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D:\SHAHABAZ KHAN ( Sudair Project )\INFRA PROJECT - SUDAIR\Weekly Reports\SEPTEMBER MONTH WPR-2026\Weekly Report - 28-09-2026\"/>
    </mc:Choice>
  </mc:AlternateContent>
  <xr:revisionPtr revIDLastSave="0" documentId="13_ncr:1_{1E45EB34-E2BE-4867-A67E-54664C3562C9}" xr6:coauthVersionLast="47" xr6:coauthVersionMax="47" xr10:uidLastSave="{00000000-0000-0000-0000-000000000000}"/>
  <bookViews>
    <workbookView xWindow="28680" yWindow="-120" windowWidth="29040" windowHeight="15720" xr2:uid="{00000000-000D-0000-FFFF-FFFF00000000}"/>
  </bookViews>
  <sheets>
    <sheet name="Weekly Progress Report" sheetId="1" r:id="rId1"/>
    <sheet name="Sheet1" sheetId="71" state="hidden" r:id="rId2"/>
    <sheet name="Sheet2" sheetId="72" state="hidden" r:id="rId3"/>
    <sheet name="Sheet3" sheetId="73" state="hidden" r:id="rId4"/>
    <sheet name="Sheet4" sheetId="74" state="hidden" r:id="rId5"/>
    <sheet name="Sheet5" sheetId="75" state="hidden" r:id="rId6"/>
    <sheet name="Sheet6" sheetId="76" state="hidden" r:id="rId7"/>
    <sheet name="General Information" sheetId="21" r:id="rId8"/>
    <sheet name="Progress" sheetId="31" r:id="rId9"/>
    <sheet name="Weekly Photos" sheetId="34" r:id="rId10"/>
    <sheet name="Quality." sheetId="68" r:id="rId11"/>
    <sheet name="Quality-Stat" sheetId="38" r:id="rId12"/>
    <sheet name="HSE-Stat " sheetId="78" r:id="rId13"/>
    <sheet name="HSE. " sheetId="77" r:id="rId14"/>
    <sheet name="Major Quantities" sheetId="25" r:id="rId15"/>
    <sheet name="CCO" sheetId="23" r:id="rId16"/>
    <sheet name="Invoice Log" sheetId="12" r:id="rId17"/>
    <sheet name="Issues" sheetId="24" r:id="rId18"/>
    <sheet name="Risk Register" sheetId="69" r:id="rId19"/>
    <sheet name="Invoice Amount FIR" sheetId="39" r:id="rId20"/>
    <sheet name="Manpower" sheetId="6" r:id="rId21"/>
    <sheet name="FIR Summary" sheetId="70" r:id="rId22"/>
    <sheet name="Schedule" sheetId="27" r:id="rId23"/>
    <sheet name="Milestones" sheetId="19" r:id="rId24"/>
    <sheet name="Procurement" sheetId="64" r:id="rId25"/>
    <sheet name="EV-Chart Data" sheetId="2" r:id="rId26"/>
    <sheet name="Physical-Chart Data" sheetId="11" r:id="rId27"/>
    <sheet name="Testing" sheetId="32" r:id="rId28"/>
    <sheet name="Conclusion" sheetId="65" state="hidden" r:id="rId29"/>
    <sheet name="Codes" sheetId="9"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___________ccr1" localSheetId="21" hidden="1">{#N/A,#N/A,TRUE,"Cover";#N/A,#N/A,TRUE,"Conts";#N/A,#N/A,TRUE,"VOS";#N/A,#N/A,TRUE,"Warrington";#N/A,#N/A,TRUE,"Widnes"}</definedName>
    <definedName name="_____________ccr1" localSheetId="13" hidden="1">{#N/A,#N/A,TRUE,"Cover";#N/A,#N/A,TRUE,"Conts";#N/A,#N/A,TRUE,"VOS";#N/A,#N/A,TRUE,"Warrington";#N/A,#N/A,TRUE,"Widnes"}</definedName>
    <definedName name="_____________ccr1" localSheetId="12" hidden="1">{#N/A,#N/A,TRUE,"Cover";#N/A,#N/A,TRUE,"Conts";#N/A,#N/A,TRUE,"VOS";#N/A,#N/A,TRUE,"Warrington";#N/A,#N/A,TRUE,"Widnes"}</definedName>
    <definedName name="_____________ccr1" localSheetId="19" hidden="1">{#N/A,#N/A,TRUE,"Cover";#N/A,#N/A,TRUE,"Conts";#N/A,#N/A,TRUE,"VOS";#N/A,#N/A,TRUE,"Warrington";#N/A,#N/A,TRUE,"Widnes"}</definedName>
    <definedName name="_____________ccr1" localSheetId="24" hidden="1">{#N/A,#N/A,TRUE,"Cover";#N/A,#N/A,TRUE,"Conts";#N/A,#N/A,TRUE,"VOS";#N/A,#N/A,TRUE,"Warrington";#N/A,#N/A,TRUE,"Widnes"}</definedName>
    <definedName name="_____________ccr1" localSheetId="10" hidden="1">{#N/A,#N/A,TRUE,"Cover";#N/A,#N/A,TRUE,"Conts";#N/A,#N/A,TRUE,"VOS";#N/A,#N/A,TRUE,"Warrington";#N/A,#N/A,TRUE,"Widnes"}</definedName>
    <definedName name="_____________ccr1" localSheetId="18" hidden="1">{#N/A,#N/A,TRUE,"Cover";#N/A,#N/A,TRUE,"Conts";#N/A,#N/A,TRUE,"VOS";#N/A,#N/A,TRUE,"Warrington";#N/A,#N/A,TRUE,"Widnes"}</definedName>
    <definedName name="_____________ccr1" hidden="1">{#N/A,#N/A,TRUE,"Cover";#N/A,#N/A,TRUE,"Conts";#N/A,#N/A,TRUE,"VOS";#N/A,#N/A,TRUE,"Warrington";#N/A,#N/A,TRUE,"Widnes"}</definedName>
    <definedName name="___________ccr1" localSheetId="21" hidden="1">{#N/A,#N/A,TRUE,"Cover";#N/A,#N/A,TRUE,"Conts";#N/A,#N/A,TRUE,"VOS";#N/A,#N/A,TRUE,"Warrington";#N/A,#N/A,TRUE,"Widnes"}</definedName>
    <definedName name="___________ccr1" localSheetId="13" hidden="1">{#N/A,#N/A,TRUE,"Cover";#N/A,#N/A,TRUE,"Conts";#N/A,#N/A,TRUE,"VOS";#N/A,#N/A,TRUE,"Warrington";#N/A,#N/A,TRUE,"Widnes"}</definedName>
    <definedName name="___________ccr1" localSheetId="12" hidden="1">{#N/A,#N/A,TRUE,"Cover";#N/A,#N/A,TRUE,"Conts";#N/A,#N/A,TRUE,"VOS";#N/A,#N/A,TRUE,"Warrington";#N/A,#N/A,TRUE,"Widnes"}</definedName>
    <definedName name="___________ccr1" localSheetId="19" hidden="1">{#N/A,#N/A,TRUE,"Cover";#N/A,#N/A,TRUE,"Conts";#N/A,#N/A,TRUE,"VOS";#N/A,#N/A,TRUE,"Warrington";#N/A,#N/A,TRUE,"Widnes"}</definedName>
    <definedName name="___________ccr1" localSheetId="24" hidden="1">{#N/A,#N/A,TRUE,"Cover";#N/A,#N/A,TRUE,"Conts";#N/A,#N/A,TRUE,"VOS";#N/A,#N/A,TRUE,"Warrington";#N/A,#N/A,TRUE,"Widnes"}</definedName>
    <definedName name="___________ccr1" localSheetId="10" hidden="1">{#N/A,#N/A,TRUE,"Cover";#N/A,#N/A,TRUE,"Conts";#N/A,#N/A,TRUE,"VOS";#N/A,#N/A,TRUE,"Warrington";#N/A,#N/A,TRUE,"Widnes"}</definedName>
    <definedName name="___________ccr1" localSheetId="18" hidden="1">{#N/A,#N/A,TRUE,"Cover";#N/A,#N/A,TRUE,"Conts";#N/A,#N/A,TRUE,"VOS";#N/A,#N/A,TRUE,"Warrington";#N/A,#N/A,TRUE,"Widnes"}</definedName>
    <definedName name="___________ccr1" hidden="1">{#N/A,#N/A,TRUE,"Cover";#N/A,#N/A,TRUE,"Conts";#N/A,#N/A,TRUE,"VOS";#N/A,#N/A,TRUE,"Warrington";#N/A,#N/A,TRUE,"Widnes"}</definedName>
    <definedName name="__________ccr1" localSheetId="21" hidden="1">{#N/A,#N/A,TRUE,"Cover";#N/A,#N/A,TRUE,"Conts";#N/A,#N/A,TRUE,"VOS";#N/A,#N/A,TRUE,"Warrington";#N/A,#N/A,TRUE,"Widnes"}</definedName>
    <definedName name="__________ccr1" localSheetId="13" hidden="1">{#N/A,#N/A,TRUE,"Cover";#N/A,#N/A,TRUE,"Conts";#N/A,#N/A,TRUE,"VOS";#N/A,#N/A,TRUE,"Warrington";#N/A,#N/A,TRUE,"Widnes"}</definedName>
    <definedName name="__________ccr1" localSheetId="12" hidden="1">{#N/A,#N/A,TRUE,"Cover";#N/A,#N/A,TRUE,"Conts";#N/A,#N/A,TRUE,"VOS";#N/A,#N/A,TRUE,"Warrington";#N/A,#N/A,TRUE,"Widnes"}</definedName>
    <definedName name="__________ccr1" localSheetId="19" hidden="1">{#N/A,#N/A,TRUE,"Cover";#N/A,#N/A,TRUE,"Conts";#N/A,#N/A,TRUE,"VOS";#N/A,#N/A,TRUE,"Warrington";#N/A,#N/A,TRUE,"Widnes"}</definedName>
    <definedName name="__________ccr1" localSheetId="24" hidden="1">{#N/A,#N/A,TRUE,"Cover";#N/A,#N/A,TRUE,"Conts";#N/A,#N/A,TRUE,"VOS";#N/A,#N/A,TRUE,"Warrington";#N/A,#N/A,TRUE,"Widnes"}</definedName>
    <definedName name="__________ccr1" localSheetId="10" hidden="1">{#N/A,#N/A,TRUE,"Cover";#N/A,#N/A,TRUE,"Conts";#N/A,#N/A,TRUE,"VOS";#N/A,#N/A,TRUE,"Warrington";#N/A,#N/A,TRUE,"Widnes"}</definedName>
    <definedName name="__________ccr1" localSheetId="18" hidden="1">{#N/A,#N/A,TRUE,"Cover";#N/A,#N/A,TRUE,"Conts";#N/A,#N/A,TRUE,"VOS";#N/A,#N/A,TRUE,"Warrington";#N/A,#N/A,TRUE,"Widnes"}</definedName>
    <definedName name="__________ccr1" hidden="1">{#N/A,#N/A,TRUE,"Cover";#N/A,#N/A,TRUE,"Conts";#N/A,#N/A,TRUE,"VOS";#N/A,#N/A,TRUE,"Warrington";#N/A,#N/A,TRUE,"Widnes"}</definedName>
    <definedName name="_________ccr1" localSheetId="21" hidden="1">{#N/A,#N/A,TRUE,"Cover";#N/A,#N/A,TRUE,"Conts";#N/A,#N/A,TRUE,"VOS";#N/A,#N/A,TRUE,"Warrington";#N/A,#N/A,TRUE,"Widnes"}</definedName>
    <definedName name="_________ccr1" localSheetId="13" hidden="1">{#N/A,#N/A,TRUE,"Cover";#N/A,#N/A,TRUE,"Conts";#N/A,#N/A,TRUE,"VOS";#N/A,#N/A,TRUE,"Warrington";#N/A,#N/A,TRUE,"Widnes"}</definedName>
    <definedName name="_________ccr1" localSheetId="12" hidden="1">{#N/A,#N/A,TRUE,"Cover";#N/A,#N/A,TRUE,"Conts";#N/A,#N/A,TRUE,"VOS";#N/A,#N/A,TRUE,"Warrington";#N/A,#N/A,TRUE,"Widnes"}</definedName>
    <definedName name="_________ccr1" localSheetId="19" hidden="1">{#N/A,#N/A,TRUE,"Cover";#N/A,#N/A,TRUE,"Conts";#N/A,#N/A,TRUE,"VOS";#N/A,#N/A,TRUE,"Warrington";#N/A,#N/A,TRUE,"Widnes"}</definedName>
    <definedName name="_________ccr1" localSheetId="24" hidden="1">{#N/A,#N/A,TRUE,"Cover";#N/A,#N/A,TRUE,"Conts";#N/A,#N/A,TRUE,"VOS";#N/A,#N/A,TRUE,"Warrington";#N/A,#N/A,TRUE,"Widnes"}</definedName>
    <definedName name="_________ccr1" localSheetId="10" hidden="1">{#N/A,#N/A,TRUE,"Cover";#N/A,#N/A,TRUE,"Conts";#N/A,#N/A,TRUE,"VOS";#N/A,#N/A,TRUE,"Warrington";#N/A,#N/A,TRUE,"Widnes"}</definedName>
    <definedName name="_________ccr1" localSheetId="18" hidden="1">{#N/A,#N/A,TRUE,"Cover";#N/A,#N/A,TRUE,"Conts";#N/A,#N/A,TRUE,"VOS";#N/A,#N/A,TRUE,"Warrington";#N/A,#N/A,TRUE,"Widnes"}</definedName>
    <definedName name="_________ccr1" hidden="1">{#N/A,#N/A,TRUE,"Cover";#N/A,#N/A,TRUE,"Conts";#N/A,#N/A,TRUE,"VOS";#N/A,#N/A,TRUE,"Warrington";#N/A,#N/A,TRUE,"Widnes"}</definedName>
    <definedName name="________ccr1" localSheetId="21" hidden="1">{#N/A,#N/A,TRUE,"Cover";#N/A,#N/A,TRUE,"Conts";#N/A,#N/A,TRUE,"VOS";#N/A,#N/A,TRUE,"Warrington";#N/A,#N/A,TRUE,"Widnes"}</definedName>
    <definedName name="________ccr1" localSheetId="13" hidden="1">{#N/A,#N/A,TRUE,"Cover";#N/A,#N/A,TRUE,"Conts";#N/A,#N/A,TRUE,"VOS";#N/A,#N/A,TRUE,"Warrington";#N/A,#N/A,TRUE,"Widnes"}</definedName>
    <definedName name="________ccr1" localSheetId="12" hidden="1">{#N/A,#N/A,TRUE,"Cover";#N/A,#N/A,TRUE,"Conts";#N/A,#N/A,TRUE,"VOS";#N/A,#N/A,TRUE,"Warrington";#N/A,#N/A,TRUE,"Widnes"}</definedName>
    <definedName name="________ccr1" localSheetId="19" hidden="1">{#N/A,#N/A,TRUE,"Cover";#N/A,#N/A,TRUE,"Conts";#N/A,#N/A,TRUE,"VOS";#N/A,#N/A,TRUE,"Warrington";#N/A,#N/A,TRUE,"Widnes"}</definedName>
    <definedName name="________ccr1" localSheetId="24" hidden="1">{#N/A,#N/A,TRUE,"Cover";#N/A,#N/A,TRUE,"Conts";#N/A,#N/A,TRUE,"VOS";#N/A,#N/A,TRUE,"Warrington";#N/A,#N/A,TRUE,"Widnes"}</definedName>
    <definedName name="________ccr1" localSheetId="10" hidden="1">{#N/A,#N/A,TRUE,"Cover";#N/A,#N/A,TRUE,"Conts";#N/A,#N/A,TRUE,"VOS";#N/A,#N/A,TRUE,"Warrington";#N/A,#N/A,TRUE,"Widnes"}</definedName>
    <definedName name="________ccr1" localSheetId="18" hidden="1">{#N/A,#N/A,TRUE,"Cover";#N/A,#N/A,TRUE,"Conts";#N/A,#N/A,TRUE,"VOS";#N/A,#N/A,TRUE,"Warrington";#N/A,#N/A,TRUE,"Widnes"}</definedName>
    <definedName name="________ccr1" hidden="1">{#N/A,#N/A,TRUE,"Cover";#N/A,#N/A,TRUE,"Conts";#N/A,#N/A,TRUE,"VOS";#N/A,#N/A,TRUE,"Warrington";#N/A,#N/A,TRUE,"Widnes"}</definedName>
    <definedName name="_______ccr1" localSheetId="21" hidden="1">{#N/A,#N/A,TRUE,"Cover";#N/A,#N/A,TRUE,"Conts";#N/A,#N/A,TRUE,"VOS";#N/A,#N/A,TRUE,"Warrington";#N/A,#N/A,TRUE,"Widnes"}</definedName>
    <definedName name="_______ccr1" localSheetId="13" hidden="1">{#N/A,#N/A,TRUE,"Cover";#N/A,#N/A,TRUE,"Conts";#N/A,#N/A,TRUE,"VOS";#N/A,#N/A,TRUE,"Warrington";#N/A,#N/A,TRUE,"Widnes"}</definedName>
    <definedName name="_______ccr1" localSheetId="12" hidden="1">{#N/A,#N/A,TRUE,"Cover";#N/A,#N/A,TRUE,"Conts";#N/A,#N/A,TRUE,"VOS";#N/A,#N/A,TRUE,"Warrington";#N/A,#N/A,TRUE,"Widnes"}</definedName>
    <definedName name="_______ccr1" localSheetId="19" hidden="1">{#N/A,#N/A,TRUE,"Cover";#N/A,#N/A,TRUE,"Conts";#N/A,#N/A,TRUE,"VOS";#N/A,#N/A,TRUE,"Warrington";#N/A,#N/A,TRUE,"Widnes"}</definedName>
    <definedName name="_______ccr1" localSheetId="24" hidden="1">{#N/A,#N/A,TRUE,"Cover";#N/A,#N/A,TRUE,"Conts";#N/A,#N/A,TRUE,"VOS";#N/A,#N/A,TRUE,"Warrington";#N/A,#N/A,TRUE,"Widnes"}</definedName>
    <definedName name="_______ccr1" localSheetId="10" hidden="1">{#N/A,#N/A,TRUE,"Cover";#N/A,#N/A,TRUE,"Conts";#N/A,#N/A,TRUE,"VOS";#N/A,#N/A,TRUE,"Warrington";#N/A,#N/A,TRUE,"Widnes"}</definedName>
    <definedName name="_______ccr1" localSheetId="18" hidden="1">{#N/A,#N/A,TRUE,"Cover";#N/A,#N/A,TRUE,"Conts";#N/A,#N/A,TRUE,"VOS";#N/A,#N/A,TRUE,"Warrington";#N/A,#N/A,TRUE,"Widnes"}</definedName>
    <definedName name="_______ccr1" hidden="1">{#N/A,#N/A,TRUE,"Cover";#N/A,#N/A,TRUE,"Conts";#N/A,#N/A,TRUE,"VOS";#N/A,#N/A,TRUE,"Warrington";#N/A,#N/A,TRUE,"Widnes"}</definedName>
    <definedName name="______ccr1" localSheetId="21" hidden="1">{#N/A,#N/A,TRUE,"Cover";#N/A,#N/A,TRUE,"Conts";#N/A,#N/A,TRUE,"VOS";#N/A,#N/A,TRUE,"Warrington";#N/A,#N/A,TRUE,"Widnes"}</definedName>
    <definedName name="______ccr1" localSheetId="13" hidden="1">{#N/A,#N/A,TRUE,"Cover";#N/A,#N/A,TRUE,"Conts";#N/A,#N/A,TRUE,"VOS";#N/A,#N/A,TRUE,"Warrington";#N/A,#N/A,TRUE,"Widnes"}</definedName>
    <definedName name="______ccr1" localSheetId="12" hidden="1">{#N/A,#N/A,TRUE,"Cover";#N/A,#N/A,TRUE,"Conts";#N/A,#N/A,TRUE,"VOS";#N/A,#N/A,TRUE,"Warrington";#N/A,#N/A,TRUE,"Widnes"}</definedName>
    <definedName name="______ccr1" localSheetId="19" hidden="1">{#N/A,#N/A,TRUE,"Cover";#N/A,#N/A,TRUE,"Conts";#N/A,#N/A,TRUE,"VOS";#N/A,#N/A,TRUE,"Warrington";#N/A,#N/A,TRUE,"Widnes"}</definedName>
    <definedName name="______ccr1" localSheetId="24" hidden="1">{#N/A,#N/A,TRUE,"Cover";#N/A,#N/A,TRUE,"Conts";#N/A,#N/A,TRUE,"VOS";#N/A,#N/A,TRUE,"Warrington";#N/A,#N/A,TRUE,"Widnes"}</definedName>
    <definedName name="______ccr1" localSheetId="10" hidden="1">{#N/A,#N/A,TRUE,"Cover";#N/A,#N/A,TRUE,"Conts";#N/A,#N/A,TRUE,"VOS";#N/A,#N/A,TRUE,"Warrington";#N/A,#N/A,TRUE,"Widnes"}</definedName>
    <definedName name="______ccr1" localSheetId="18" hidden="1">{#N/A,#N/A,TRUE,"Cover";#N/A,#N/A,TRUE,"Conts";#N/A,#N/A,TRUE,"VOS";#N/A,#N/A,TRUE,"Warrington";#N/A,#N/A,TRUE,"Widnes"}</definedName>
    <definedName name="______ccr1" hidden="1">{#N/A,#N/A,TRUE,"Cover";#N/A,#N/A,TRUE,"Conts";#N/A,#N/A,TRUE,"VOS";#N/A,#N/A,TRUE,"Warrington";#N/A,#N/A,TRUE,"Widnes"}</definedName>
    <definedName name="_____ab1" localSheetId="21" hidden="1">{#N/A,#N/A,FALSE,"SumD";#N/A,#N/A,FALSE,"ElecD";#N/A,#N/A,FALSE,"MechD";#N/A,#N/A,FALSE,"GeotD";#N/A,#N/A,FALSE,"PrcsD";#N/A,#N/A,FALSE,"TunnD";#N/A,#N/A,FALSE,"CivlD";#N/A,#N/A,FALSE,"NtwkD";#N/A,#N/A,FALSE,"EstgD";#N/A,#N/A,FALSE,"PEngD"}</definedName>
    <definedName name="_____ab1" localSheetId="13"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24"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localSheetId="13"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24"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1" hidden="1">{#N/A,#N/A,TRUE,"Cover";#N/A,#N/A,TRUE,"Conts";#N/A,#N/A,TRUE,"VOS";#N/A,#N/A,TRUE,"Warrington";#N/A,#N/A,TRUE,"Widnes"}</definedName>
    <definedName name="_____ccr1" localSheetId="13" hidden="1">{#N/A,#N/A,TRUE,"Cover";#N/A,#N/A,TRUE,"Conts";#N/A,#N/A,TRUE,"VOS";#N/A,#N/A,TRUE,"Warrington";#N/A,#N/A,TRUE,"Widnes"}</definedName>
    <definedName name="_____ccr1" localSheetId="12" hidden="1">{#N/A,#N/A,TRUE,"Cover";#N/A,#N/A,TRUE,"Conts";#N/A,#N/A,TRUE,"VOS";#N/A,#N/A,TRUE,"Warrington";#N/A,#N/A,TRUE,"Widnes"}</definedName>
    <definedName name="_____ccr1" localSheetId="19" hidden="1">{#N/A,#N/A,TRUE,"Cover";#N/A,#N/A,TRUE,"Conts";#N/A,#N/A,TRUE,"VOS";#N/A,#N/A,TRUE,"Warrington";#N/A,#N/A,TRUE,"Widnes"}</definedName>
    <definedName name="_____ccr1" localSheetId="24" hidden="1">{#N/A,#N/A,TRUE,"Cover";#N/A,#N/A,TRUE,"Conts";#N/A,#N/A,TRUE,"VOS";#N/A,#N/A,TRUE,"Warrington";#N/A,#N/A,TRUE,"Widnes"}</definedName>
    <definedName name="_____ccr1" localSheetId="10" hidden="1">{#N/A,#N/A,TRUE,"Cover";#N/A,#N/A,TRUE,"Conts";#N/A,#N/A,TRUE,"VOS";#N/A,#N/A,TRUE,"Warrington";#N/A,#N/A,TRUE,"Widnes"}</definedName>
    <definedName name="_____ccr1" localSheetId="18" hidden="1">{#N/A,#N/A,TRUE,"Cover";#N/A,#N/A,TRUE,"Conts";#N/A,#N/A,TRUE,"VOS";#N/A,#N/A,TRUE,"Warrington";#N/A,#N/A,TRUE,"Widnes"}</definedName>
    <definedName name="_____ccr1" hidden="1">{#N/A,#N/A,TRUE,"Cover";#N/A,#N/A,TRUE,"Conts";#N/A,#N/A,TRUE,"VOS";#N/A,#N/A,TRUE,"Warrington";#N/A,#N/A,TRUE,"Widnes"}</definedName>
    <definedName name="_____old3" localSheetId="21" hidden="1">{#N/A,#N/A,FALSE,"Summary";#N/A,#N/A,FALSE,"3TJ";#N/A,#N/A,FALSE,"3TN";#N/A,#N/A,FALSE,"3TP";#N/A,#N/A,FALSE,"3SJ";#N/A,#N/A,FALSE,"3CJ";#N/A,#N/A,FALSE,"3CN";#N/A,#N/A,FALSE,"3CP";#N/A,#N/A,FALSE,"3A"}</definedName>
    <definedName name="_____old3" localSheetId="13"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24"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localSheetId="1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24"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localSheetId="13"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24"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1" hidden="1">{#N/A,#N/A,FALSE,"SumD";#N/A,#N/A,FALSE,"ElecD";#N/A,#N/A,FALSE,"MechD";#N/A,#N/A,FALSE,"GeotD";#N/A,#N/A,FALSE,"PrcsD";#N/A,#N/A,FALSE,"TunnD";#N/A,#N/A,FALSE,"CivlD";#N/A,#N/A,FALSE,"NtwkD";#N/A,#N/A,FALSE,"EstgD";#N/A,#N/A,FALSE,"PEngD"}</definedName>
    <definedName name="____ab1" localSheetId="13"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24"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localSheetId="13"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24"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1" hidden="1">{#N/A,#N/A,TRUE,"Cover";#N/A,#N/A,TRUE,"Conts";#N/A,#N/A,TRUE,"VOS";#N/A,#N/A,TRUE,"Warrington";#N/A,#N/A,TRUE,"Widnes"}</definedName>
    <definedName name="____ccr1" localSheetId="13" hidden="1">{#N/A,#N/A,TRUE,"Cover";#N/A,#N/A,TRUE,"Conts";#N/A,#N/A,TRUE,"VOS";#N/A,#N/A,TRUE,"Warrington";#N/A,#N/A,TRUE,"Widnes"}</definedName>
    <definedName name="____ccr1" localSheetId="12" hidden="1">{#N/A,#N/A,TRUE,"Cover";#N/A,#N/A,TRUE,"Conts";#N/A,#N/A,TRUE,"VOS";#N/A,#N/A,TRUE,"Warrington";#N/A,#N/A,TRUE,"Widnes"}</definedName>
    <definedName name="____ccr1" localSheetId="19" hidden="1">{#N/A,#N/A,TRUE,"Cover";#N/A,#N/A,TRUE,"Conts";#N/A,#N/A,TRUE,"VOS";#N/A,#N/A,TRUE,"Warrington";#N/A,#N/A,TRUE,"Widnes"}</definedName>
    <definedName name="____ccr1" localSheetId="24" hidden="1">{#N/A,#N/A,TRUE,"Cover";#N/A,#N/A,TRUE,"Conts";#N/A,#N/A,TRUE,"VOS";#N/A,#N/A,TRUE,"Warrington";#N/A,#N/A,TRUE,"Widnes"}</definedName>
    <definedName name="____ccr1" localSheetId="10" hidden="1">{#N/A,#N/A,TRUE,"Cover";#N/A,#N/A,TRUE,"Conts";#N/A,#N/A,TRUE,"VOS";#N/A,#N/A,TRUE,"Warrington";#N/A,#N/A,TRUE,"Widnes"}</definedName>
    <definedName name="____ccr1" localSheetId="18" hidden="1">{#N/A,#N/A,TRUE,"Cover";#N/A,#N/A,TRUE,"Conts";#N/A,#N/A,TRUE,"VOS";#N/A,#N/A,TRUE,"Warrington";#N/A,#N/A,TRUE,"Widnes"}</definedName>
    <definedName name="____ccr1" hidden="1">{#N/A,#N/A,TRUE,"Cover";#N/A,#N/A,TRUE,"Conts";#N/A,#N/A,TRUE,"VOS";#N/A,#N/A,TRUE,"Warrington";#N/A,#N/A,TRUE,"Widnes"}</definedName>
    <definedName name="____ccr2" localSheetId="21" hidden="1">{#N/A,#N/A,TRUE,"Cover";#N/A,#N/A,TRUE,"Conts";#N/A,#N/A,TRUE,"VOS";#N/A,#N/A,TRUE,"Warrington";#N/A,#N/A,TRUE,"Widnes"}</definedName>
    <definedName name="____ccr2" localSheetId="13" hidden="1">{#N/A,#N/A,TRUE,"Cover";#N/A,#N/A,TRUE,"Conts";#N/A,#N/A,TRUE,"VOS";#N/A,#N/A,TRUE,"Warrington";#N/A,#N/A,TRUE,"Widnes"}</definedName>
    <definedName name="____ccr2" localSheetId="12" hidden="1">{#N/A,#N/A,TRUE,"Cover";#N/A,#N/A,TRUE,"Conts";#N/A,#N/A,TRUE,"VOS";#N/A,#N/A,TRUE,"Warrington";#N/A,#N/A,TRUE,"Widnes"}</definedName>
    <definedName name="____ccr2" localSheetId="19" hidden="1">{#N/A,#N/A,TRUE,"Cover";#N/A,#N/A,TRUE,"Conts";#N/A,#N/A,TRUE,"VOS";#N/A,#N/A,TRUE,"Warrington";#N/A,#N/A,TRUE,"Widnes"}</definedName>
    <definedName name="____ccr2" localSheetId="24" hidden="1">{#N/A,#N/A,TRUE,"Cover";#N/A,#N/A,TRUE,"Conts";#N/A,#N/A,TRUE,"VOS";#N/A,#N/A,TRUE,"Warrington";#N/A,#N/A,TRUE,"Widnes"}</definedName>
    <definedName name="____ccr2" localSheetId="10" hidden="1">{#N/A,#N/A,TRUE,"Cover";#N/A,#N/A,TRUE,"Conts";#N/A,#N/A,TRUE,"VOS";#N/A,#N/A,TRUE,"Warrington";#N/A,#N/A,TRUE,"Widnes"}</definedName>
    <definedName name="____ccr2" localSheetId="18" hidden="1">{#N/A,#N/A,TRUE,"Cover";#N/A,#N/A,TRUE,"Conts";#N/A,#N/A,TRUE,"VOS";#N/A,#N/A,TRUE,"Warrington";#N/A,#N/A,TRUE,"Widnes"}</definedName>
    <definedName name="____ccr2" hidden="1">{#N/A,#N/A,TRUE,"Cover";#N/A,#N/A,TRUE,"Conts";#N/A,#N/A,TRUE,"VOS";#N/A,#N/A,TRUE,"Warrington";#N/A,#N/A,TRUE,"Widnes"}</definedName>
    <definedName name="____old3" localSheetId="21" hidden="1">{#N/A,#N/A,FALSE,"Summary";#N/A,#N/A,FALSE,"3TJ";#N/A,#N/A,FALSE,"3TN";#N/A,#N/A,FALSE,"3TP";#N/A,#N/A,FALSE,"3SJ";#N/A,#N/A,FALSE,"3CJ";#N/A,#N/A,FALSE,"3CN";#N/A,#N/A,FALSE,"3CP";#N/A,#N/A,FALSE,"3A"}</definedName>
    <definedName name="____old3" localSheetId="13"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24"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localSheetId="1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24"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localSheetId="13"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24"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1" hidden="1">{#N/A,#N/A,FALSE,"SumD";#N/A,#N/A,FALSE,"ElecD";#N/A,#N/A,FALSE,"MechD";#N/A,#N/A,FALSE,"GeotD";#N/A,#N/A,FALSE,"PrcsD";#N/A,#N/A,FALSE,"TunnD";#N/A,#N/A,FALSE,"CivlD";#N/A,#N/A,FALSE,"NtwkD";#N/A,#N/A,FALSE,"EstgD";#N/A,#N/A,FALSE,"PEngD"}</definedName>
    <definedName name="___ab1" localSheetId="13"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24"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24"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1" hidden="1">{#N/A,#N/A,TRUE,"Cover";#N/A,#N/A,TRUE,"Conts";#N/A,#N/A,TRUE,"VOS";#N/A,#N/A,TRUE,"Warrington";#N/A,#N/A,TRUE,"Widnes"}</definedName>
    <definedName name="___ccr1" localSheetId="13" hidden="1">{#N/A,#N/A,TRUE,"Cover";#N/A,#N/A,TRUE,"Conts";#N/A,#N/A,TRUE,"VOS";#N/A,#N/A,TRUE,"Warrington";#N/A,#N/A,TRUE,"Widnes"}</definedName>
    <definedName name="___ccr1" localSheetId="12" hidden="1">{#N/A,#N/A,TRUE,"Cover";#N/A,#N/A,TRUE,"Conts";#N/A,#N/A,TRUE,"VOS";#N/A,#N/A,TRUE,"Warrington";#N/A,#N/A,TRUE,"Widnes"}</definedName>
    <definedName name="___ccr1" localSheetId="19" hidden="1">{#N/A,#N/A,TRUE,"Cover";#N/A,#N/A,TRUE,"Conts";#N/A,#N/A,TRUE,"VOS";#N/A,#N/A,TRUE,"Warrington";#N/A,#N/A,TRUE,"Widnes"}</definedName>
    <definedName name="___ccr1" localSheetId="24" hidden="1">{#N/A,#N/A,TRUE,"Cover";#N/A,#N/A,TRUE,"Conts";#N/A,#N/A,TRUE,"VOS";#N/A,#N/A,TRUE,"Warrington";#N/A,#N/A,TRUE,"Widnes"}</definedName>
    <definedName name="___ccr1" localSheetId="10" hidden="1">{#N/A,#N/A,TRUE,"Cover";#N/A,#N/A,TRUE,"Conts";#N/A,#N/A,TRUE,"VOS";#N/A,#N/A,TRUE,"Warrington";#N/A,#N/A,TRUE,"Widnes"}</definedName>
    <definedName name="___ccr1" localSheetId="18" hidden="1">{#N/A,#N/A,TRUE,"Cover";#N/A,#N/A,TRUE,"Conts";#N/A,#N/A,TRUE,"VOS";#N/A,#N/A,TRUE,"Warrington";#N/A,#N/A,TRUE,"Widnes"}</definedName>
    <definedName name="___ccr1" hidden="1">{#N/A,#N/A,TRUE,"Cover";#N/A,#N/A,TRUE,"Conts";#N/A,#N/A,TRUE,"VOS";#N/A,#N/A,TRUE,"Warrington";#N/A,#N/A,TRUE,"Widnes"}</definedName>
    <definedName name="___ccr2" localSheetId="21" hidden="1">{#N/A,#N/A,TRUE,"Cover";#N/A,#N/A,TRUE,"Conts";#N/A,#N/A,TRUE,"VOS";#N/A,#N/A,TRUE,"Warrington";#N/A,#N/A,TRUE,"Widnes"}</definedName>
    <definedName name="___ccr2" localSheetId="13" hidden="1">{#N/A,#N/A,TRUE,"Cover";#N/A,#N/A,TRUE,"Conts";#N/A,#N/A,TRUE,"VOS";#N/A,#N/A,TRUE,"Warrington";#N/A,#N/A,TRUE,"Widnes"}</definedName>
    <definedName name="___ccr2" localSheetId="12" hidden="1">{#N/A,#N/A,TRUE,"Cover";#N/A,#N/A,TRUE,"Conts";#N/A,#N/A,TRUE,"VOS";#N/A,#N/A,TRUE,"Warrington";#N/A,#N/A,TRUE,"Widnes"}</definedName>
    <definedName name="___ccr2" localSheetId="19" hidden="1">{#N/A,#N/A,TRUE,"Cover";#N/A,#N/A,TRUE,"Conts";#N/A,#N/A,TRUE,"VOS";#N/A,#N/A,TRUE,"Warrington";#N/A,#N/A,TRUE,"Widnes"}</definedName>
    <definedName name="___ccr2" localSheetId="24" hidden="1">{#N/A,#N/A,TRUE,"Cover";#N/A,#N/A,TRUE,"Conts";#N/A,#N/A,TRUE,"VOS";#N/A,#N/A,TRUE,"Warrington";#N/A,#N/A,TRUE,"Widnes"}</definedName>
    <definedName name="___ccr2" localSheetId="10" hidden="1">{#N/A,#N/A,TRUE,"Cover";#N/A,#N/A,TRUE,"Conts";#N/A,#N/A,TRUE,"VOS";#N/A,#N/A,TRUE,"Warrington";#N/A,#N/A,TRUE,"Widnes"}</definedName>
    <definedName name="___ccr2" localSheetId="18" hidden="1">{#N/A,#N/A,TRUE,"Cover";#N/A,#N/A,TRUE,"Conts";#N/A,#N/A,TRUE,"VOS";#N/A,#N/A,TRUE,"Warrington";#N/A,#N/A,TRUE,"Widnes"}</definedName>
    <definedName name="___ccr2" hidden="1">{#N/A,#N/A,TRUE,"Cover";#N/A,#N/A,TRUE,"Conts";#N/A,#N/A,TRUE,"VOS";#N/A,#N/A,TRUE,"Warrington";#N/A,#N/A,TRUE,"Widnes"}</definedName>
    <definedName name="___old3" localSheetId="21" hidden="1">{#N/A,#N/A,FALSE,"Summary";#N/A,#N/A,FALSE,"3TJ";#N/A,#N/A,FALSE,"3TN";#N/A,#N/A,FALSE,"3TP";#N/A,#N/A,FALSE,"3SJ";#N/A,#N/A,FALSE,"3CJ";#N/A,#N/A,FALSE,"3CN";#N/A,#N/A,FALSE,"3CP";#N/A,#N/A,FALSE,"3A"}</definedName>
    <definedName name="___old3" localSheetId="13"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24"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localSheetId="1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24"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localSheetId="13"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24"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1" hidden="1">[1]SUM!#REF!</definedName>
    <definedName name="__123Graph_A" hidden="1">[1]SUM!#REF!</definedName>
    <definedName name="__123Graph_ACURRENT" localSheetId="21" hidden="1">[2]FitOutConfCentre!#REF!</definedName>
    <definedName name="__123Graph_ACURRENT" hidden="1">[2]FitOutConfCentre!#REF!</definedName>
    <definedName name="__123Graph_B" localSheetId="21" hidden="1">[3]SUM!#REF!</definedName>
    <definedName name="__123Graph_B" hidden="1">[3]SUM!#REF!</definedName>
    <definedName name="__ccr1" localSheetId="21" hidden="1">{#N/A,#N/A,TRUE,"Cover";#N/A,#N/A,TRUE,"Conts";#N/A,#N/A,TRUE,"VOS";#N/A,#N/A,TRUE,"Warrington";#N/A,#N/A,TRUE,"Widnes"}</definedName>
    <definedName name="__ccr1" localSheetId="13" hidden="1">{#N/A,#N/A,TRUE,"Cover";#N/A,#N/A,TRUE,"Conts";#N/A,#N/A,TRUE,"VOS";#N/A,#N/A,TRUE,"Warrington";#N/A,#N/A,TRUE,"Widnes"}</definedName>
    <definedName name="__ccr1" localSheetId="12" hidden="1">{#N/A,#N/A,TRUE,"Cover";#N/A,#N/A,TRUE,"Conts";#N/A,#N/A,TRUE,"VOS";#N/A,#N/A,TRUE,"Warrington";#N/A,#N/A,TRUE,"Widnes"}</definedName>
    <definedName name="__ccr1" localSheetId="19" hidden="1">{#N/A,#N/A,TRUE,"Cover";#N/A,#N/A,TRUE,"Conts";#N/A,#N/A,TRUE,"VOS";#N/A,#N/A,TRUE,"Warrington";#N/A,#N/A,TRUE,"Widnes"}</definedName>
    <definedName name="__ccr1" localSheetId="24" hidden="1">{#N/A,#N/A,TRUE,"Cover";#N/A,#N/A,TRUE,"Conts";#N/A,#N/A,TRUE,"VOS";#N/A,#N/A,TRUE,"Warrington";#N/A,#N/A,TRUE,"Widnes"}</definedName>
    <definedName name="__ccr1" localSheetId="10" hidden="1">{#N/A,#N/A,TRUE,"Cover";#N/A,#N/A,TRUE,"Conts";#N/A,#N/A,TRUE,"VOS";#N/A,#N/A,TRUE,"Warrington";#N/A,#N/A,TRUE,"Widnes"}</definedName>
    <definedName name="__ccr1" localSheetId="18" hidden="1">{#N/A,#N/A,TRUE,"Cover";#N/A,#N/A,TRUE,"Conts";#N/A,#N/A,TRUE,"VOS";#N/A,#N/A,TRUE,"Warrington";#N/A,#N/A,TRUE,"Widnes"}</definedName>
    <definedName name="__ccr1" hidden="1">{#N/A,#N/A,TRUE,"Cover";#N/A,#N/A,TRUE,"Conts";#N/A,#N/A,TRUE,"VOS";#N/A,#N/A,TRUE,"Warrington";#N/A,#N/A,TRUE,"Widnes"}</definedName>
    <definedName name="_1B.05.M.010.0010" localSheetId="21">#REF!</definedName>
    <definedName name="_1B.05.M.010.0010" localSheetId="10">#REF!</definedName>
    <definedName name="_1B.05.M.010.0010">#REF!</definedName>
    <definedName name="_1B.05.M.010.0050" localSheetId="21">#REF!</definedName>
    <definedName name="_1B.05.M.010.0050">#REF!</definedName>
    <definedName name="_1B.05.M.0100.0010" localSheetId="21">#REF!</definedName>
    <definedName name="_1B.05.M.0100.0010">#REF!</definedName>
    <definedName name="_1B.05.M.020.0010" localSheetId="21">#REF!</definedName>
    <definedName name="_1B.05.M.020.0010">#REF!</definedName>
    <definedName name="_1B.05.M.020.0020" localSheetId="21">#REF!</definedName>
    <definedName name="_1B.05.M.020.0020">#REF!</definedName>
    <definedName name="_1B.05.M.020.0030" localSheetId="21">#REF!</definedName>
    <definedName name="_1B.05.M.020.0030">#REF!</definedName>
    <definedName name="_1B.05.M.020.0040" localSheetId="21">#REF!</definedName>
    <definedName name="_1B.05.M.020.0040">#REF!</definedName>
    <definedName name="_1B.05.M.030.0010" localSheetId="21">#REF!</definedName>
    <definedName name="_1B.05.M.030.0010">#REF!</definedName>
    <definedName name="_1B.05.M.030.0020" localSheetId="21">#REF!</definedName>
    <definedName name="_1B.05.M.030.0020">#REF!</definedName>
    <definedName name="_1B.05.M.040.0010" localSheetId="21">#REF!</definedName>
    <definedName name="_1B.05.M.040.0010">#REF!</definedName>
    <definedName name="_1B.05.M.050.0010" localSheetId="21">#REF!</definedName>
    <definedName name="_1B.05.M.050.0010">#REF!</definedName>
    <definedName name="_1B.05.M.050.0020" localSheetId="21">#REF!</definedName>
    <definedName name="_1B.05.M.050.0020">#REF!</definedName>
    <definedName name="_1B.05.M.050.0030" localSheetId="21">#REF!</definedName>
    <definedName name="_1B.05.M.050.0030">#REF!</definedName>
    <definedName name="_1B.05.M.060.0020" localSheetId="21">#REF!</definedName>
    <definedName name="_1B.05.M.060.0020">#REF!</definedName>
    <definedName name="_1B.05.M.060.0100" localSheetId="21">#REF!</definedName>
    <definedName name="_1B.05.M.060.0100">#REF!</definedName>
    <definedName name="_1B.05.M.070.0010" localSheetId="21">#REF!</definedName>
    <definedName name="_1B.05.M.070.0010">#REF!</definedName>
    <definedName name="_1B.05.M.070.0020" localSheetId="21">#REF!</definedName>
    <definedName name="_1B.05.M.070.0020">#REF!</definedName>
    <definedName name="_1B.05.M.070.0030" localSheetId="21">#REF!</definedName>
    <definedName name="_1B.05.M.070.0030">#REF!</definedName>
    <definedName name="_1B.05.M.070.0040" localSheetId="21">#REF!</definedName>
    <definedName name="_1B.05.M.070.0040">#REF!</definedName>
    <definedName name="_1B.05.M.070.0050" localSheetId="21">#REF!</definedName>
    <definedName name="_1B.05.M.070.0050">#REF!</definedName>
    <definedName name="_1B.05.M.080.0010" localSheetId="21">#REF!</definedName>
    <definedName name="_1B.05.M.080.0010">#REF!</definedName>
    <definedName name="_1B.05.M.090.0010" localSheetId="21">#REF!</definedName>
    <definedName name="_1B.05.M.090.0010">#REF!</definedName>
    <definedName name="_1B.09.P.010.0010" localSheetId="21">#REF!</definedName>
    <definedName name="_1B.09.P.010.0010">#REF!</definedName>
    <definedName name="_1B.09.P.010.0020" localSheetId="21">#REF!</definedName>
    <definedName name="_1B.09.P.010.0020">#REF!</definedName>
    <definedName name="_1B.09.P.010.0030" localSheetId="21">#REF!</definedName>
    <definedName name="_1B.09.P.010.0030">#REF!</definedName>
    <definedName name="_1B.09.P.010.0040" localSheetId="21">#REF!</definedName>
    <definedName name="_1B.09.P.010.0040">#REF!</definedName>
    <definedName name="_1B.09.P.010.0050" localSheetId="21">#REF!</definedName>
    <definedName name="_1B.09.P.010.0050">#REF!</definedName>
    <definedName name="_1B.09.P.010.0060" localSheetId="21">#REF!</definedName>
    <definedName name="_1B.09.P.010.0060">#REF!</definedName>
    <definedName name="_1B.09.P.010.0070" localSheetId="21">#REF!</definedName>
    <definedName name="_1B.09.P.010.0070">#REF!</definedName>
    <definedName name="_1B.09.P.020.0010" localSheetId="21">#REF!</definedName>
    <definedName name="_1B.09.P.020.0010">#REF!</definedName>
    <definedName name="_1B.09.P.020.0020" localSheetId="21">#REF!</definedName>
    <definedName name="_1B.09.P.020.0020">#REF!</definedName>
    <definedName name="_1B.09.P.020.0030" localSheetId="21">#REF!</definedName>
    <definedName name="_1B.09.P.020.0030">#REF!</definedName>
    <definedName name="_1B.09.P.020.0040" localSheetId="21">#REF!</definedName>
    <definedName name="_1B.09.P.020.0040">#REF!</definedName>
    <definedName name="_1B.09.P.020.0050" localSheetId="21">#REF!</definedName>
    <definedName name="_1B.09.P.020.0050">#REF!</definedName>
    <definedName name="_1B.09.P.020.0060" localSheetId="21">#REF!</definedName>
    <definedName name="_1B.09.P.020.0060">#REF!</definedName>
    <definedName name="_1B.09.P.020.0070" localSheetId="21">#REF!</definedName>
    <definedName name="_1B.09.P.020.0070">#REF!</definedName>
    <definedName name="_1B.09.P.020.0080" localSheetId="21">#REF!</definedName>
    <definedName name="_1B.09.P.020.0080">#REF!</definedName>
    <definedName name="_1B.09.P.020.0090" localSheetId="21">#REF!</definedName>
    <definedName name="_1B.09.P.020.0090">#REF!</definedName>
    <definedName name="_1B.09.P.020.0100" localSheetId="21">#REF!</definedName>
    <definedName name="_1B.09.P.020.0100">#REF!</definedName>
    <definedName name="_1B.09.P.020.0110" localSheetId="21">#REF!</definedName>
    <definedName name="_1B.09.P.020.0110">#REF!</definedName>
    <definedName name="_1B.09.P.020.0120" localSheetId="21">#REF!</definedName>
    <definedName name="_1B.09.P.020.0120">#REF!</definedName>
    <definedName name="_1B.09.P.020.0130" localSheetId="21">#REF!</definedName>
    <definedName name="_1B.09.P.020.0130">#REF!</definedName>
    <definedName name="_1B.09.P.020.0140" localSheetId="21">#REF!</definedName>
    <definedName name="_1B.09.P.020.0140">#REF!</definedName>
    <definedName name="_1B.09.P.020.0150" localSheetId="21">#REF!</definedName>
    <definedName name="_1B.09.P.020.0150">#REF!</definedName>
    <definedName name="_1B.09.P.030.0010" localSheetId="21">#REF!</definedName>
    <definedName name="_1B.09.P.030.0010">#REF!</definedName>
    <definedName name="_1B.09.P.030.0020" localSheetId="21">#REF!</definedName>
    <definedName name="_1B.09.P.030.0020">#REF!</definedName>
    <definedName name="_1B.09.P.030.0030" localSheetId="21">#REF!</definedName>
    <definedName name="_1B.09.P.030.0030">#REF!</definedName>
    <definedName name="_1B.09.P.030.0040" localSheetId="21">#REF!</definedName>
    <definedName name="_1B.09.P.030.0040">#REF!</definedName>
    <definedName name="_1B.09.P.030.0050" localSheetId="21">#REF!</definedName>
    <definedName name="_1B.09.P.030.0050">#REF!</definedName>
    <definedName name="_1B.09.P.030.0060" localSheetId="21">#REF!</definedName>
    <definedName name="_1B.09.P.030.0060">#REF!</definedName>
    <definedName name="_1B.09.P.040.0010" localSheetId="21">#REF!</definedName>
    <definedName name="_1B.09.P.040.0010">#REF!</definedName>
    <definedName name="_1B.09.P.040.0020" localSheetId="21">#REF!</definedName>
    <definedName name="_1B.09.P.040.0020">#REF!</definedName>
    <definedName name="_1B.09.P.040.0030" localSheetId="21">#REF!</definedName>
    <definedName name="_1B.09.P.040.0030">#REF!</definedName>
    <definedName name="_1B.09.P.050.0010" localSheetId="21">#REF!</definedName>
    <definedName name="_1B.09.P.050.0010">#REF!</definedName>
    <definedName name="_1B.09.P.050.0020" localSheetId="21">#REF!</definedName>
    <definedName name="_1B.09.P.050.0020">#REF!</definedName>
    <definedName name="_1B.09.P.060.0010" localSheetId="21">#REF!</definedName>
    <definedName name="_1B.09.P.060.0010">#REF!</definedName>
    <definedName name="_1B.09.P.060.0020" localSheetId="21">#REF!</definedName>
    <definedName name="_1B.09.P.060.0020">#REF!</definedName>
    <definedName name="_1B.09.P.060.0030" localSheetId="21">#REF!</definedName>
    <definedName name="_1B.09.P.060.0030">#REF!</definedName>
    <definedName name="_1B.09.P.060.0040" localSheetId="21">#REF!</definedName>
    <definedName name="_1B.09.P.060.0040">#REF!</definedName>
    <definedName name="_1B.09.P.060.0050" localSheetId="21">#REF!</definedName>
    <definedName name="_1B.09.P.060.0050">#REF!</definedName>
    <definedName name="_1B.09.P.060.0060" localSheetId="21">#REF!</definedName>
    <definedName name="_1B.09.P.060.0060">#REF!</definedName>
    <definedName name="_1B.09.P.060.0070" localSheetId="21">#REF!</definedName>
    <definedName name="_1B.09.P.060.0070">#REF!</definedName>
    <definedName name="_1B.09.P.060.0080" localSheetId="21">#REF!</definedName>
    <definedName name="_1B.09.P.060.0080">#REF!</definedName>
    <definedName name="_1B.09.P.060.0090" localSheetId="21">#REF!</definedName>
    <definedName name="_1B.09.P.060.0090">#REF!</definedName>
    <definedName name="_1B.09.P.060.0100" localSheetId="21">#REF!</definedName>
    <definedName name="_1B.09.P.060.0100">#REF!</definedName>
    <definedName name="_1B.09.P.060.0110" localSheetId="21">#REF!</definedName>
    <definedName name="_1B.09.P.060.0110">#REF!</definedName>
    <definedName name="_1B.09.P.070.0010" localSheetId="21">#REF!</definedName>
    <definedName name="_1B.09.P.070.0010">#REF!</definedName>
    <definedName name="_1B.09.P.070.0020" localSheetId="21">#REF!</definedName>
    <definedName name="_1B.09.P.070.0020">#REF!</definedName>
    <definedName name="_1B.09.P.070.0030" localSheetId="21">#REF!</definedName>
    <definedName name="_1B.09.P.070.0030">#REF!</definedName>
    <definedName name="_1B.09.P.080.0010" localSheetId="21">#REF!</definedName>
    <definedName name="_1B.09.P.080.0010">#REF!</definedName>
    <definedName name="_1B.09.R.010.0010" localSheetId="21">#REF!</definedName>
    <definedName name="_1B.09.R.010.0010">#REF!</definedName>
    <definedName name="_1B.09.R.010.0020" localSheetId="21">#REF!</definedName>
    <definedName name="_1B.09.R.010.0020">#REF!</definedName>
    <definedName name="_1B.09.R.010.0030" localSheetId="21">#REF!</definedName>
    <definedName name="_1B.09.R.010.0030">#REF!</definedName>
    <definedName name="_1B.09.R.010.0040" localSheetId="21">#REF!</definedName>
    <definedName name="_1B.09.R.010.0040">#REF!</definedName>
    <definedName name="_1B.09.R.010.0050" localSheetId="21">#REF!</definedName>
    <definedName name="_1B.09.R.010.0050">#REF!</definedName>
    <definedName name="_1B.09.R.010.0060" localSheetId="21">#REF!</definedName>
    <definedName name="_1B.09.R.010.0060">#REF!</definedName>
    <definedName name="_1B.09.R.010.0070" localSheetId="21">#REF!</definedName>
    <definedName name="_1B.09.R.010.0070">#REF!</definedName>
    <definedName name="_1B.09.R.010.0080" localSheetId="21">#REF!</definedName>
    <definedName name="_1B.09.R.010.0080">#REF!</definedName>
    <definedName name="_1B.09.R.010.0090" localSheetId="21">#REF!</definedName>
    <definedName name="_1B.09.R.010.0090">#REF!</definedName>
    <definedName name="_1B.09.R.010.0100" localSheetId="21">#REF!</definedName>
    <definedName name="_1B.09.R.010.0100">#REF!</definedName>
    <definedName name="_1B.09.R.010.0120" localSheetId="21">#REF!</definedName>
    <definedName name="_1B.09.R.010.0120">#REF!</definedName>
    <definedName name="_1B.09.R.010.0130" localSheetId="21">#REF!</definedName>
    <definedName name="_1B.09.R.010.0130">#REF!</definedName>
    <definedName name="_1B.09.R.010.0140" localSheetId="21">#REF!</definedName>
    <definedName name="_1B.09.R.010.0140">#REF!</definedName>
    <definedName name="_1B.09.R.010.0150" localSheetId="21">#REF!</definedName>
    <definedName name="_1B.09.R.010.0150">#REF!</definedName>
    <definedName name="_1B.09.R.010.0160" localSheetId="21">#REF!</definedName>
    <definedName name="_1B.09.R.010.0160">#REF!</definedName>
    <definedName name="_1B.09.R.020.0010" localSheetId="21">#REF!</definedName>
    <definedName name="_1B.09.R.020.0010">#REF!</definedName>
    <definedName name="_1B.09.R.020.0020" localSheetId="21">#REF!</definedName>
    <definedName name="_1B.09.R.020.0020">#REF!</definedName>
    <definedName name="_1B.09.R.020.0030" localSheetId="21">#REF!</definedName>
    <definedName name="_1B.09.R.020.0030">#REF!</definedName>
    <definedName name="_1B.09.R.020.0040" localSheetId="21">#REF!</definedName>
    <definedName name="_1B.09.R.020.0040">#REF!</definedName>
    <definedName name="_1B.09.R.020.0050" localSheetId="21">#REF!</definedName>
    <definedName name="_1B.09.R.020.0050">#REF!</definedName>
    <definedName name="_1B.09.R.020.0060" localSheetId="21">#REF!</definedName>
    <definedName name="_1B.09.R.020.0060">#REF!</definedName>
    <definedName name="_1B.09.R.020.0070" localSheetId="21">#REF!</definedName>
    <definedName name="_1B.09.R.020.0070">#REF!</definedName>
    <definedName name="_1B.09.R.020.0080" localSheetId="21">#REF!</definedName>
    <definedName name="_1B.09.R.020.0080">#REF!</definedName>
    <definedName name="_1B.09.R.020.0090" localSheetId="21">#REF!</definedName>
    <definedName name="_1B.09.R.020.0090">#REF!</definedName>
    <definedName name="_1B.09.R.020.0100" localSheetId="21">#REF!</definedName>
    <definedName name="_1B.09.R.020.0100">#REF!</definedName>
    <definedName name="_1B.09.R.030.0010" localSheetId="21">#REF!</definedName>
    <definedName name="_1B.09.R.030.0010">#REF!</definedName>
    <definedName name="_1B.09.R.040.0010" localSheetId="21">#REF!</definedName>
    <definedName name="_1B.09.R.040.0010">#REF!</definedName>
    <definedName name="_1B.09.R.040.0020" localSheetId="21">#REF!</definedName>
    <definedName name="_1B.09.R.040.0020">#REF!</definedName>
    <definedName name="_1B.09.R.040.0030" localSheetId="21">#REF!</definedName>
    <definedName name="_1B.09.R.040.0030">#REF!</definedName>
    <definedName name="_1B.09.R.040.0040" localSheetId="21">#REF!</definedName>
    <definedName name="_1B.09.R.040.0040">#REF!</definedName>
    <definedName name="_1B.09.R.040.0050" localSheetId="21">#REF!</definedName>
    <definedName name="_1B.09.R.040.0050">#REF!</definedName>
    <definedName name="_1B.09.R.040.0060" localSheetId="21">#REF!</definedName>
    <definedName name="_1B.09.R.040.0060">#REF!</definedName>
    <definedName name="_1B.09.R.040.0070" localSheetId="21">#REF!</definedName>
    <definedName name="_1B.09.R.040.0070">#REF!</definedName>
    <definedName name="_1B.09.R.040.0080" localSheetId="21">#REF!</definedName>
    <definedName name="_1B.09.R.040.0080">#REF!</definedName>
    <definedName name="_1B.09.R.040.0090" localSheetId="21">#REF!</definedName>
    <definedName name="_1B.09.R.040.0090">#REF!</definedName>
    <definedName name="_1B.09.R.040.0100" localSheetId="21">#REF!</definedName>
    <definedName name="_1B.09.R.040.0100">#REF!</definedName>
    <definedName name="_1B.09.R.040.0110" localSheetId="21">#REF!</definedName>
    <definedName name="_1B.09.R.040.0110">#REF!</definedName>
    <definedName name="_1B.09.R.050.0010" localSheetId="21">#REF!</definedName>
    <definedName name="_1B.09.R.050.0010">#REF!</definedName>
    <definedName name="_1B.09.R.060.0010" localSheetId="21">#REF!</definedName>
    <definedName name="_1B.09.R.060.0010">#REF!</definedName>
    <definedName name="_1B.09.R.060.0020" localSheetId="21">#REF!</definedName>
    <definedName name="_1B.09.R.060.0020">#REF!</definedName>
    <definedName name="_1B.09.R.060.0030" localSheetId="21">#REF!</definedName>
    <definedName name="_1B.09.R.060.0030">#REF!</definedName>
    <definedName name="_1B.09.R.070.0010" localSheetId="21">#REF!</definedName>
    <definedName name="_1B.09.R.070.0010">#REF!</definedName>
    <definedName name="_1B.09.R.080.0010" localSheetId="21">#REF!</definedName>
    <definedName name="_1B.09.R.080.0010">#REF!</definedName>
    <definedName name="_1B.09.R.080.0020" localSheetId="21">#REF!</definedName>
    <definedName name="_1B.09.R.080.0020">#REF!</definedName>
    <definedName name="_1B.09.R.080.0030" localSheetId="21">#REF!</definedName>
    <definedName name="_1B.09.R.080.0030">#REF!</definedName>
    <definedName name="_1B.09.R.080.0040" localSheetId="21">#REF!</definedName>
    <definedName name="_1B.09.R.080.0040">#REF!</definedName>
    <definedName name="_1B.09.R.080.0050" localSheetId="21">#REF!</definedName>
    <definedName name="_1B.09.R.080.0050">#REF!</definedName>
    <definedName name="_1B.09.R.080.0060" localSheetId="21">#REF!</definedName>
    <definedName name="_1B.09.R.080.0060">#REF!</definedName>
    <definedName name="_1B.09.R.080.0070" localSheetId="21">#REF!</definedName>
    <definedName name="_1B.09.R.080.0070">#REF!</definedName>
    <definedName name="_1B.09.R.080.0080" localSheetId="21">#REF!</definedName>
    <definedName name="_1B.09.R.080.0080">#REF!</definedName>
    <definedName name="_1B.09.R.080.0090" localSheetId="21">#REF!</definedName>
    <definedName name="_1B.09.R.080.0090">#REF!</definedName>
    <definedName name="_1B.09.R.080.0100" localSheetId="21">#REF!</definedName>
    <definedName name="_1B.09.R.080.0100">#REF!</definedName>
    <definedName name="_1B.09.R.080.0110" localSheetId="21">#REF!</definedName>
    <definedName name="_1B.09.R.080.0110">#REF!</definedName>
    <definedName name="_1B.09.R.080.0120" localSheetId="21">#REF!</definedName>
    <definedName name="_1B.09.R.080.0120">#REF!</definedName>
    <definedName name="_1B.09.R.090.0010" localSheetId="21">#REF!</definedName>
    <definedName name="_1B.09.R.090.0010">#REF!</definedName>
    <definedName name="_1B.09.U.010.0010" localSheetId="21">#REF!</definedName>
    <definedName name="_1B.09.U.010.0010">#REF!</definedName>
    <definedName name="_1B.09.U.010.0020" localSheetId="21">#REF!</definedName>
    <definedName name="_1B.09.U.010.0020">#REF!</definedName>
    <definedName name="_1B.09.U.020.0010" localSheetId="21">#REF!</definedName>
    <definedName name="_1B.09.U.020.0010">#REF!</definedName>
    <definedName name="_1B.09.U.020.0020" localSheetId="21">#REF!</definedName>
    <definedName name="_1B.09.U.020.0020">#REF!</definedName>
    <definedName name="_1B.09.U.020.0030" localSheetId="21">#REF!</definedName>
    <definedName name="_1B.09.U.020.0030">#REF!</definedName>
    <definedName name="_1B.09.U.020.0040" localSheetId="21">#REF!</definedName>
    <definedName name="_1B.09.U.020.0040">#REF!</definedName>
    <definedName name="_1B.09.U.020.0050" localSheetId="21">#REF!</definedName>
    <definedName name="_1B.09.U.020.0050">#REF!</definedName>
    <definedName name="_1B.09.U.020.0060" localSheetId="21">#REF!</definedName>
    <definedName name="_1B.09.U.020.0060">#REF!</definedName>
    <definedName name="_1B.09.U.020.0070" localSheetId="21">#REF!</definedName>
    <definedName name="_1B.09.U.020.0070">#REF!</definedName>
    <definedName name="_1B.09.U.020.0080" localSheetId="21">#REF!</definedName>
    <definedName name="_1B.09.U.020.0080">#REF!</definedName>
    <definedName name="_1B.09.U.030.0010" localSheetId="21">#REF!</definedName>
    <definedName name="_1B.09.U.030.0010">#REF!</definedName>
    <definedName name="_1B.09.U.030.0020" localSheetId="21">#REF!</definedName>
    <definedName name="_1B.09.U.030.0020">#REF!</definedName>
    <definedName name="_1B.09.U.030.0030" localSheetId="21">#REF!</definedName>
    <definedName name="_1B.09.U.030.0030">#REF!</definedName>
    <definedName name="_1B.09.U.030.0040" localSheetId="21">#REF!</definedName>
    <definedName name="_1B.09.U.030.0040">#REF!</definedName>
    <definedName name="_1B.09.U.040.0010" localSheetId="21">#REF!</definedName>
    <definedName name="_1B.09.U.040.0010">#REF!</definedName>
    <definedName name="_1B.09.U.040.0020" localSheetId="21">#REF!</definedName>
    <definedName name="_1B.09.U.040.0020">#REF!</definedName>
    <definedName name="_1B.09.U.040.0030" localSheetId="21">#REF!</definedName>
    <definedName name="_1B.09.U.040.0030">#REF!</definedName>
    <definedName name="_1B.09.U.040.0040" localSheetId="21">#REF!</definedName>
    <definedName name="_1B.09.U.040.0040">#REF!</definedName>
    <definedName name="_1B.09.U.040.0050" localSheetId="21">#REF!</definedName>
    <definedName name="_1B.09.U.040.0050">#REF!</definedName>
    <definedName name="_1B.09.U.040.0060" localSheetId="21">#REF!</definedName>
    <definedName name="_1B.09.U.040.0060">#REF!</definedName>
    <definedName name="_1B.09.U.040.0070" localSheetId="21">#REF!</definedName>
    <definedName name="_1B.09.U.040.0070">#REF!</definedName>
    <definedName name="_1B.09.U.040.0080" localSheetId="21">#REF!</definedName>
    <definedName name="_1B.09.U.040.0080">#REF!</definedName>
    <definedName name="_1B.09.U.040.0090" localSheetId="21">#REF!</definedName>
    <definedName name="_1B.09.U.040.0090">#REF!</definedName>
    <definedName name="_1B.09.U.040.0110" localSheetId="21">#REF!</definedName>
    <definedName name="_1B.09.U.040.0110">#REF!</definedName>
    <definedName name="_1B.09.U.040.0120" localSheetId="21">#REF!</definedName>
    <definedName name="_1B.09.U.040.0120">#REF!</definedName>
    <definedName name="_1B.09.U.040.0130" localSheetId="21">#REF!</definedName>
    <definedName name="_1B.09.U.040.0130">#REF!</definedName>
    <definedName name="_1B.09.U.040.0140" localSheetId="21">#REF!</definedName>
    <definedName name="_1B.09.U.040.0140">#REF!</definedName>
    <definedName name="_1B.09.U.040.0150" localSheetId="21">#REF!</definedName>
    <definedName name="_1B.09.U.040.0150">#REF!</definedName>
    <definedName name="_1B.09.U.040.0160" localSheetId="21">#REF!</definedName>
    <definedName name="_1B.09.U.040.0160">#REF!</definedName>
    <definedName name="_1B.09.U.040.0170" localSheetId="21">#REF!</definedName>
    <definedName name="_1B.09.U.040.0170">#REF!</definedName>
    <definedName name="_1B.09.U.040.0180" localSheetId="21">#REF!</definedName>
    <definedName name="_1B.09.U.040.0180">#REF!</definedName>
    <definedName name="_1B.09.U.040.0190" localSheetId="21">#REF!</definedName>
    <definedName name="_1B.09.U.040.0190">#REF!</definedName>
    <definedName name="_1B.09.U.040.0200" localSheetId="21">#REF!</definedName>
    <definedName name="_1B.09.U.040.0200">#REF!</definedName>
    <definedName name="_1B.09.U.040.0210" localSheetId="21">#REF!</definedName>
    <definedName name="_1B.09.U.040.0210">#REF!</definedName>
    <definedName name="_1B.09.U.040.0220" localSheetId="21">#REF!</definedName>
    <definedName name="_1B.09.U.040.0220">#REF!</definedName>
    <definedName name="_1B.09.U.040.0230" localSheetId="21">#REF!</definedName>
    <definedName name="_1B.09.U.040.0230">#REF!</definedName>
    <definedName name="_1B.09.U.040.0250" localSheetId="21">#REF!</definedName>
    <definedName name="_1B.09.U.040.0250">#REF!</definedName>
    <definedName name="_1B.09.U.050.0010" localSheetId="21">#REF!</definedName>
    <definedName name="_1B.09.U.050.0010">#REF!</definedName>
    <definedName name="_1B.09.U.050.0020" localSheetId="21">#REF!</definedName>
    <definedName name="_1B.09.U.050.0020">#REF!</definedName>
    <definedName name="_1B.09.U.050.0030" localSheetId="21">#REF!</definedName>
    <definedName name="_1B.09.U.050.0030">#REF!</definedName>
    <definedName name="_1B.09.U.050.0040" localSheetId="21">#REF!</definedName>
    <definedName name="_1B.09.U.050.0040">#REF!</definedName>
    <definedName name="_1B.09.U.050.0050" localSheetId="21">#REF!</definedName>
    <definedName name="_1B.09.U.050.0050">#REF!</definedName>
    <definedName name="_1B.09.U.060.0010" localSheetId="21">#REF!</definedName>
    <definedName name="_1B.09.U.060.0010">#REF!</definedName>
    <definedName name="_1B.09.U.060.0020" localSheetId="21">#REF!</definedName>
    <definedName name="_1B.09.U.060.0020">#REF!</definedName>
    <definedName name="_1B.09.U.060.0030" localSheetId="21">#REF!</definedName>
    <definedName name="_1B.09.U.060.0030">#REF!</definedName>
    <definedName name="_1B.09.U.060.0040" localSheetId="21">#REF!</definedName>
    <definedName name="_1B.09.U.060.0040">#REF!</definedName>
    <definedName name="_1B.09.U.060.0050" localSheetId="21">#REF!</definedName>
    <definedName name="_1B.09.U.060.0050">#REF!</definedName>
    <definedName name="_1B.09.U.060.0060" localSheetId="21">#REF!</definedName>
    <definedName name="_1B.09.U.060.0060">#REF!</definedName>
    <definedName name="_1B.09.U.070.0010" localSheetId="21">#REF!</definedName>
    <definedName name="_1B.09.U.070.0010">#REF!</definedName>
    <definedName name="_1B.09.U.070.0020" localSheetId="21">#REF!</definedName>
    <definedName name="_1B.09.U.070.0020">#REF!</definedName>
    <definedName name="_1B.09.U.070.0030" localSheetId="21">#REF!</definedName>
    <definedName name="_1B.09.U.070.0030">#REF!</definedName>
    <definedName name="_1B.09.U.080.0010" localSheetId="21">#REF!</definedName>
    <definedName name="_1B.09.U.080.0010">#REF!</definedName>
    <definedName name="_1B.09.U.080.0020" localSheetId="21">#REF!</definedName>
    <definedName name="_1B.09.U.080.0020">#REF!</definedName>
    <definedName name="_1B.09.U.080.0030" localSheetId="21">#REF!</definedName>
    <definedName name="_1B.09.U.080.0030">#REF!</definedName>
    <definedName name="_1B.09.U.080.0040" localSheetId="21">#REF!</definedName>
    <definedName name="_1B.09.U.080.0040">#REF!</definedName>
    <definedName name="_1B.09.U.090.0010" localSheetId="21">#REF!</definedName>
    <definedName name="_1B.09.U.090.0010">#REF!</definedName>
    <definedName name="_1B.09.U.090.0020" localSheetId="21">#REF!</definedName>
    <definedName name="_1B.09.U.090.0020">#REF!</definedName>
    <definedName name="_1B.09.U.090.0030" localSheetId="21">#REF!</definedName>
    <definedName name="_1B.09.U.090.0030">#REF!</definedName>
    <definedName name="_1B.09.U.100.0010" localSheetId="21">#REF!</definedName>
    <definedName name="_1B.09.U.100.0010">#REF!</definedName>
    <definedName name="_1B.09.U.100.0020" localSheetId="21">#REF!</definedName>
    <definedName name="_1B.09.U.100.0020">#REF!</definedName>
    <definedName name="_1B.09.U.100.0030" localSheetId="21">#REF!</definedName>
    <definedName name="_1B.09.U.100.0030">#REF!</definedName>
    <definedName name="_1B.09.U.100.0040" localSheetId="21">#REF!</definedName>
    <definedName name="_1B.09.U.100.0040">#REF!</definedName>
    <definedName name="_1B.09.U.110.0010" localSheetId="21">#REF!</definedName>
    <definedName name="_1B.09.U.110.0010">#REF!</definedName>
    <definedName name="_1B.09.U.110.0020" localSheetId="21">#REF!</definedName>
    <definedName name="_1B.09.U.110.0020">#REF!</definedName>
    <definedName name="_1B.09.U.110.0030" localSheetId="21">#REF!</definedName>
    <definedName name="_1B.09.U.110.0030">#REF!</definedName>
    <definedName name="_1B.09.U.110.0040" localSheetId="21">#REF!</definedName>
    <definedName name="_1B.09.U.110.0040">#REF!</definedName>
    <definedName name="_1B.09.U.110.0050" localSheetId="21">#REF!</definedName>
    <definedName name="_1B.09.U.110.0050">#REF!</definedName>
    <definedName name="_1B.09.U.110.0060" localSheetId="21">#REF!</definedName>
    <definedName name="_1B.09.U.110.0060">#REF!</definedName>
    <definedName name="_1B.09.U.110.0070" localSheetId="21">#REF!</definedName>
    <definedName name="_1B.09.U.110.0070">#REF!</definedName>
    <definedName name="_1B.09.U.120.0010" localSheetId="21">#REF!</definedName>
    <definedName name="_1B.09.U.120.0010">#REF!</definedName>
    <definedName name="_1B.09.U.130.0010" localSheetId="21">#REF!</definedName>
    <definedName name="_1B.09.U.130.0010">#REF!</definedName>
    <definedName name="_1B.09.U.130.0020" localSheetId="21">#REF!</definedName>
    <definedName name="_1B.09.U.130.0020">#REF!</definedName>
    <definedName name="_1B.09.U.200.0010" localSheetId="21">#REF!</definedName>
    <definedName name="_1B.09.U.200.0010">#REF!</definedName>
    <definedName name="_1B.09.W.010.0010" localSheetId="21">#REF!</definedName>
    <definedName name="_1B.09.W.010.0010">#REF!</definedName>
    <definedName name="_1B.09.W.010.0020" localSheetId="21">#REF!</definedName>
    <definedName name="_1B.09.W.010.0020">#REF!</definedName>
    <definedName name="_1B.09.W.010.0030" localSheetId="21">#REF!</definedName>
    <definedName name="_1B.09.W.010.0030">#REF!</definedName>
    <definedName name="_1B.09.W.010.0040" localSheetId="21">#REF!</definedName>
    <definedName name="_1B.09.W.010.0040">#REF!</definedName>
    <definedName name="_1B.09.W.010.0050" localSheetId="21">#REF!</definedName>
    <definedName name="_1B.09.W.010.0050">#REF!</definedName>
    <definedName name="_1B.09.W.010.0060" localSheetId="21">#REF!</definedName>
    <definedName name="_1B.09.W.010.0060">#REF!</definedName>
    <definedName name="_1B.09.W.010.0070" localSheetId="21">#REF!</definedName>
    <definedName name="_1B.09.W.010.0070">#REF!</definedName>
    <definedName name="_1B.09.W.010.0080" localSheetId="21">#REF!</definedName>
    <definedName name="_1B.09.W.010.0080">#REF!</definedName>
    <definedName name="_1B.09.W.010.0090" localSheetId="21">#REF!</definedName>
    <definedName name="_1B.09.W.010.0090">#REF!</definedName>
    <definedName name="_1B.09.W.010.0100" localSheetId="21">#REF!</definedName>
    <definedName name="_1B.09.W.010.0100">#REF!</definedName>
    <definedName name="_1B.09.W.010.0110" localSheetId="21">#REF!</definedName>
    <definedName name="_1B.09.W.010.0110">#REF!</definedName>
    <definedName name="_1B.09.W.010.0120" localSheetId="21">#REF!</definedName>
    <definedName name="_1B.09.W.010.0120">#REF!</definedName>
    <definedName name="_1B.09.W.010.0130" localSheetId="21">#REF!</definedName>
    <definedName name="_1B.09.W.010.0130">#REF!</definedName>
    <definedName name="_1B.09.W.010.0140" localSheetId="21">#REF!</definedName>
    <definedName name="_1B.09.W.010.0140">#REF!</definedName>
    <definedName name="_1B.09.W.010.0150" localSheetId="21">#REF!</definedName>
    <definedName name="_1B.09.W.010.0150">#REF!</definedName>
    <definedName name="_1B.09.W.020.0010" localSheetId="21">#REF!</definedName>
    <definedName name="_1B.09.W.020.0010">#REF!</definedName>
    <definedName name="_ab1" localSheetId="21"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24"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24"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1" hidden="1">{#N/A,#N/A,TRUE,"Cover";#N/A,#N/A,TRUE,"Conts";#N/A,#N/A,TRUE,"VOS";#N/A,#N/A,TRUE,"Warrington";#N/A,#N/A,TRUE,"Widnes"}</definedName>
    <definedName name="_ccr1" localSheetId="13" hidden="1">{#N/A,#N/A,TRUE,"Cover";#N/A,#N/A,TRUE,"Conts";#N/A,#N/A,TRUE,"VOS";#N/A,#N/A,TRUE,"Warrington";#N/A,#N/A,TRUE,"Widnes"}</definedName>
    <definedName name="_ccr1" localSheetId="12" hidden="1">{#N/A,#N/A,TRUE,"Cover";#N/A,#N/A,TRUE,"Conts";#N/A,#N/A,TRUE,"VOS";#N/A,#N/A,TRUE,"Warrington";#N/A,#N/A,TRUE,"Widnes"}</definedName>
    <definedName name="_ccr1" localSheetId="19" hidden="1">{#N/A,#N/A,TRUE,"Cover";#N/A,#N/A,TRUE,"Conts";#N/A,#N/A,TRUE,"VOS";#N/A,#N/A,TRUE,"Warrington";#N/A,#N/A,TRUE,"Widnes"}</definedName>
    <definedName name="_ccr1" localSheetId="24" hidden="1">{#N/A,#N/A,TRUE,"Cover";#N/A,#N/A,TRUE,"Conts";#N/A,#N/A,TRUE,"VOS";#N/A,#N/A,TRUE,"Warrington";#N/A,#N/A,TRUE,"Widnes"}</definedName>
    <definedName name="_ccr1" localSheetId="10" hidden="1">{#N/A,#N/A,TRUE,"Cover";#N/A,#N/A,TRUE,"Conts";#N/A,#N/A,TRUE,"VOS";#N/A,#N/A,TRUE,"Warrington";#N/A,#N/A,TRUE,"Widnes"}</definedName>
    <definedName name="_ccr1" localSheetId="18" hidden="1">{#N/A,#N/A,TRUE,"Cover";#N/A,#N/A,TRUE,"Conts";#N/A,#N/A,TRUE,"VOS";#N/A,#N/A,TRUE,"Warrington";#N/A,#N/A,TRUE,"Widnes"}</definedName>
    <definedName name="_ccr1" hidden="1">{#N/A,#N/A,TRUE,"Cover";#N/A,#N/A,TRUE,"Conts";#N/A,#N/A,TRUE,"VOS";#N/A,#N/A,TRUE,"Warrington";#N/A,#N/A,TRUE,"Widnes"}</definedName>
    <definedName name="_ccr2" localSheetId="21" hidden="1">{#N/A,#N/A,TRUE,"Cover";#N/A,#N/A,TRUE,"Conts";#N/A,#N/A,TRUE,"VOS";#N/A,#N/A,TRUE,"Warrington";#N/A,#N/A,TRUE,"Widnes"}</definedName>
    <definedName name="_ccr2" localSheetId="13" hidden="1">{#N/A,#N/A,TRUE,"Cover";#N/A,#N/A,TRUE,"Conts";#N/A,#N/A,TRUE,"VOS";#N/A,#N/A,TRUE,"Warrington";#N/A,#N/A,TRUE,"Widnes"}</definedName>
    <definedName name="_ccr2" localSheetId="12" hidden="1">{#N/A,#N/A,TRUE,"Cover";#N/A,#N/A,TRUE,"Conts";#N/A,#N/A,TRUE,"VOS";#N/A,#N/A,TRUE,"Warrington";#N/A,#N/A,TRUE,"Widnes"}</definedName>
    <definedName name="_ccr2" localSheetId="19" hidden="1">{#N/A,#N/A,TRUE,"Cover";#N/A,#N/A,TRUE,"Conts";#N/A,#N/A,TRUE,"VOS";#N/A,#N/A,TRUE,"Warrington";#N/A,#N/A,TRUE,"Widnes"}</definedName>
    <definedName name="_ccr2" localSheetId="24" hidden="1">{#N/A,#N/A,TRUE,"Cover";#N/A,#N/A,TRUE,"Conts";#N/A,#N/A,TRUE,"VOS";#N/A,#N/A,TRUE,"Warrington";#N/A,#N/A,TRUE,"Widnes"}</definedName>
    <definedName name="_ccr2" localSheetId="10" hidden="1">{#N/A,#N/A,TRUE,"Cover";#N/A,#N/A,TRUE,"Conts";#N/A,#N/A,TRUE,"VOS";#N/A,#N/A,TRUE,"Warrington";#N/A,#N/A,TRUE,"Widnes"}</definedName>
    <definedName name="_ccr2" localSheetId="18" hidden="1">{#N/A,#N/A,TRUE,"Cover";#N/A,#N/A,TRUE,"Conts";#N/A,#N/A,TRUE,"VOS";#N/A,#N/A,TRUE,"Warrington";#N/A,#N/A,TRUE,"Widnes"}</definedName>
    <definedName name="_ccr2" hidden="1">{#N/A,#N/A,TRUE,"Cover";#N/A,#N/A,TRUE,"Conts";#N/A,#N/A,TRUE,"VOS";#N/A,#N/A,TRUE,"Warrington";#N/A,#N/A,TRUE,"Widnes"}</definedName>
    <definedName name="_Dist_Values" localSheetId="21" hidden="1">#REF!</definedName>
    <definedName name="_Dist_Values" localSheetId="10" hidden="1">#REF!</definedName>
    <definedName name="_Dist_Values" hidden="1">#REF!</definedName>
    <definedName name="_Fill" localSheetId="21" hidden="1">[4]GRSummary!#REF!</definedName>
    <definedName name="_Fill" localSheetId="10" hidden="1">[4]GRSummary!#REF!</definedName>
    <definedName name="_Fill" hidden="1">[4]GRSummary!#REF!</definedName>
    <definedName name="_xlnm._FilterDatabase" localSheetId="21" hidden="1">'FIR Summary'!$A$9:$J$908</definedName>
    <definedName name="_xlnm._FilterDatabase" localSheetId="19" hidden="1">#REF!</definedName>
    <definedName name="_xlnm._FilterDatabase" localSheetId="17" hidden="1">Issues!#REF!</definedName>
    <definedName name="_xlnm._FilterDatabase" localSheetId="24" hidden="1">Procurement!$A$2:$WWC$50</definedName>
    <definedName name="_xlnm._FilterDatabase" localSheetId="8" hidden="1">Progress!$A$5:$P$5</definedName>
    <definedName name="_xlnm._FilterDatabase" localSheetId="10" hidden="1">#REF!</definedName>
    <definedName name="_xlnm._FilterDatabase" hidden="1">#REF!</definedName>
    <definedName name="_jj300" localSheetId="21">#REF!</definedName>
    <definedName name="_jj300" localSheetId="19">#REF!</definedName>
    <definedName name="_jj300">#REF!</definedName>
    <definedName name="_Key1" localSheetId="21" hidden="1">#REF!</definedName>
    <definedName name="_Key1" localSheetId="19" hidden="1">#REF!</definedName>
    <definedName name="_Key1" hidden="1">#REF!</definedName>
    <definedName name="_Key2" localSheetId="21" hidden="1">'[5]LTR-2'!#REF!</definedName>
    <definedName name="_Key2" localSheetId="19" hidden="1">'[5]LTR-2'!#REF!</definedName>
    <definedName name="_Key2" localSheetId="10" hidden="1">'[5]LTR-2'!#REF!</definedName>
    <definedName name="_Key2" hidden="1">'[5]LTR-2'!#REF!</definedName>
    <definedName name="_old3" localSheetId="21"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24"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24"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24"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1" hidden="1">[6]PriceSummary!#REF!</definedName>
    <definedName name="_Parse_In" hidden="1">[6]PriceSummary!#REF!</definedName>
    <definedName name="_Parse_Out" localSheetId="21" hidden="1">#REF!</definedName>
    <definedName name="_Parse_Out" localSheetId="19" hidden="1">#REF!</definedName>
    <definedName name="_Parse_Out" localSheetId="10" hidden="1">#REF!</definedName>
    <definedName name="_Parse_Out" hidden="1">#REF!</definedName>
    <definedName name="_Regression_Int" hidden="1">1</definedName>
    <definedName name="_Sort" localSheetId="21" hidden="1">#REF!</definedName>
    <definedName name="_Sort" localSheetId="19" hidden="1">#REF!</definedName>
    <definedName name="_Sort" localSheetId="10" hidden="1">#REF!</definedName>
    <definedName name="_Sort" hidden="1">#REF!</definedName>
    <definedName name="_WT" localSheetId="21">#REF!</definedName>
    <definedName name="_WT" localSheetId="19">#REF!</definedName>
    <definedName name="_WT">#REF!</definedName>
    <definedName name="A" localSheetId="21">#REF!</definedName>
    <definedName name="A" localSheetId="19">#REF!</definedName>
    <definedName name="A">#REF!</definedName>
    <definedName name="a\sdasdf" localSheetId="21" hidden="1">{#N/A,#N/A,TRUE,"Cover";#N/A,#N/A,TRUE,"Conts";#N/A,#N/A,TRUE,"VOS";#N/A,#N/A,TRUE,"Warrington";#N/A,#N/A,TRUE,"Widnes"}</definedName>
    <definedName name="a\sdasdf" localSheetId="13" hidden="1">{#N/A,#N/A,TRUE,"Cover";#N/A,#N/A,TRUE,"Conts";#N/A,#N/A,TRUE,"VOS";#N/A,#N/A,TRUE,"Warrington";#N/A,#N/A,TRUE,"Widnes"}</definedName>
    <definedName name="a\sdasdf" localSheetId="12" hidden="1">{#N/A,#N/A,TRUE,"Cover";#N/A,#N/A,TRUE,"Conts";#N/A,#N/A,TRUE,"VOS";#N/A,#N/A,TRUE,"Warrington";#N/A,#N/A,TRUE,"Widnes"}</definedName>
    <definedName name="a\sdasdf" localSheetId="19" hidden="1">{#N/A,#N/A,TRUE,"Cover";#N/A,#N/A,TRUE,"Conts";#N/A,#N/A,TRUE,"VOS";#N/A,#N/A,TRUE,"Warrington";#N/A,#N/A,TRUE,"Widnes"}</definedName>
    <definedName name="a\sdasdf" localSheetId="24" hidden="1">{#N/A,#N/A,TRUE,"Cover";#N/A,#N/A,TRUE,"Conts";#N/A,#N/A,TRUE,"VOS";#N/A,#N/A,TRUE,"Warrington";#N/A,#N/A,TRUE,"Widnes"}</definedName>
    <definedName name="a\sdasdf" localSheetId="10" hidden="1">{#N/A,#N/A,TRUE,"Cover";#N/A,#N/A,TRUE,"Conts";#N/A,#N/A,TRUE,"VOS";#N/A,#N/A,TRUE,"Warrington";#N/A,#N/A,TRUE,"Widnes"}</definedName>
    <definedName name="a\sdasdf" localSheetId="18" hidden="1">{#N/A,#N/A,TRUE,"Cover";#N/A,#N/A,TRUE,"Conts";#N/A,#N/A,TRUE,"VOS";#N/A,#N/A,TRUE,"Warrington";#N/A,#N/A,TRUE,"Widnes"}</definedName>
    <definedName name="a\sdasdf" hidden="1">{#N/A,#N/A,TRUE,"Cover";#N/A,#N/A,TRUE,"Conts";#N/A,#N/A,TRUE,"VOS";#N/A,#N/A,TRUE,"Warrington";#N/A,#N/A,TRUE,"Widnes"}</definedName>
    <definedName name="AAA" localSheetId="21" hidden="1">#REF!</definedName>
    <definedName name="AAA" localSheetId="10" hidden="1">#REF!</definedName>
    <definedName name="AAA" hidden="1">#REF!</definedName>
    <definedName name="aaaaaaaa" localSheetId="21" hidden="1">{#N/A,#N/A,TRUE,"Cover";#N/A,#N/A,TRUE,"Conts";#N/A,#N/A,TRUE,"VOS";#N/A,#N/A,TRUE,"Warrington";#N/A,#N/A,TRUE,"Widnes"}</definedName>
    <definedName name="aaaaaaaa" localSheetId="13" hidden="1">{#N/A,#N/A,TRUE,"Cover";#N/A,#N/A,TRUE,"Conts";#N/A,#N/A,TRUE,"VOS";#N/A,#N/A,TRUE,"Warrington";#N/A,#N/A,TRUE,"Widnes"}</definedName>
    <definedName name="aaaaaaaa" localSheetId="12" hidden="1">{#N/A,#N/A,TRUE,"Cover";#N/A,#N/A,TRUE,"Conts";#N/A,#N/A,TRUE,"VOS";#N/A,#N/A,TRUE,"Warrington";#N/A,#N/A,TRUE,"Widnes"}</definedName>
    <definedName name="aaaaaaaa" localSheetId="19" hidden="1">{#N/A,#N/A,TRUE,"Cover";#N/A,#N/A,TRUE,"Conts";#N/A,#N/A,TRUE,"VOS";#N/A,#N/A,TRUE,"Warrington";#N/A,#N/A,TRUE,"Widnes"}</definedName>
    <definedName name="aaaaaaaa" localSheetId="24" hidden="1">{#N/A,#N/A,TRUE,"Cover";#N/A,#N/A,TRUE,"Conts";#N/A,#N/A,TRUE,"VOS";#N/A,#N/A,TRUE,"Warrington";#N/A,#N/A,TRUE,"Widnes"}</definedName>
    <definedName name="aaaaaaaa" localSheetId="10" hidden="1">{#N/A,#N/A,TRUE,"Cover";#N/A,#N/A,TRUE,"Conts";#N/A,#N/A,TRUE,"VOS";#N/A,#N/A,TRUE,"Warrington";#N/A,#N/A,TRUE,"Widnes"}</definedName>
    <definedName name="aaaaaaaa" localSheetId="18" hidden="1">{#N/A,#N/A,TRUE,"Cover";#N/A,#N/A,TRUE,"Conts";#N/A,#N/A,TRUE,"VOS";#N/A,#N/A,TRUE,"Warrington";#N/A,#N/A,TRUE,"Widnes"}</definedName>
    <definedName name="aaaaaaaa" hidden="1">{#N/A,#N/A,TRUE,"Cover";#N/A,#N/A,TRUE,"Conts";#N/A,#N/A,TRUE,"VOS";#N/A,#N/A,TRUE,"Warrington";#N/A,#N/A,TRUE,"Widnes"}</definedName>
    <definedName name="ACC" localSheetId="21" hidden="1">{#N/A,#N/A,TRUE,"Cover";#N/A,#N/A,TRUE,"Conts";#N/A,#N/A,TRUE,"VOS";#N/A,#N/A,TRUE,"Warrington";#N/A,#N/A,TRUE,"Widnes"}</definedName>
    <definedName name="ACC" localSheetId="13" hidden="1">{#N/A,#N/A,TRUE,"Cover";#N/A,#N/A,TRUE,"Conts";#N/A,#N/A,TRUE,"VOS";#N/A,#N/A,TRUE,"Warrington";#N/A,#N/A,TRUE,"Widnes"}</definedName>
    <definedName name="ACC" localSheetId="12" hidden="1">{#N/A,#N/A,TRUE,"Cover";#N/A,#N/A,TRUE,"Conts";#N/A,#N/A,TRUE,"VOS";#N/A,#N/A,TRUE,"Warrington";#N/A,#N/A,TRUE,"Widnes"}</definedName>
    <definedName name="ACC" localSheetId="19" hidden="1">{#N/A,#N/A,TRUE,"Cover";#N/A,#N/A,TRUE,"Conts";#N/A,#N/A,TRUE,"VOS";#N/A,#N/A,TRUE,"Warrington";#N/A,#N/A,TRUE,"Widnes"}</definedName>
    <definedName name="ACC" localSheetId="24" hidden="1">{#N/A,#N/A,TRUE,"Cover";#N/A,#N/A,TRUE,"Conts";#N/A,#N/A,TRUE,"VOS";#N/A,#N/A,TRUE,"Warrington";#N/A,#N/A,TRUE,"Widnes"}</definedName>
    <definedName name="ACC" localSheetId="10" hidden="1">{#N/A,#N/A,TRUE,"Cover";#N/A,#N/A,TRUE,"Conts";#N/A,#N/A,TRUE,"VOS";#N/A,#N/A,TRUE,"Warrington";#N/A,#N/A,TRUE,"Widnes"}</definedName>
    <definedName name="ACC" localSheetId="1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21" hidden="1">#REF!</definedName>
    <definedName name="accomation" localSheetId="10" hidden="1">#REF!</definedName>
    <definedName name="accomation" hidden="1">#REF!</definedName>
    <definedName name="ACT" localSheetId="21">[7]WorkBreakDown!#REF!</definedName>
    <definedName name="ACT" localSheetId="10">[7]WorkBreakDown!#REF!</definedName>
    <definedName name="ACT">[7]WorkBreakDown!#REF!</definedName>
    <definedName name="aegrgas" localSheetId="21" hidden="1">{#N/A,#N/A,TRUE,"Cover";#N/A,#N/A,TRUE,"Conts";#N/A,#N/A,TRUE,"VOS";#N/A,#N/A,TRUE,"Warrington";#N/A,#N/A,TRUE,"Widnes"}</definedName>
    <definedName name="aegrgas" localSheetId="13" hidden="1">{#N/A,#N/A,TRUE,"Cover";#N/A,#N/A,TRUE,"Conts";#N/A,#N/A,TRUE,"VOS";#N/A,#N/A,TRUE,"Warrington";#N/A,#N/A,TRUE,"Widnes"}</definedName>
    <definedName name="aegrgas" localSheetId="12" hidden="1">{#N/A,#N/A,TRUE,"Cover";#N/A,#N/A,TRUE,"Conts";#N/A,#N/A,TRUE,"VOS";#N/A,#N/A,TRUE,"Warrington";#N/A,#N/A,TRUE,"Widnes"}</definedName>
    <definedName name="aegrgas" localSheetId="19" hidden="1">{#N/A,#N/A,TRUE,"Cover";#N/A,#N/A,TRUE,"Conts";#N/A,#N/A,TRUE,"VOS";#N/A,#N/A,TRUE,"Warrington";#N/A,#N/A,TRUE,"Widnes"}</definedName>
    <definedName name="aegrgas" localSheetId="24" hidden="1">{#N/A,#N/A,TRUE,"Cover";#N/A,#N/A,TRUE,"Conts";#N/A,#N/A,TRUE,"VOS";#N/A,#N/A,TRUE,"Warrington";#N/A,#N/A,TRUE,"Widnes"}</definedName>
    <definedName name="aegrgas" localSheetId="10" hidden="1">{#N/A,#N/A,TRUE,"Cover";#N/A,#N/A,TRUE,"Conts";#N/A,#N/A,TRUE,"VOS";#N/A,#N/A,TRUE,"Warrington";#N/A,#N/A,TRUE,"Widnes"}</definedName>
    <definedName name="aegrgas" localSheetId="18" hidden="1">{#N/A,#N/A,TRUE,"Cover";#N/A,#N/A,TRUE,"Conts";#N/A,#N/A,TRUE,"VOS";#N/A,#N/A,TRUE,"Warrington";#N/A,#N/A,TRUE,"Widnes"}</definedName>
    <definedName name="aegrgas" hidden="1">{#N/A,#N/A,TRUE,"Cover";#N/A,#N/A,TRUE,"Conts";#N/A,#N/A,TRUE,"VOS";#N/A,#N/A,TRUE,"Warrington";#N/A,#N/A,TRUE,"Widnes"}</definedName>
    <definedName name="AERAFG" localSheetId="21" hidden="1">{#N/A,#N/A,TRUE,"Cover";#N/A,#N/A,TRUE,"Conts";#N/A,#N/A,TRUE,"VOS";#N/A,#N/A,TRUE,"Warrington";#N/A,#N/A,TRUE,"Widnes"}</definedName>
    <definedName name="AERAFG" localSheetId="13" hidden="1">{#N/A,#N/A,TRUE,"Cover";#N/A,#N/A,TRUE,"Conts";#N/A,#N/A,TRUE,"VOS";#N/A,#N/A,TRUE,"Warrington";#N/A,#N/A,TRUE,"Widnes"}</definedName>
    <definedName name="AERAFG" localSheetId="12" hidden="1">{#N/A,#N/A,TRUE,"Cover";#N/A,#N/A,TRUE,"Conts";#N/A,#N/A,TRUE,"VOS";#N/A,#N/A,TRUE,"Warrington";#N/A,#N/A,TRUE,"Widnes"}</definedName>
    <definedName name="AERAFG" localSheetId="19" hidden="1">{#N/A,#N/A,TRUE,"Cover";#N/A,#N/A,TRUE,"Conts";#N/A,#N/A,TRUE,"VOS";#N/A,#N/A,TRUE,"Warrington";#N/A,#N/A,TRUE,"Widnes"}</definedName>
    <definedName name="AERAFG" localSheetId="24" hidden="1">{#N/A,#N/A,TRUE,"Cover";#N/A,#N/A,TRUE,"Conts";#N/A,#N/A,TRUE,"VOS";#N/A,#N/A,TRUE,"Warrington";#N/A,#N/A,TRUE,"Widnes"}</definedName>
    <definedName name="AERAFG" localSheetId="10" hidden="1">{#N/A,#N/A,TRUE,"Cover";#N/A,#N/A,TRUE,"Conts";#N/A,#N/A,TRUE,"VOS";#N/A,#N/A,TRUE,"Warrington";#N/A,#N/A,TRUE,"Widnes"}</definedName>
    <definedName name="AERAFG" localSheetId="18" hidden="1">{#N/A,#N/A,TRUE,"Cover";#N/A,#N/A,TRUE,"Conts";#N/A,#N/A,TRUE,"VOS";#N/A,#N/A,TRUE,"Warrington";#N/A,#N/A,TRUE,"Widnes"}</definedName>
    <definedName name="AERAFG" hidden="1">{#N/A,#N/A,TRUE,"Cover";#N/A,#N/A,TRUE,"Conts";#N/A,#N/A,TRUE,"VOS";#N/A,#N/A,TRUE,"Warrington";#N/A,#N/A,TRUE,"Widnes"}</definedName>
    <definedName name="aerte" localSheetId="21" hidden="1">{#N/A,#N/A,TRUE,"Cover";#N/A,#N/A,TRUE,"Conts";#N/A,#N/A,TRUE,"VOS";#N/A,#N/A,TRUE,"Warrington";#N/A,#N/A,TRUE,"Widnes"}</definedName>
    <definedName name="aerte" localSheetId="13" hidden="1">{#N/A,#N/A,TRUE,"Cover";#N/A,#N/A,TRUE,"Conts";#N/A,#N/A,TRUE,"VOS";#N/A,#N/A,TRUE,"Warrington";#N/A,#N/A,TRUE,"Widnes"}</definedName>
    <definedName name="aerte" localSheetId="12" hidden="1">{#N/A,#N/A,TRUE,"Cover";#N/A,#N/A,TRUE,"Conts";#N/A,#N/A,TRUE,"VOS";#N/A,#N/A,TRUE,"Warrington";#N/A,#N/A,TRUE,"Widnes"}</definedName>
    <definedName name="aerte" localSheetId="19" hidden="1">{#N/A,#N/A,TRUE,"Cover";#N/A,#N/A,TRUE,"Conts";#N/A,#N/A,TRUE,"VOS";#N/A,#N/A,TRUE,"Warrington";#N/A,#N/A,TRUE,"Widnes"}</definedName>
    <definedName name="aerte" localSheetId="24" hidden="1">{#N/A,#N/A,TRUE,"Cover";#N/A,#N/A,TRUE,"Conts";#N/A,#N/A,TRUE,"VOS";#N/A,#N/A,TRUE,"Warrington";#N/A,#N/A,TRUE,"Widnes"}</definedName>
    <definedName name="aerte" localSheetId="10" hidden="1">{#N/A,#N/A,TRUE,"Cover";#N/A,#N/A,TRUE,"Conts";#N/A,#N/A,TRUE,"VOS";#N/A,#N/A,TRUE,"Warrington";#N/A,#N/A,TRUE,"Widnes"}</definedName>
    <definedName name="aerte" localSheetId="18" hidden="1">{#N/A,#N/A,TRUE,"Cover";#N/A,#N/A,TRUE,"Conts";#N/A,#N/A,TRUE,"VOS";#N/A,#N/A,TRUE,"Warrington";#N/A,#N/A,TRUE,"Widnes"}</definedName>
    <definedName name="aerte" hidden="1">{#N/A,#N/A,TRUE,"Cover";#N/A,#N/A,TRUE,"Conts";#N/A,#N/A,TRUE,"VOS";#N/A,#N/A,TRUE,"Warrington";#N/A,#N/A,TRUE,"Widnes"}</definedName>
    <definedName name="aertes" localSheetId="21" hidden="1">{#N/A,#N/A,TRUE,"Cover";#N/A,#N/A,TRUE,"Conts";#N/A,#N/A,TRUE,"VOS";#N/A,#N/A,TRUE,"Warrington";#N/A,#N/A,TRUE,"Widnes"}</definedName>
    <definedName name="aertes" localSheetId="13" hidden="1">{#N/A,#N/A,TRUE,"Cover";#N/A,#N/A,TRUE,"Conts";#N/A,#N/A,TRUE,"VOS";#N/A,#N/A,TRUE,"Warrington";#N/A,#N/A,TRUE,"Widnes"}</definedName>
    <definedName name="aertes" localSheetId="12" hidden="1">{#N/A,#N/A,TRUE,"Cover";#N/A,#N/A,TRUE,"Conts";#N/A,#N/A,TRUE,"VOS";#N/A,#N/A,TRUE,"Warrington";#N/A,#N/A,TRUE,"Widnes"}</definedName>
    <definedName name="aertes" localSheetId="19" hidden="1">{#N/A,#N/A,TRUE,"Cover";#N/A,#N/A,TRUE,"Conts";#N/A,#N/A,TRUE,"VOS";#N/A,#N/A,TRUE,"Warrington";#N/A,#N/A,TRUE,"Widnes"}</definedName>
    <definedName name="aertes" localSheetId="24" hidden="1">{#N/A,#N/A,TRUE,"Cover";#N/A,#N/A,TRUE,"Conts";#N/A,#N/A,TRUE,"VOS";#N/A,#N/A,TRUE,"Warrington";#N/A,#N/A,TRUE,"Widnes"}</definedName>
    <definedName name="aertes" localSheetId="10" hidden="1">{#N/A,#N/A,TRUE,"Cover";#N/A,#N/A,TRUE,"Conts";#N/A,#N/A,TRUE,"VOS";#N/A,#N/A,TRUE,"Warrington";#N/A,#N/A,TRUE,"Widnes"}</definedName>
    <definedName name="aertes" localSheetId="18" hidden="1">{#N/A,#N/A,TRUE,"Cover";#N/A,#N/A,TRUE,"Conts";#N/A,#N/A,TRUE,"VOS";#N/A,#N/A,TRUE,"Warrington";#N/A,#N/A,TRUE,"Widnes"}</definedName>
    <definedName name="aertes" hidden="1">{#N/A,#N/A,TRUE,"Cover";#N/A,#N/A,TRUE,"Conts";#N/A,#N/A,TRUE,"VOS";#N/A,#N/A,TRUE,"Warrington";#N/A,#N/A,TRUE,"Widnes"}</definedName>
    <definedName name="aetertryh" localSheetId="21" hidden="1">{#N/A,#N/A,TRUE,"Cover";#N/A,#N/A,TRUE,"Conts";#N/A,#N/A,TRUE,"VOS";#N/A,#N/A,TRUE,"Warrington";#N/A,#N/A,TRUE,"Widnes"}</definedName>
    <definedName name="aetertryh" localSheetId="13" hidden="1">{#N/A,#N/A,TRUE,"Cover";#N/A,#N/A,TRUE,"Conts";#N/A,#N/A,TRUE,"VOS";#N/A,#N/A,TRUE,"Warrington";#N/A,#N/A,TRUE,"Widnes"}</definedName>
    <definedName name="aetertryh" localSheetId="12" hidden="1">{#N/A,#N/A,TRUE,"Cover";#N/A,#N/A,TRUE,"Conts";#N/A,#N/A,TRUE,"VOS";#N/A,#N/A,TRUE,"Warrington";#N/A,#N/A,TRUE,"Widnes"}</definedName>
    <definedName name="aetertryh" localSheetId="19" hidden="1">{#N/A,#N/A,TRUE,"Cover";#N/A,#N/A,TRUE,"Conts";#N/A,#N/A,TRUE,"VOS";#N/A,#N/A,TRUE,"Warrington";#N/A,#N/A,TRUE,"Widnes"}</definedName>
    <definedName name="aetertryh" localSheetId="24" hidden="1">{#N/A,#N/A,TRUE,"Cover";#N/A,#N/A,TRUE,"Conts";#N/A,#N/A,TRUE,"VOS";#N/A,#N/A,TRUE,"Warrington";#N/A,#N/A,TRUE,"Widnes"}</definedName>
    <definedName name="aetertryh" localSheetId="10" hidden="1">{#N/A,#N/A,TRUE,"Cover";#N/A,#N/A,TRUE,"Conts";#N/A,#N/A,TRUE,"VOS";#N/A,#N/A,TRUE,"Warrington";#N/A,#N/A,TRUE,"Widnes"}</definedName>
    <definedName name="aetertryh" localSheetId="18" hidden="1">{#N/A,#N/A,TRUE,"Cover";#N/A,#N/A,TRUE,"Conts";#N/A,#N/A,TRUE,"VOS";#N/A,#N/A,TRUE,"Warrington";#N/A,#N/A,TRUE,"Widnes"}</definedName>
    <definedName name="aetertryh" hidden="1">{#N/A,#N/A,TRUE,"Cover";#N/A,#N/A,TRUE,"Conts";#N/A,#N/A,TRUE,"VOS";#N/A,#N/A,TRUE,"Warrington";#N/A,#N/A,TRUE,"Widnes"}</definedName>
    <definedName name="anvoice1" localSheetId="21" hidden="1">#REF!</definedName>
    <definedName name="anvoice1" localSheetId="10" hidden="1">#REF!</definedName>
    <definedName name="anvoice1" hidden="1">#REF!</definedName>
    <definedName name="APPO" localSheetId="21" hidden="1">#REF!</definedName>
    <definedName name="APPO" hidden="1">#REF!</definedName>
    <definedName name="appraisal" localSheetId="21" hidden="1">{#N/A,#N/A,TRUE,"Cover";#N/A,#N/A,TRUE,"Conts";#N/A,#N/A,TRUE,"VOS";#N/A,#N/A,TRUE,"Warrington";#N/A,#N/A,TRUE,"Widnes"}</definedName>
    <definedName name="appraisal" localSheetId="13" hidden="1">{#N/A,#N/A,TRUE,"Cover";#N/A,#N/A,TRUE,"Conts";#N/A,#N/A,TRUE,"VOS";#N/A,#N/A,TRUE,"Warrington";#N/A,#N/A,TRUE,"Widnes"}</definedName>
    <definedName name="appraisal" localSheetId="12" hidden="1">{#N/A,#N/A,TRUE,"Cover";#N/A,#N/A,TRUE,"Conts";#N/A,#N/A,TRUE,"VOS";#N/A,#N/A,TRUE,"Warrington";#N/A,#N/A,TRUE,"Widnes"}</definedName>
    <definedName name="appraisal" localSheetId="19" hidden="1">{#N/A,#N/A,TRUE,"Cover";#N/A,#N/A,TRUE,"Conts";#N/A,#N/A,TRUE,"VOS";#N/A,#N/A,TRUE,"Warrington";#N/A,#N/A,TRUE,"Widnes"}</definedName>
    <definedName name="appraisal" localSheetId="24" hidden="1">{#N/A,#N/A,TRUE,"Cover";#N/A,#N/A,TRUE,"Conts";#N/A,#N/A,TRUE,"VOS";#N/A,#N/A,TRUE,"Warrington";#N/A,#N/A,TRUE,"Widnes"}</definedName>
    <definedName name="appraisal" localSheetId="10" hidden="1">{#N/A,#N/A,TRUE,"Cover";#N/A,#N/A,TRUE,"Conts";#N/A,#N/A,TRUE,"VOS";#N/A,#N/A,TRUE,"Warrington";#N/A,#N/A,TRUE,"Widnes"}</definedName>
    <definedName name="appraisal" localSheetId="18" hidden="1">{#N/A,#N/A,TRUE,"Cover";#N/A,#N/A,TRUE,"Conts";#N/A,#N/A,TRUE,"VOS";#N/A,#N/A,TRUE,"Warrington";#N/A,#N/A,TRUE,"Widnes"}</definedName>
    <definedName name="appraisal" hidden="1">{#N/A,#N/A,TRUE,"Cover";#N/A,#N/A,TRUE,"Conts";#N/A,#N/A,TRUE,"VOS";#N/A,#N/A,TRUE,"Warrington";#N/A,#N/A,TRUE,"Widnes"}</definedName>
    <definedName name="ARUN" localSheetId="21" hidden="1">#REF!</definedName>
    <definedName name="ARUN" localSheetId="10" hidden="1">#REF!</definedName>
    <definedName name="ARUN" hidden="1">#REF!</definedName>
    <definedName name="asdfsa" localSheetId="21" hidden="1">#REF!</definedName>
    <definedName name="asdfsa" hidden="1">#REF!</definedName>
    <definedName name="asgseg" localSheetId="21" hidden="1">{#N/A,#N/A,TRUE,"Cover";#N/A,#N/A,TRUE,"Conts";#N/A,#N/A,TRUE,"VOS";#N/A,#N/A,TRUE,"Warrington";#N/A,#N/A,TRUE,"Widnes"}</definedName>
    <definedName name="asgseg" localSheetId="13" hidden="1">{#N/A,#N/A,TRUE,"Cover";#N/A,#N/A,TRUE,"Conts";#N/A,#N/A,TRUE,"VOS";#N/A,#N/A,TRUE,"Warrington";#N/A,#N/A,TRUE,"Widnes"}</definedName>
    <definedName name="asgseg" localSheetId="12" hidden="1">{#N/A,#N/A,TRUE,"Cover";#N/A,#N/A,TRUE,"Conts";#N/A,#N/A,TRUE,"VOS";#N/A,#N/A,TRUE,"Warrington";#N/A,#N/A,TRUE,"Widnes"}</definedName>
    <definedName name="asgseg" localSheetId="19" hidden="1">{#N/A,#N/A,TRUE,"Cover";#N/A,#N/A,TRUE,"Conts";#N/A,#N/A,TRUE,"VOS";#N/A,#N/A,TRUE,"Warrington";#N/A,#N/A,TRUE,"Widnes"}</definedName>
    <definedName name="asgseg" localSheetId="24" hidden="1">{#N/A,#N/A,TRUE,"Cover";#N/A,#N/A,TRUE,"Conts";#N/A,#N/A,TRUE,"VOS";#N/A,#N/A,TRUE,"Warrington";#N/A,#N/A,TRUE,"Widnes"}</definedName>
    <definedName name="asgseg" localSheetId="10" hidden="1">{#N/A,#N/A,TRUE,"Cover";#N/A,#N/A,TRUE,"Conts";#N/A,#N/A,TRUE,"VOS";#N/A,#N/A,TRUE,"Warrington";#N/A,#N/A,TRUE,"Widnes"}</definedName>
    <definedName name="asgseg" localSheetId="18" hidden="1">{#N/A,#N/A,TRUE,"Cover";#N/A,#N/A,TRUE,"Conts";#N/A,#N/A,TRUE,"VOS";#N/A,#N/A,TRUE,"Warrington";#N/A,#N/A,TRUE,"Widnes"}</definedName>
    <definedName name="asgseg" hidden="1">{#N/A,#N/A,TRUE,"Cover";#N/A,#N/A,TRUE,"Conts";#N/A,#N/A,TRUE,"VOS";#N/A,#N/A,TRUE,"Warrington";#N/A,#N/A,TRUE,"Widnes"}</definedName>
    <definedName name="asrasnrjutu" localSheetId="21" hidden="1">{#N/A,#N/A,TRUE,"Cover";#N/A,#N/A,TRUE,"Conts";#N/A,#N/A,TRUE,"VOS";#N/A,#N/A,TRUE,"Warrington";#N/A,#N/A,TRUE,"Widnes"}</definedName>
    <definedName name="asrasnrjutu" localSheetId="13" hidden="1">{#N/A,#N/A,TRUE,"Cover";#N/A,#N/A,TRUE,"Conts";#N/A,#N/A,TRUE,"VOS";#N/A,#N/A,TRUE,"Warrington";#N/A,#N/A,TRUE,"Widnes"}</definedName>
    <definedName name="asrasnrjutu" localSheetId="12" hidden="1">{#N/A,#N/A,TRUE,"Cover";#N/A,#N/A,TRUE,"Conts";#N/A,#N/A,TRUE,"VOS";#N/A,#N/A,TRUE,"Warrington";#N/A,#N/A,TRUE,"Widnes"}</definedName>
    <definedName name="asrasnrjutu" localSheetId="19" hidden="1">{#N/A,#N/A,TRUE,"Cover";#N/A,#N/A,TRUE,"Conts";#N/A,#N/A,TRUE,"VOS";#N/A,#N/A,TRUE,"Warrington";#N/A,#N/A,TRUE,"Widnes"}</definedName>
    <definedName name="asrasnrjutu" localSheetId="24" hidden="1">{#N/A,#N/A,TRUE,"Cover";#N/A,#N/A,TRUE,"Conts";#N/A,#N/A,TRUE,"VOS";#N/A,#N/A,TRUE,"Warrington";#N/A,#N/A,TRUE,"Widnes"}</definedName>
    <definedName name="asrasnrjutu" localSheetId="10" hidden="1">{#N/A,#N/A,TRUE,"Cover";#N/A,#N/A,TRUE,"Conts";#N/A,#N/A,TRUE,"VOS";#N/A,#N/A,TRUE,"Warrington";#N/A,#N/A,TRUE,"Widnes"}</definedName>
    <definedName name="asrasnrjutu" localSheetId="18"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21">[9]Lookups!#REF!</definedName>
    <definedName name="Audit_Category" localSheetId="13">[9]Lookups!#REF!</definedName>
    <definedName name="Audit_Category" localSheetId="17">[9]Lookups!#REF!</definedName>
    <definedName name="Audit_Category" localSheetId="10">[9]Lookups!#REF!</definedName>
    <definedName name="Audit_Category" localSheetId="11">[9]Lookups!#REF!</definedName>
    <definedName name="Audit_Category" localSheetId="9">[9]Lookups!#REF!</definedName>
    <definedName name="Audit_Category">[9]Lookups!#REF!</definedName>
    <definedName name="awt" localSheetId="21" hidden="1">{#N/A,#N/A,TRUE,"Cover";#N/A,#N/A,TRUE,"Conts";#N/A,#N/A,TRUE,"VOS";#N/A,#N/A,TRUE,"Warrington";#N/A,#N/A,TRUE,"Widnes"}</definedName>
    <definedName name="awt" localSheetId="13" hidden="1">{#N/A,#N/A,TRUE,"Cover";#N/A,#N/A,TRUE,"Conts";#N/A,#N/A,TRUE,"VOS";#N/A,#N/A,TRUE,"Warrington";#N/A,#N/A,TRUE,"Widnes"}</definedName>
    <definedName name="awt" localSheetId="12" hidden="1">{#N/A,#N/A,TRUE,"Cover";#N/A,#N/A,TRUE,"Conts";#N/A,#N/A,TRUE,"VOS";#N/A,#N/A,TRUE,"Warrington";#N/A,#N/A,TRUE,"Widnes"}</definedName>
    <definedName name="awt" localSheetId="19" hidden="1">{#N/A,#N/A,TRUE,"Cover";#N/A,#N/A,TRUE,"Conts";#N/A,#N/A,TRUE,"VOS";#N/A,#N/A,TRUE,"Warrington";#N/A,#N/A,TRUE,"Widnes"}</definedName>
    <definedName name="awt" localSheetId="24" hidden="1">{#N/A,#N/A,TRUE,"Cover";#N/A,#N/A,TRUE,"Conts";#N/A,#N/A,TRUE,"VOS";#N/A,#N/A,TRUE,"Warrington";#N/A,#N/A,TRUE,"Widnes"}</definedName>
    <definedName name="awt" localSheetId="10" hidden="1">{#N/A,#N/A,TRUE,"Cover";#N/A,#N/A,TRUE,"Conts";#N/A,#N/A,TRUE,"VOS";#N/A,#N/A,TRUE,"Warrington";#N/A,#N/A,TRUE,"Widnes"}</definedName>
    <definedName name="awt" localSheetId="18" hidden="1">{#N/A,#N/A,TRUE,"Cover";#N/A,#N/A,TRUE,"Conts";#N/A,#N/A,TRUE,"VOS";#N/A,#N/A,TRUE,"Warrington";#N/A,#N/A,TRUE,"Widnes"}</definedName>
    <definedName name="awt" hidden="1">{#N/A,#N/A,TRUE,"Cover";#N/A,#N/A,TRUE,"Conts";#N/A,#N/A,TRUE,"VOS";#N/A,#N/A,TRUE,"Warrington";#N/A,#N/A,TRUE,"Widnes"}</definedName>
    <definedName name="awyawghh" localSheetId="21" hidden="1">{#N/A,#N/A,TRUE,"Cover";#N/A,#N/A,TRUE,"Conts";#N/A,#N/A,TRUE,"VOS";#N/A,#N/A,TRUE,"Warrington";#N/A,#N/A,TRUE,"Widnes"}</definedName>
    <definedName name="awyawghh" localSheetId="13" hidden="1">{#N/A,#N/A,TRUE,"Cover";#N/A,#N/A,TRUE,"Conts";#N/A,#N/A,TRUE,"VOS";#N/A,#N/A,TRUE,"Warrington";#N/A,#N/A,TRUE,"Widnes"}</definedName>
    <definedName name="awyawghh" localSheetId="12" hidden="1">{#N/A,#N/A,TRUE,"Cover";#N/A,#N/A,TRUE,"Conts";#N/A,#N/A,TRUE,"VOS";#N/A,#N/A,TRUE,"Warrington";#N/A,#N/A,TRUE,"Widnes"}</definedName>
    <definedName name="awyawghh" localSheetId="19" hidden="1">{#N/A,#N/A,TRUE,"Cover";#N/A,#N/A,TRUE,"Conts";#N/A,#N/A,TRUE,"VOS";#N/A,#N/A,TRUE,"Warrington";#N/A,#N/A,TRUE,"Widnes"}</definedName>
    <definedName name="awyawghh" localSheetId="24" hidden="1">{#N/A,#N/A,TRUE,"Cover";#N/A,#N/A,TRUE,"Conts";#N/A,#N/A,TRUE,"VOS";#N/A,#N/A,TRUE,"Warrington";#N/A,#N/A,TRUE,"Widnes"}</definedName>
    <definedName name="awyawghh" localSheetId="10" hidden="1">{#N/A,#N/A,TRUE,"Cover";#N/A,#N/A,TRUE,"Conts";#N/A,#N/A,TRUE,"VOS";#N/A,#N/A,TRUE,"Warrington";#N/A,#N/A,TRUE,"Widnes"}</definedName>
    <definedName name="awyawghh" localSheetId="18" hidden="1">{#N/A,#N/A,TRUE,"Cover";#N/A,#N/A,TRUE,"Conts";#N/A,#N/A,TRUE,"VOS";#N/A,#N/A,TRUE,"Warrington";#N/A,#N/A,TRUE,"Widnes"}</definedName>
    <definedName name="awyawghh" hidden="1">{#N/A,#N/A,TRUE,"Cover";#N/A,#N/A,TRUE,"Conts";#N/A,#N/A,TRUE,"VOS";#N/A,#N/A,TRUE,"Warrington";#N/A,#N/A,TRUE,"Widnes"}</definedName>
    <definedName name="BAB_Control" localSheetId="21" hidden="1">{"'TELEPHONE Nos'!$A$1:$D$55"}</definedName>
    <definedName name="BAB_Control" localSheetId="13" hidden="1">{"'TELEPHONE Nos'!$A$1:$D$55"}</definedName>
    <definedName name="BAB_Control" localSheetId="12" hidden="1">{"'TELEPHONE Nos'!$A$1:$D$55"}</definedName>
    <definedName name="BAB_Control" localSheetId="19" hidden="1">{"'TELEPHONE Nos'!$A$1:$D$55"}</definedName>
    <definedName name="BAB_Control" localSheetId="24" hidden="1">{"'TELEPHONE Nos'!$A$1:$D$55"}</definedName>
    <definedName name="BAB_Control" localSheetId="10" hidden="1">{"'TELEPHONE Nos'!$A$1:$D$55"}</definedName>
    <definedName name="BAB_Control" localSheetId="18" hidden="1">{"'TELEPHONE Nos'!$A$1:$D$55"}</definedName>
    <definedName name="BAB_Control" hidden="1">{"'TELEPHONE Nos'!$A$1:$D$55"}</definedName>
    <definedName name="bb" localSheetId="21" hidden="1">{#N/A,#N/A,TRUE,"Cover";#N/A,#N/A,TRUE,"Conts";#N/A,#N/A,TRUE,"VOS";#N/A,#N/A,TRUE,"Warrington";#N/A,#N/A,TRUE,"Widnes"}</definedName>
    <definedName name="bb" localSheetId="13" hidden="1">{#N/A,#N/A,TRUE,"Cover";#N/A,#N/A,TRUE,"Conts";#N/A,#N/A,TRUE,"VOS";#N/A,#N/A,TRUE,"Warrington";#N/A,#N/A,TRUE,"Widnes"}</definedName>
    <definedName name="bb" localSheetId="12" hidden="1">{#N/A,#N/A,TRUE,"Cover";#N/A,#N/A,TRUE,"Conts";#N/A,#N/A,TRUE,"VOS";#N/A,#N/A,TRUE,"Warrington";#N/A,#N/A,TRUE,"Widnes"}</definedName>
    <definedName name="bb" localSheetId="19" hidden="1">{#N/A,#N/A,TRUE,"Cover";#N/A,#N/A,TRUE,"Conts";#N/A,#N/A,TRUE,"VOS";#N/A,#N/A,TRUE,"Warrington";#N/A,#N/A,TRUE,"Widnes"}</definedName>
    <definedName name="bb" localSheetId="24" hidden="1">{#N/A,#N/A,TRUE,"Cover";#N/A,#N/A,TRUE,"Conts";#N/A,#N/A,TRUE,"VOS";#N/A,#N/A,TRUE,"Warrington";#N/A,#N/A,TRUE,"Widnes"}</definedName>
    <definedName name="bb" localSheetId="10" hidden="1">{#N/A,#N/A,TRUE,"Cover";#N/A,#N/A,TRUE,"Conts";#N/A,#N/A,TRUE,"VOS";#N/A,#N/A,TRUE,"Warrington";#N/A,#N/A,TRUE,"Widnes"}</definedName>
    <definedName name="bb" localSheetId="18" hidden="1">{#N/A,#N/A,TRUE,"Cover";#N/A,#N/A,TRUE,"Conts";#N/A,#N/A,TRUE,"VOS";#N/A,#N/A,TRUE,"Warrington";#N/A,#N/A,TRUE,"Widnes"}</definedName>
    <definedName name="bb" hidden="1">{#N/A,#N/A,TRUE,"Cover";#N/A,#N/A,TRUE,"Conts";#N/A,#N/A,TRUE,"VOS";#N/A,#N/A,TRUE,"Warrington";#N/A,#N/A,TRUE,"Widnes"}</definedName>
    <definedName name="bbbbbbbbbb" localSheetId="21" hidden="1">#REF!</definedName>
    <definedName name="bbbbbbbbbb" localSheetId="10" hidden="1">#REF!</definedName>
    <definedName name="bbbbbbbbbb" hidden="1">#REF!</definedName>
    <definedName name="BC">[7]WorkBreakDown!$G$4</definedName>
    <definedName name="BCIS" localSheetId="21" hidden="1">{#N/A,#N/A,TRUE,"Cover";#N/A,#N/A,TRUE,"Conts";#N/A,#N/A,TRUE,"VOS";#N/A,#N/A,TRUE,"Warrington";#N/A,#N/A,TRUE,"Widnes"}</definedName>
    <definedName name="BCIS" localSheetId="13" hidden="1">{#N/A,#N/A,TRUE,"Cover";#N/A,#N/A,TRUE,"Conts";#N/A,#N/A,TRUE,"VOS";#N/A,#N/A,TRUE,"Warrington";#N/A,#N/A,TRUE,"Widnes"}</definedName>
    <definedName name="BCIS" localSheetId="12" hidden="1">{#N/A,#N/A,TRUE,"Cover";#N/A,#N/A,TRUE,"Conts";#N/A,#N/A,TRUE,"VOS";#N/A,#N/A,TRUE,"Warrington";#N/A,#N/A,TRUE,"Widnes"}</definedName>
    <definedName name="BCIS" localSheetId="19" hidden="1">{#N/A,#N/A,TRUE,"Cover";#N/A,#N/A,TRUE,"Conts";#N/A,#N/A,TRUE,"VOS";#N/A,#N/A,TRUE,"Warrington";#N/A,#N/A,TRUE,"Widnes"}</definedName>
    <definedName name="BCIS" localSheetId="24" hidden="1">{#N/A,#N/A,TRUE,"Cover";#N/A,#N/A,TRUE,"Conts";#N/A,#N/A,TRUE,"VOS";#N/A,#N/A,TRUE,"Warrington";#N/A,#N/A,TRUE,"Widnes"}</definedName>
    <definedName name="BCIS" localSheetId="10" hidden="1">{#N/A,#N/A,TRUE,"Cover";#N/A,#N/A,TRUE,"Conts";#N/A,#N/A,TRUE,"VOS";#N/A,#N/A,TRUE,"Warrington";#N/A,#N/A,TRUE,"Widnes"}</definedName>
    <definedName name="BCIS" localSheetId="18"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1">'[11]Build-up'!#REF!</definedName>
    <definedName name="BUILDER_S__PROFIT__AND__ATTENDANCE" localSheetId="10">'[11]Build-up'!#REF!</definedName>
    <definedName name="BUILDER_S__PROFIT__AND__ATTENDANCE">'[11]Build-up'!#REF!</definedName>
    <definedName name="BuiltIn_Print_Area___0" localSheetId="21">#REF!</definedName>
    <definedName name="BuiltIn_Print_Area___0" localSheetId="19">#REF!</definedName>
    <definedName name="BuiltIn_Print_Area___0" localSheetId="10">#REF!</definedName>
    <definedName name="BuiltIn_Print_Area___0">#REF!</definedName>
    <definedName name="car_park_cash_flow">'[8]Car park lease'!$A$21:$G$161</definedName>
    <definedName name="CARGO" localSheetId="21" hidden="1">{#N/A,#N/A,FALSE,"C3";#N/A,#N/A,FALSE,"D2-17";#N/A,#N/A,FALSE,"C2-17";#N/A,#N/A,FALSE,"C2-CIVIL";#N/A,#N/A,FALSE,"D1-C1 contract";#N/A,#N/A,FALSE,"D1-CIVIL";#N/A,#N/A,FALSE,"C1 hourly";#N/A,#N/A,FALSE,"C1 contract";#N/A,#N/A,FALSE,"D1-C1 hourly"}</definedName>
    <definedName name="CARGO" localSheetId="13"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24"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1" hidden="1">{#N/A,#N/A,TRUE,"Cover";#N/A,#N/A,TRUE,"Conts";#N/A,#N/A,TRUE,"VOS";#N/A,#N/A,TRUE,"Warrington";#N/A,#N/A,TRUE,"Widnes"}</definedName>
    <definedName name="cashfl" localSheetId="13" hidden="1">{#N/A,#N/A,TRUE,"Cover";#N/A,#N/A,TRUE,"Conts";#N/A,#N/A,TRUE,"VOS";#N/A,#N/A,TRUE,"Warrington";#N/A,#N/A,TRUE,"Widnes"}</definedName>
    <definedName name="cashfl" localSheetId="12" hidden="1">{#N/A,#N/A,TRUE,"Cover";#N/A,#N/A,TRUE,"Conts";#N/A,#N/A,TRUE,"VOS";#N/A,#N/A,TRUE,"Warrington";#N/A,#N/A,TRUE,"Widnes"}</definedName>
    <definedName name="cashfl" localSheetId="19" hidden="1">{#N/A,#N/A,TRUE,"Cover";#N/A,#N/A,TRUE,"Conts";#N/A,#N/A,TRUE,"VOS";#N/A,#N/A,TRUE,"Warrington";#N/A,#N/A,TRUE,"Widnes"}</definedName>
    <definedName name="cashfl" localSheetId="24" hidden="1">{#N/A,#N/A,TRUE,"Cover";#N/A,#N/A,TRUE,"Conts";#N/A,#N/A,TRUE,"VOS";#N/A,#N/A,TRUE,"Warrington";#N/A,#N/A,TRUE,"Widnes"}</definedName>
    <definedName name="cashfl" localSheetId="10" hidden="1">{#N/A,#N/A,TRUE,"Cover";#N/A,#N/A,TRUE,"Conts";#N/A,#N/A,TRUE,"VOS";#N/A,#N/A,TRUE,"Warrington";#N/A,#N/A,TRUE,"Widnes"}</definedName>
    <definedName name="cashfl" localSheetId="18" hidden="1">{#N/A,#N/A,TRUE,"Cover";#N/A,#N/A,TRUE,"Conts";#N/A,#N/A,TRUE,"VOS";#N/A,#N/A,TRUE,"Warrington";#N/A,#N/A,TRUE,"Widnes"}</definedName>
    <definedName name="cashfl" hidden="1">{#N/A,#N/A,TRUE,"Cover";#N/A,#N/A,TRUE,"Conts";#N/A,#N/A,TRUE,"VOS";#N/A,#N/A,TRUE,"Warrington";#N/A,#N/A,TRUE,"Widnes"}</definedName>
    <definedName name="cccccc" localSheetId="21" hidden="1">{#N/A,#N/A,TRUE,"Cover";#N/A,#N/A,TRUE,"Conts";#N/A,#N/A,TRUE,"VOS";#N/A,#N/A,TRUE,"Warrington";#N/A,#N/A,TRUE,"Widnes"}</definedName>
    <definedName name="cccccc" localSheetId="13" hidden="1">{#N/A,#N/A,TRUE,"Cover";#N/A,#N/A,TRUE,"Conts";#N/A,#N/A,TRUE,"VOS";#N/A,#N/A,TRUE,"Warrington";#N/A,#N/A,TRUE,"Widnes"}</definedName>
    <definedName name="cccccc" localSheetId="12" hidden="1">{#N/A,#N/A,TRUE,"Cover";#N/A,#N/A,TRUE,"Conts";#N/A,#N/A,TRUE,"VOS";#N/A,#N/A,TRUE,"Warrington";#N/A,#N/A,TRUE,"Widnes"}</definedName>
    <definedName name="cccccc" localSheetId="19" hidden="1">{#N/A,#N/A,TRUE,"Cover";#N/A,#N/A,TRUE,"Conts";#N/A,#N/A,TRUE,"VOS";#N/A,#N/A,TRUE,"Warrington";#N/A,#N/A,TRUE,"Widnes"}</definedName>
    <definedName name="cccccc" localSheetId="24" hidden="1">{#N/A,#N/A,TRUE,"Cover";#N/A,#N/A,TRUE,"Conts";#N/A,#N/A,TRUE,"VOS";#N/A,#N/A,TRUE,"Warrington";#N/A,#N/A,TRUE,"Widnes"}</definedName>
    <definedName name="cccccc" localSheetId="10" hidden="1">{#N/A,#N/A,TRUE,"Cover";#N/A,#N/A,TRUE,"Conts";#N/A,#N/A,TRUE,"VOS";#N/A,#N/A,TRUE,"Warrington";#N/A,#N/A,TRUE,"Widnes"}</definedName>
    <definedName name="cccccc" localSheetId="18" hidden="1">{#N/A,#N/A,TRUE,"Cover";#N/A,#N/A,TRUE,"Conts";#N/A,#N/A,TRUE,"VOS";#N/A,#N/A,TRUE,"Warrington";#N/A,#N/A,TRUE,"Widnes"}</definedName>
    <definedName name="cccccc" hidden="1">{#N/A,#N/A,TRUE,"Cover";#N/A,#N/A,TRUE,"Conts";#N/A,#N/A,TRUE,"VOS";#N/A,#N/A,TRUE,"Warrington";#N/A,#N/A,TRUE,"Widnes"}</definedName>
    <definedName name="CCR" localSheetId="21" hidden="1">{#N/A,#N/A,TRUE,"Cover";#N/A,#N/A,TRUE,"Conts";#N/A,#N/A,TRUE,"VOS";#N/A,#N/A,TRUE,"Warrington";#N/A,#N/A,TRUE,"Widnes"}</definedName>
    <definedName name="CCR" localSheetId="13" hidden="1">{#N/A,#N/A,TRUE,"Cover";#N/A,#N/A,TRUE,"Conts";#N/A,#N/A,TRUE,"VOS";#N/A,#N/A,TRUE,"Warrington";#N/A,#N/A,TRUE,"Widnes"}</definedName>
    <definedName name="CCR" localSheetId="12" hidden="1">{#N/A,#N/A,TRUE,"Cover";#N/A,#N/A,TRUE,"Conts";#N/A,#N/A,TRUE,"VOS";#N/A,#N/A,TRUE,"Warrington";#N/A,#N/A,TRUE,"Widnes"}</definedName>
    <definedName name="CCR" localSheetId="19" hidden="1">{#N/A,#N/A,TRUE,"Cover";#N/A,#N/A,TRUE,"Conts";#N/A,#N/A,TRUE,"VOS";#N/A,#N/A,TRUE,"Warrington";#N/A,#N/A,TRUE,"Widnes"}</definedName>
    <definedName name="CCR" localSheetId="24" hidden="1">{#N/A,#N/A,TRUE,"Cover";#N/A,#N/A,TRUE,"Conts";#N/A,#N/A,TRUE,"VOS";#N/A,#N/A,TRUE,"Warrington";#N/A,#N/A,TRUE,"Widnes"}</definedName>
    <definedName name="CCR" localSheetId="10" hidden="1">{#N/A,#N/A,TRUE,"Cover";#N/A,#N/A,TRUE,"Conts";#N/A,#N/A,TRUE,"VOS";#N/A,#N/A,TRUE,"Warrington";#N/A,#N/A,TRUE,"Widnes"}</definedName>
    <definedName name="CCR" localSheetId="18" hidden="1">{#N/A,#N/A,TRUE,"Cover";#N/A,#N/A,TRUE,"Conts";#N/A,#N/A,TRUE,"VOS";#N/A,#N/A,TRUE,"Warrington";#N/A,#N/A,TRUE,"Widnes"}</definedName>
    <definedName name="CCR" hidden="1">{#N/A,#N/A,TRUE,"Cover";#N/A,#N/A,TRUE,"Conts";#N/A,#N/A,TRUE,"VOS";#N/A,#N/A,TRUE,"Warrington";#N/A,#N/A,TRUE,"Widnes"}</definedName>
    <definedName name="CEILING__FINISHES" localSheetId="21">'[11]Build-up'!#REF!</definedName>
    <definedName name="CEILING__FINISHES">'[11]Build-up'!#REF!</definedName>
    <definedName name="CEMP_Category" localSheetId="13">[9]Lookups!#REF!</definedName>
    <definedName name="CEMP_Category" localSheetId="17">[9]Lookups!#REF!</definedName>
    <definedName name="CEMP_Category" localSheetId="10">[9]Lookups!#REF!</definedName>
    <definedName name="CEMP_Category" localSheetId="9">[9]Lookups!#REF!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1" hidden="1">{#N/A,#N/A,TRUE,"Cover";#N/A,#N/A,TRUE,"Conts";#N/A,#N/A,TRUE,"VOS";#N/A,#N/A,TRUE,"Warrington";#N/A,#N/A,TRUE,"Widnes"}</definedName>
    <definedName name="chris" localSheetId="13" hidden="1">{#N/A,#N/A,TRUE,"Cover";#N/A,#N/A,TRUE,"Conts";#N/A,#N/A,TRUE,"VOS";#N/A,#N/A,TRUE,"Warrington";#N/A,#N/A,TRUE,"Widnes"}</definedName>
    <definedName name="chris" localSheetId="12" hidden="1">{#N/A,#N/A,TRUE,"Cover";#N/A,#N/A,TRUE,"Conts";#N/A,#N/A,TRUE,"VOS";#N/A,#N/A,TRUE,"Warrington";#N/A,#N/A,TRUE,"Widnes"}</definedName>
    <definedName name="chris" localSheetId="19" hidden="1">{#N/A,#N/A,TRUE,"Cover";#N/A,#N/A,TRUE,"Conts";#N/A,#N/A,TRUE,"VOS";#N/A,#N/A,TRUE,"Warrington";#N/A,#N/A,TRUE,"Widnes"}</definedName>
    <definedName name="chris" localSheetId="24" hidden="1">{#N/A,#N/A,TRUE,"Cover";#N/A,#N/A,TRUE,"Conts";#N/A,#N/A,TRUE,"VOS";#N/A,#N/A,TRUE,"Warrington";#N/A,#N/A,TRUE,"Widnes"}</definedName>
    <definedName name="chris" localSheetId="10" hidden="1">{#N/A,#N/A,TRUE,"Cover";#N/A,#N/A,TRUE,"Conts";#N/A,#N/A,TRUE,"VOS";#N/A,#N/A,TRUE,"Warrington";#N/A,#N/A,TRUE,"Widnes"}</definedName>
    <definedName name="chris" localSheetId="18" hidden="1">{#N/A,#N/A,TRUE,"Cover";#N/A,#N/A,TRUE,"Conts";#N/A,#N/A,TRUE,"VOS";#N/A,#N/A,TRUE,"Warrington";#N/A,#N/A,TRUE,"Widnes"}</definedName>
    <definedName name="chris" hidden="1">{#N/A,#N/A,TRUE,"Cover";#N/A,#N/A,TRUE,"Conts";#N/A,#N/A,TRUE,"VOS";#N/A,#N/A,TRUE,"Warrington";#N/A,#N/A,TRUE,"Widnes"}</definedName>
    <definedName name="Comp_ME" localSheetId="21">#REF!</definedName>
    <definedName name="Comp_ME" localSheetId="10">#REF!</definedName>
    <definedName name="Comp_ME">#REF!</definedName>
    <definedName name="complete" localSheetId="21">#REF!</definedName>
    <definedName name="complete" localSheetId="13">#REF!</definedName>
    <definedName name="complete" localSheetId="17">#REF!</definedName>
    <definedName name="complete" localSheetId="10">#REF!</definedName>
    <definedName name="complete" localSheetId="9">#REF!</definedName>
    <definedName name="complete">#REF!</definedName>
    <definedName name="completion_date">[8]Assumptions!$C$46</definedName>
    <definedName name="CON" localSheetId="21" hidden="1">{#N/A,#N/A,TRUE,"Cover";#N/A,#N/A,TRUE,"Conts";#N/A,#N/A,TRUE,"VOS";#N/A,#N/A,TRUE,"Warrington";#N/A,#N/A,TRUE,"Widnes"}</definedName>
    <definedName name="CON" localSheetId="13" hidden="1">{#N/A,#N/A,TRUE,"Cover";#N/A,#N/A,TRUE,"Conts";#N/A,#N/A,TRUE,"VOS";#N/A,#N/A,TRUE,"Warrington";#N/A,#N/A,TRUE,"Widnes"}</definedName>
    <definedName name="CON" localSheetId="12" hidden="1">{#N/A,#N/A,TRUE,"Cover";#N/A,#N/A,TRUE,"Conts";#N/A,#N/A,TRUE,"VOS";#N/A,#N/A,TRUE,"Warrington";#N/A,#N/A,TRUE,"Widnes"}</definedName>
    <definedName name="CON" localSheetId="19" hidden="1">{#N/A,#N/A,TRUE,"Cover";#N/A,#N/A,TRUE,"Conts";#N/A,#N/A,TRUE,"VOS";#N/A,#N/A,TRUE,"Warrington";#N/A,#N/A,TRUE,"Widnes"}</definedName>
    <definedName name="CON" localSheetId="24" hidden="1">{#N/A,#N/A,TRUE,"Cover";#N/A,#N/A,TRUE,"Conts";#N/A,#N/A,TRUE,"VOS";#N/A,#N/A,TRUE,"Warrington";#N/A,#N/A,TRUE,"Widnes"}</definedName>
    <definedName name="CON" localSheetId="10" hidden="1">{#N/A,#N/A,TRUE,"Cover";#N/A,#N/A,TRUE,"Conts";#N/A,#N/A,TRUE,"VOS";#N/A,#N/A,TRUE,"Warrington";#N/A,#N/A,TRUE,"Widnes"}</definedName>
    <definedName name="CON" localSheetId="1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1" hidden="1">{#N/A,#N/A,TRUE,"Cover";#N/A,#N/A,TRUE,"Conts";#N/A,#N/A,TRUE,"VOS";#N/A,#N/A,TRUE,"Warrington";#N/A,#N/A,TRUE,"Widnes"}</definedName>
    <definedName name="CONCOURSE" localSheetId="13" hidden="1">{#N/A,#N/A,TRUE,"Cover";#N/A,#N/A,TRUE,"Conts";#N/A,#N/A,TRUE,"VOS";#N/A,#N/A,TRUE,"Warrington";#N/A,#N/A,TRUE,"Widnes"}</definedName>
    <definedName name="CONCOURSE" localSheetId="12" hidden="1">{#N/A,#N/A,TRUE,"Cover";#N/A,#N/A,TRUE,"Conts";#N/A,#N/A,TRUE,"VOS";#N/A,#N/A,TRUE,"Warrington";#N/A,#N/A,TRUE,"Widnes"}</definedName>
    <definedName name="CONCOURSE" localSheetId="19" hidden="1">{#N/A,#N/A,TRUE,"Cover";#N/A,#N/A,TRUE,"Conts";#N/A,#N/A,TRUE,"VOS";#N/A,#N/A,TRUE,"Warrington";#N/A,#N/A,TRUE,"Widnes"}</definedName>
    <definedName name="CONCOURSE" localSheetId="24" hidden="1">{#N/A,#N/A,TRUE,"Cover";#N/A,#N/A,TRUE,"Conts";#N/A,#N/A,TRUE,"VOS";#N/A,#N/A,TRUE,"Warrington";#N/A,#N/A,TRUE,"Widnes"}</definedName>
    <definedName name="CONCOURSE" localSheetId="10" hidden="1">{#N/A,#N/A,TRUE,"Cover";#N/A,#N/A,TRUE,"Conts";#N/A,#N/A,TRUE,"VOS";#N/A,#N/A,TRUE,"Warrington";#N/A,#N/A,TRUE,"Widnes"}</definedName>
    <definedName name="CONCOURSE" localSheetId="1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21">#REF!</definedName>
    <definedName name="_xlnm.Database" localSheetId="19">#REF!</definedName>
    <definedName name="_xlnm.Database" localSheetId="10">#REF!</definedName>
    <definedName name="_xlnm.Database">#REF!</definedName>
    <definedName name="Date">'[16]Fill this out first...'!$D$14</definedName>
    <definedName name="dd" localSheetId="21" hidden="1">{#N/A,#N/A,TRUE,"Cover";#N/A,#N/A,TRUE,"Conts";#N/A,#N/A,TRUE,"VOS";#N/A,#N/A,TRUE,"Warrington";#N/A,#N/A,TRUE,"Widnes"}</definedName>
    <definedName name="dd" localSheetId="13" hidden="1">{#N/A,#N/A,TRUE,"Cover";#N/A,#N/A,TRUE,"Conts";#N/A,#N/A,TRUE,"VOS";#N/A,#N/A,TRUE,"Warrington";#N/A,#N/A,TRUE,"Widnes"}</definedName>
    <definedName name="dd" localSheetId="12" hidden="1">{#N/A,#N/A,TRUE,"Cover";#N/A,#N/A,TRUE,"Conts";#N/A,#N/A,TRUE,"VOS";#N/A,#N/A,TRUE,"Warrington";#N/A,#N/A,TRUE,"Widnes"}</definedName>
    <definedName name="dd" localSheetId="19" hidden="1">{#N/A,#N/A,TRUE,"Cover";#N/A,#N/A,TRUE,"Conts";#N/A,#N/A,TRUE,"VOS";#N/A,#N/A,TRUE,"Warrington";#N/A,#N/A,TRUE,"Widnes"}</definedName>
    <definedName name="dd" localSheetId="24" hidden="1">{#N/A,#N/A,TRUE,"Cover";#N/A,#N/A,TRUE,"Conts";#N/A,#N/A,TRUE,"VOS";#N/A,#N/A,TRUE,"Warrington";#N/A,#N/A,TRUE,"Widnes"}</definedName>
    <definedName name="dd" localSheetId="10" hidden="1">{#N/A,#N/A,TRUE,"Cover";#N/A,#N/A,TRUE,"Conts";#N/A,#N/A,TRUE,"VOS";#N/A,#N/A,TRUE,"Warrington";#N/A,#N/A,TRUE,"Widnes"}</definedName>
    <definedName name="dd" localSheetId="18" hidden="1">{#N/A,#N/A,TRUE,"Cover";#N/A,#N/A,TRUE,"Conts";#N/A,#N/A,TRUE,"VOS";#N/A,#N/A,TRUE,"Warrington";#N/A,#N/A,TRUE,"Widnes"}</definedName>
    <definedName name="dd" hidden="1">{#N/A,#N/A,TRUE,"Cover";#N/A,#N/A,TRUE,"Conts";#N/A,#N/A,TRUE,"VOS";#N/A,#N/A,TRUE,"Warrington";#N/A,#N/A,TRUE,"Widnes"}</definedName>
    <definedName name="ddddd" localSheetId="21" hidden="1">{#N/A,#N/A,TRUE,"Cover";#N/A,#N/A,TRUE,"Conts";#N/A,#N/A,TRUE,"VOS";#N/A,#N/A,TRUE,"Warrington";#N/A,#N/A,TRUE,"Widnes"}</definedName>
    <definedName name="ddddd" localSheetId="13" hidden="1">{#N/A,#N/A,TRUE,"Cover";#N/A,#N/A,TRUE,"Conts";#N/A,#N/A,TRUE,"VOS";#N/A,#N/A,TRUE,"Warrington";#N/A,#N/A,TRUE,"Widnes"}</definedName>
    <definedName name="ddddd" localSheetId="12" hidden="1">{#N/A,#N/A,TRUE,"Cover";#N/A,#N/A,TRUE,"Conts";#N/A,#N/A,TRUE,"VOS";#N/A,#N/A,TRUE,"Warrington";#N/A,#N/A,TRUE,"Widnes"}</definedName>
    <definedName name="ddddd" localSheetId="19" hidden="1">{#N/A,#N/A,TRUE,"Cover";#N/A,#N/A,TRUE,"Conts";#N/A,#N/A,TRUE,"VOS";#N/A,#N/A,TRUE,"Warrington";#N/A,#N/A,TRUE,"Widnes"}</definedName>
    <definedName name="ddddd" localSheetId="24" hidden="1">{#N/A,#N/A,TRUE,"Cover";#N/A,#N/A,TRUE,"Conts";#N/A,#N/A,TRUE,"VOS";#N/A,#N/A,TRUE,"Warrington";#N/A,#N/A,TRUE,"Widnes"}</definedName>
    <definedName name="ddddd" localSheetId="10" hidden="1">{#N/A,#N/A,TRUE,"Cover";#N/A,#N/A,TRUE,"Conts";#N/A,#N/A,TRUE,"VOS";#N/A,#N/A,TRUE,"Warrington";#N/A,#N/A,TRUE,"Widnes"}</definedName>
    <definedName name="ddddd" localSheetId="18" hidden="1">{#N/A,#N/A,TRUE,"Cover";#N/A,#N/A,TRUE,"Conts";#N/A,#N/A,TRUE,"VOS";#N/A,#N/A,TRUE,"Warrington";#N/A,#N/A,TRUE,"Widnes"}</definedName>
    <definedName name="ddddd" hidden="1">{#N/A,#N/A,TRUE,"Cover";#N/A,#N/A,TRUE,"Conts";#N/A,#N/A,TRUE,"VOS";#N/A,#N/A,TRUE,"Warrington";#N/A,#N/A,TRUE,"Widnes"}</definedName>
    <definedName name="DEPTH" localSheetId="21">#REF!</definedName>
    <definedName name="DEPTH" localSheetId="10">#REF!</definedName>
    <definedName name="DEPTH">#REF!</definedName>
    <definedName name="DETAILS" localSheetId="21" hidden="1">{#N/A,#N/A,FALSE,"C3";#N/A,#N/A,FALSE,"D2-17";#N/A,#N/A,FALSE,"C2-17";#N/A,#N/A,FALSE,"C2-CIVIL";#N/A,#N/A,FALSE,"D1-C1 contract";#N/A,#N/A,FALSE,"D1-CIVIL";#N/A,#N/A,FALSE,"C1 hourly";#N/A,#N/A,FALSE,"C1 contract";#N/A,#N/A,FALSE,"D1-C1 hourly"}</definedName>
    <definedName name="DETAILS" localSheetId="13"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24"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1" hidden="1">[17]Micro!#REF!</definedName>
    <definedName name="dfde" hidden="1">[17]Micro!#REF!</definedName>
    <definedName name="dfffff" localSheetId="21"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24"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1" hidden="1">{#N/A,#N/A,TRUE,"Cover";#N/A,#N/A,TRUE,"Conts";#N/A,#N/A,TRUE,"VOS";#N/A,#N/A,TRUE,"Warrington";#N/A,#N/A,TRUE,"Widnes"}</definedName>
    <definedName name="dfgd" localSheetId="13" hidden="1">{#N/A,#N/A,TRUE,"Cover";#N/A,#N/A,TRUE,"Conts";#N/A,#N/A,TRUE,"VOS";#N/A,#N/A,TRUE,"Warrington";#N/A,#N/A,TRUE,"Widnes"}</definedName>
    <definedName name="dfgd" localSheetId="12" hidden="1">{#N/A,#N/A,TRUE,"Cover";#N/A,#N/A,TRUE,"Conts";#N/A,#N/A,TRUE,"VOS";#N/A,#N/A,TRUE,"Warrington";#N/A,#N/A,TRUE,"Widnes"}</definedName>
    <definedName name="dfgd" localSheetId="19" hidden="1">{#N/A,#N/A,TRUE,"Cover";#N/A,#N/A,TRUE,"Conts";#N/A,#N/A,TRUE,"VOS";#N/A,#N/A,TRUE,"Warrington";#N/A,#N/A,TRUE,"Widnes"}</definedName>
    <definedName name="dfgd" localSheetId="24" hidden="1">{#N/A,#N/A,TRUE,"Cover";#N/A,#N/A,TRUE,"Conts";#N/A,#N/A,TRUE,"VOS";#N/A,#N/A,TRUE,"Warrington";#N/A,#N/A,TRUE,"Widnes"}</definedName>
    <definedName name="dfgd" localSheetId="10" hidden="1">{#N/A,#N/A,TRUE,"Cover";#N/A,#N/A,TRUE,"Conts";#N/A,#N/A,TRUE,"VOS";#N/A,#N/A,TRUE,"Warrington";#N/A,#N/A,TRUE,"Widnes"}</definedName>
    <definedName name="dfgd" localSheetId="18" hidden="1">{#N/A,#N/A,TRUE,"Cover";#N/A,#N/A,TRUE,"Conts";#N/A,#N/A,TRUE,"VOS";#N/A,#N/A,TRUE,"Warrington";#N/A,#N/A,TRUE,"Widnes"}</definedName>
    <definedName name="dfgd" hidden="1">{#N/A,#N/A,TRUE,"Cover";#N/A,#N/A,TRUE,"Conts";#N/A,#N/A,TRUE,"VOS";#N/A,#N/A,TRUE,"Warrington";#N/A,#N/A,TRUE,"Widnes"}</definedName>
    <definedName name="dgfd" localSheetId="21"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24"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1" hidden="1">{#N/A,#N/A,TRUE,"Cover";#N/A,#N/A,TRUE,"Conts";#N/A,#N/A,TRUE,"VOS";#N/A,#N/A,TRUE,"Warrington";#N/A,#N/A,TRUE,"Widnes"}</definedName>
    <definedName name="djjii" localSheetId="13" hidden="1">{#N/A,#N/A,TRUE,"Cover";#N/A,#N/A,TRUE,"Conts";#N/A,#N/A,TRUE,"VOS";#N/A,#N/A,TRUE,"Warrington";#N/A,#N/A,TRUE,"Widnes"}</definedName>
    <definedName name="djjii" localSheetId="12" hidden="1">{#N/A,#N/A,TRUE,"Cover";#N/A,#N/A,TRUE,"Conts";#N/A,#N/A,TRUE,"VOS";#N/A,#N/A,TRUE,"Warrington";#N/A,#N/A,TRUE,"Widnes"}</definedName>
    <definedName name="djjii" localSheetId="19" hidden="1">{#N/A,#N/A,TRUE,"Cover";#N/A,#N/A,TRUE,"Conts";#N/A,#N/A,TRUE,"VOS";#N/A,#N/A,TRUE,"Warrington";#N/A,#N/A,TRUE,"Widnes"}</definedName>
    <definedName name="djjii" localSheetId="24" hidden="1">{#N/A,#N/A,TRUE,"Cover";#N/A,#N/A,TRUE,"Conts";#N/A,#N/A,TRUE,"VOS";#N/A,#N/A,TRUE,"Warrington";#N/A,#N/A,TRUE,"Widnes"}</definedName>
    <definedName name="djjii" localSheetId="10" hidden="1">{#N/A,#N/A,TRUE,"Cover";#N/A,#N/A,TRUE,"Conts";#N/A,#N/A,TRUE,"VOS";#N/A,#N/A,TRUE,"Warrington";#N/A,#N/A,TRUE,"Widnes"}</definedName>
    <definedName name="djjii" localSheetId="18" hidden="1">{#N/A,#N/A,TRUE,"Cover";#N/A,#N/A,TRUE,"Conts";#N/A,#N/A,TRUE,"VOS";#N/A,#N/A,TRUE,"Warrington";#N/A,#N/A,TRUE,"Widnes"}</definedName>
    <definedName name="djjii" hidden="1">{#N/A,#N/A,TRUE,"Cover";#N/A,#N/A,TRUE,"Conts";#N/A,#N/A,TRUE,"VOS";#N/A,#N/A,TRUE,"Warrington";#N/A,#N/A,TRUE,"Widnes"}</definedName>
    <definedName name="DRAINAGE" localSheetId="21">'[11]Build-up'!#REF!</definedName>
    <definedName name="DRAINAGE">'[11]Build-up'!#REF!</definedName>
    <definedName name="drytytuyu" localSheetId="21" hidden="1">{#N/A,#N/A,TRUE,"Cover";#N/A,#N/A,TRUE,"Conts";#N/A,#N/A,TRUE,"VOS";#N/A,#N/A,TRUE,"Warrington";#N/A,#N/A,TRUE,"Widnes"}</definedName>
    <definedName name="drytytuyu" localSheetId="13" hidden="1">{#N/A,#N/A,TRUE,"Cover";#N/A,#N/A,TRUE,"Conts";#N/A,#N/A,TRUE,"VOS";#N/A,#N/A,TRUE,"Warrington";#N/A,#N/A,TRUE,"Widnes"}</definedName>
    <definedName name="drytytuyu" localSheetId="12" hidden="1">{#N/A,#N/A,TRUE,"Cover";#N/A,#N/A,TRUE,"Conts";#N/A,#N/A,TRUE,"VOS";#N/A,#N/A,TRUE,"Warrington";#N/A,#N/A,TRUE,"Widnes"}</definedName>
    <definedName name="drytytuyu" localSheetId="19" hidden="1">{#N/A,#N/A,TRUE,"Cover";#N/A,#N/A,TRUE,"Conts";#N/A,#N/A,TRUE,"VOS";#N/A,#N/A,TRUE,"Warrington";#N/A,#N/A,TRUE,"Widnes"}</definedName>
    <definedName name="drytytuyu" localSheetId="24" hidden="1">{#N/A,#N/A,TRUE,"Cover";#N/A,#N/A,TRUE,"Conts";#N/A,#N/A,TRUE,"VOS";#N/A,#N/A,TRUE,"Warrington";#N/A,#N/A,TRUE,"Widnes"}</definedName>
    <definedName name="drytytuyu" localSheetId="10" hidden="1">{#N/A,#N/A,TRUE,"Cover";#N/A,#N/A,TRUE,"Conts";#N/A,#N/A,TRUE,"VOS";#N/A,#N/A,TRUE,"Warrington";#N/A,#N/A,TRUE,"Widnes"}</definedName>
    <definedName name="drytytuyu" localSheetId="18" hidden="1">{#N/A,#N/A,TRUE,"Cover";#N/A,#N/A,TRUE,"Conts";#N/A,#N/A,TRUE,"VOS";#N/A,#N/A,TRUE,"Warrington";#N/A,#N/A,TRUE,"Widnes"}</definedName>
    <definedName name="drytytuyu" hidden="1">{#N/A,#N/A,TRUE,"Cover";#N/A,#N/A,TRUE,"Conts";#N/A,#N/A,TRUE,"VOS";#N/A,#N/A,TRUE,"Warrington";#N/A,#N/A,TRUE,"Widnes"}</definedName>
    <definedName name="dtdry" localSheetId="21" hidden="1">{#N/A,#N/A,TRUE,"Cover";#N/A,#N/A,TRUE,"Conts";#N/A,#N/A,TRUE,"VOS";#N/A,#N/A,TRUE,"Warrington";#N/A,#N/A,TRUE,"Widnes"}</definedName>
    <definedName name="dtdry" localSheetId="13" hidden="1">{#N/A,#N/A,TRUE,"Cover";#N/A,#N/A,TRUE,"Conts";#N/A,#N/A,TRUE,"VOS";#N/A,#N/A,TRUE,"Warrington";#N/A,#N/A,TRUE,"Widnes"}</definedName>
    <definedName name="dtdry" localSheetId="12" hidden="1">{#N/A,#N/A,TRUE,"Cover";#N/A,#N/A,TRUE,"Conts";#N/A,#N/A,TRUE,"VOS";#N/A,#N/A,TRUE,"Warrington";#N/A,#N/A,TRUE,"Widnes"}</definedName>
    <definedName name="dtdry" localSheetId="19" hidden="1">{#N/A,#N/A,TRUE,"Cover";#N/A,#N/A,TRUE,"Conts";#N/A,#N/A,TRUE,"VOS";#N/A,#N/A,TRUE,"Warrington";#N/A,#N/A,TRUE,"Widnes"}</definedName>
    <definedName name="dtdry" localSheetId="24" hidden="1">{#N/A,#N/A,TRUE,"Cover";#N/A,#N/A,TRUE,"Conts";#N/A,#N/A,TRUE,"VOS";#N/A,#N/A,TRUE,"Warrington";#N/A,#N/A,TRUE,"Widnes"}</definedName>
    <definedName name="dtdry" localSheetId="10" hidden="1">{#N/A,#N/A,TRUE,"Cover";#N/A,#N/A,TRUE,"Conts";#N/A,#N/A,TRUE,"VOS";#N/A,#N/A,TRUE,"Warrington";#N/A,#N/A,TRUE,"Widnes"}</definedName>
    <definedName name="dtdry" localSheetId="18" hidden="1">{#N/A,#N/A,TRUE,"Cover";#N/A,#N/A,TRUE,"Conts";#N/A,#N/A,TRUE,"VOS";#N/A,#N/A,TRUE,"Warrington";#N/A,#N/A,TRUE,"Widnes"}</definedName>
    <definedName name="dtdry" hidden="1">{#N/A,#N/A,TRUE,"Cover";#N/A,#N/A,TRUE,"Conts";#N/A,#N/A,TRUE,"VOS";#N/A,#N/A,TRUE,"Warrington";#N/A,#N/A,TRUE,"Widnes"}</definedName>
    <definedName name="dturuthju" localSheetId="21" hidden="1">{#N/A,#N/A,TRUE,"Cover";#N/A,#N/A,TRUE,"Conts";#N/A,#N/A,TRUE,"VOS";#N/A,#N/A,TRUE,"Warrington";#N/A,#N/A,TRUE,"Widnes"}</definedName>
    <definedName name="dturuthju" localSheetId="13" hidden="1">{#N/A,#N/A,TRUE,"Cover";#N/A,#N/A,TRUE,"Conts";#N/A,#N/A,TRUE,"VOS";#N/A,#N/A,TRUE,"Warrington";#N/A,#N/A,TRUE,"Widnes"}</definedName>
    <definedName name="dturuthju" localSheetId="12" hidden="1">{#N/A,#N/A,TRUE,"Cover";#N/A,#N/A,TRUE,"Conts";#N/A,#N/A,TRUE,"VOS";#N/A,#N/A,TRUE,"Warrington";#N/A,#N/A,TRUE,"Widnes"}</definedName>
    <definedName name="dturuthju" localSheetId="19" hidden="1">{#N/A,#N/A,TRUE,"Cover";#N/A,#N/A,TRUE,"Conts";#N/A,#N/A,TRUE,"VOS";#N/A,#N/A,TRUE,"Warrington";#N/A,#N/A,TRUE,"Widnes"}</definedName>
    <definedName name="dturuthju" localSheetId="24" hidden="1">{#N/A,#N/A,TRUE,"Cover";#N/A,#N/A,TRUE,"Conts";#N/A,#N/A,TRUE,"VOS";#N/A,#N/A,TRUE,"Warrington";#N/A,#N/A,TRUE,"Widnes"}</definedName>
    <definedName name="dturuthju" localSheetId="10" hidden="1">{#N/A,#N/A,TRUE,"Cover";#N/A,#N/A,TRUE,"Conts";#N/A,#N/A,TRUE,"VOS";#N/A,#N/A,TRUE,"Warrington";#N/A,#N/A,TRUE,"Widnes"}</definedName>
    <definedName name="dturuthju" localSheetId="18" hidden="1">{#N/A,#N/A,TRUE,"Cover";#N/A,#N/A,TRUE,"Conts";#N/A,#N/A,TRUE,"VOS";#N/A,#N/A,TRUE,"Warrington";#N/A,#N/A,TRUE,"Widnes"}</definedName>
    <definedName name="dturuthju" hidden="1">{#N/A,#N/A,TRUE,"Cover";#N/A,#N/A,TRUE,"Conts";#N/A,#N/A,TRUE,"VOS";#N/A,#N/A,TRUE,"Warrington";#N/A,#N/A,TRUE,"Widnes"}</definedName>
    <definedName name="dueuuiyj" localSheetId="21" hidden="1">{#N/A,#N/A,TRUE,"Cover";#N/A,#N/A,TRUE,"Conts";#N/A,#N/A,TRUE,"VOS";#N/A,#N/A,TRUE,"Warrington";#N/A,#N/A,TRUE,"Widnes"}</definedName>
    <definedName name="dueuuiyj" localSheetId="13" hidden="1">{#N/A,#N/A,TRUE,"Cover";#N/A,#N/A,TRUE,"Conts";#N/A,#N/A,TRUE,"VOS";#N/A,#N/A,TRUE,"Warrington";#N/A,#N/A,TRUE,"Widnes"}</definedName>
    <definedName name="dueuuiyj" localSheetId="12" hidden="1">{#N/A,#N/A,TRUE,"Cover";#N/A,#N/A,TRUE,"Conts";#N/A,#N/A,TRUE,"VOS";#N/A,#N/A,TRUE,"Warrington";#N/A,#N/A,TRUE,"Widnes"}</definedName>
    <definedName name="dueuuiyj" localSheetId="19" hidden="1">{#N/A,#N/A,TRUE,"Cover";#N/A,#N/A,TRUE,"Conts";#N/A,#N/A,TRUE,"VOS";#N/A,#N/A,TRUE,"Warrington";#N/A,#N/A,TRUE,"Widnes"}</definedName>
    <definedName name="dueuuiyj" localSheetId="24" hidden="1">{#N/A,#N/A,TRUE,"Cover";#N/A,#N/A,TRUE,"Conts";#N/A,#N/A,TRUE,"VOS";#N/A,#N/A,TRUE,"Warrington";#N/A,#N/A,TRUE,"Widnes"}</definedName>
    <definedName name="dueuuiyj" localSheetId="10" hidden="1">{#N/A,#N/A,TRUE,"Cover";#N/A,#N/A,TRUE,"Conts";#N/A,#N/A,TRUE,"VOS";#N/A,#N/A,TRUE,"Warrington";#N/A,#N/A,TRUE,"Widnes"}</definedName>
    <definedName name="dueuuiyj" localSheetId="18" hidden="1">{#N/A,#N/A,TRUE,"Cover";#N/A,#N/A,TRUE,"Conts";#N/A,#N/A,TRUE,"VOS";#N/A,#N/A,TRUE,"Warrington";#N/A,#N/A,TRUE,"Widnes"}</definedName>
    <definedName name="dueuuiyj" hidden="1">{#N/A,#N/A,TRUE,"Cover";#N/A,#N/A,TRUE,"Conts";#N/A,#N/A,TRUE,"VOS";#N/A,#N/A,TRUE,"Warrington";#N/A,#N/A,TRUE,"Widnes"}</definedName>
    <definedName name="dvbgf" localSheetId="21"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24"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1" hidden="1">[2]FitOutConfCentre!#REF!</definedName>
    <definedName name="dwede" hidden="1">[2]FitOutConfCentre!#REF!</definedName>
    <definedName name="dydfugfuj" localSheetId="21" hidden="1">{#N/A,#N/A,TRUE,"Cover";#N/A,#N/A,TRUE,"Conts";#N/A,#N/A,TRUE,"VOS";#N/A,#N/A,TRUE,"Warrington";#N/A,#N/A,TRUE,"Widnes"}</definedName>
    <definedName name="dydfugfuj" localSheetId="13" hidden="1">{#N/A,#N/A,TRUE,"Cover";#N/A,#N/A,TRUE,"Conts";#N/A,#N/A,TRUE,"VOS";#N/A,#N/A,TRUE,"Warrington";#N/A,#N/A,TRUE,"Widnes"}</definedName>
    <definedName name="dydfugfuj" localSheetId="12" hidden="1">{#N/A,#N/A,TRUE,"Cover";#N/A,#N/A,TRUE,"Conts";#N/A,#N/A,TRUE,"VOS";#N/A,#N/A,TRUE,"Warrington";#N/A,#N/A,TRUE,"Widnes"}</definedName>
    <definedName name="dydfugfuj" localSheetId="19" hidden="1">{#N/A,#N/A,TRUE,"Cover";#N/A,#N/A,TRUE,"Conts";#N/A,#N/A,TRUE,"VOS";#N/A,#N/A,TRUE,"Warrington";#N/A,#N/A,TRUE,"Widnes"}</definedName>
    <definedName name="dydfugfuj" localSheetId="24" hidden="1">{#N/A,#N/A,TRUE,"Cover";#N/A,#N/A,TRUE,"Conts";#N/A,#N/A,TRUE,"VOS";#N/A,#N/A,TRUE,"Warrington";#N/A,#N/A,TRUE,"Widnes"}</definedName>
    <definedName name="dydfugfuj" localSheetId="10" hidden="1">{#N/A,#N/A,TRUE,"Cover";#N/A,#N/A,TRUE,"Conts";#N/A,#N/A,TRUE,"VOS";#N/A,#N/A,TRUE,"Warrington";#N/A,#N/A,TRUE,"Widnes"}</definedName>
    <definedName name="dydfugfuj" localSheetId="18" hidden="1">{#N/A,#N/A,TRUE,"Cover";#N/A,#N/A,TRUE,"Conts";#N/A,#N/A,TRUE,"VOS";#N/A,#N/A,TRUE,"Warrington";#N/A,#N/A,TRUE,"Widnes"}</definedName>
    <definedName name="dydfugfuj" hidden="1">{#N/A,#N/A,TRUE,"Cover";#N/A,#N/A,TRUE,"Conts";#N/A,#N/A,TRUE,"VOS";#N/A,#N/A,TRUE,"Warrington";#N/A,#N/A,TRUE,"Widnes"}</definedName>
    <definedName name="dyuiuouo" localSheetId="21" hidden="1">{#N/A,#N/A,TRUE,"Cover";#N/A,#N/A,TRUE,"Conts";#N/A,#N/A,TRUE,"VOS";#N/A,#N/A,TRUE,"Warrington";#N/A,#N/A,TRUE,"Widnes"}</definedName>
    <definedName name="dyuiuouo" localSheetId="13" hidden="1">{#N/A,#N/A,TRUE,"Cover";#N/A,#N/A,TRUE,"Conts";#N/A,#N/A,TRUE,"VOS";#N/A,#N/A,TRUE,"Warrington";#N/A,#N/A,TRUE,"Widnes"}</definedName>
    <definedName name="dyuiuouo" localSheetId="12" hidden="1">{#N/A,#N/A,TRUE,"Cover";#N/A,#N/A,TRUE,"Conts";#N/A,#N/A,TRUE,"VOS";#N/A,#N/A,TRUE,"Warrington";#N/A,#N/A,TRUE,"Widnes"}</definedName>
    <definedName name="dyuiuouo" localSheetId="19" hidden="1">{#N/A,#N/A,TRUE,"Cover";#N/A,#N/A,TRUE,"Conts";#N/A,#N/A,TRUE,"VOS";#N/A,#N/A,TRUE,"Warrington";#N/A,#N/A,TRUE,"Widnes"}</definedName>
    <definedName name="dyuiuouo" localSheetId="24" hidden="1">{#N/A,#N/A,TRUE,"Cover";#N/A,#N/A,TRUE,"Conts";#N/A,#N/A,TRUE,"VOS";#N/A,#N/A,TRUE,"Warrington";#N/A,#N/A,TRUE,"Widnes"}</definedName>
    <definedName name="dyuiuouo" localSheetId="10" hidden="1">{#N/A,#N/A,TRUE,"Cover";#N/A,#N/A,TRUE,"Conts";#N/A,#N/A,TRUE,"VOS";#N/A,#N/A,TRUE,"Warrington";#N/A,#N/A,TRUE,"Widnes"}</definedName>
    <definedName name="dyuiuouo" localSheetId="18" hidden="1">{#N/A,#N/A,TRUE,"Cover";#N/A,#N/A,TRUE,"Conts";#N/A,#N/A,TRUE,"VOS";#N/A,#N/A,TRUE,"Warrington";#N/A,#N/A,TRUE,"Widnes"}</definedName>
    <definedName name="dyuiuouo" hidden="1">{#N/A,#N/A,TRUE,"Cover";#N/A,#N/A,TRUE,"Conts";#N/A,#N/A,TRUE,"VOS";#N/A,#N/A,TRUE,"Warrington";#N/A,#N/A,TRUE,"Widnes"}</definedName>
    <definedName name="eagrga" localSheetId="21" hidden="1">{#N/A,#N/A,TRUE,"Cover";#N/A,#N/A,TRUE,"Conts";#N/A,#N/A,TRUE,"VOS";#N/A,#N/A,TRUE,"Warrington";#N/A,#N/A,TRUE,"Widnes"}</definedName>
    <definedName name="eagrga" localSheetId="13" hidden="1">{#N/A,#N/A,TRUE,"Cover";#N/A,#N/A,TRUE,"Conts";#N/A,#N/A,TRUE,"VOS";#N/A,#N/A,TRUE,"Warrington";#N/A,#N/A,TRUE,"Widnes"}</definedName>
    <definedName name="eagrga" localSheetId="12" hidden="1">{#N/A,#N/A,TRUE,"Cover";#N/A,#N/A,TRUE,"Conts";#N/A,#N/A,TRUE,"VOS";#N/A,#N/A,TRUE,"Warrington";#N/A,#N/A,TRUE,"Widnes"}</definedName>
    <definedName name="eagrga" localSheetId="19" hidden="1">{#N/A,#N/A,TRUE,"Cover";#N/A,#N/A,TRUE,"Conts";#N/A,#N/A,TRUE,"VOS";#N/A,#N/A,TRUE,"Warrington";#N/A,#N/A,TRUE,"Widnes"}</definedName>
    <definedName name="eagrga" localSheetId="24" hidden="1">{#N/A,#N/A,TRUE,"Cover";#N/A,#N/A,TRUE,"Conts";#N/A,#N/A,TRUE,"VOS";#N/A,#N/A,TRUE,"Warrington";#N/A,#N/A,TRUE,"Widnes"}</definedName>
    <definedName name="eagrga" localSheetId="10" hidden="1">{#N/A,#N/A,TRUE,"Cover";#N/A,#N/A,TRUE,"Conts";#N/A,#N/A,TRUE,"VOS";#N/A,#N/A,TRUE,"Warrington";#N/A,#N/A,TRUE,"Widnes"}</definedName>
    <definedName name="eagrga" localSheetId="18" hidden="1">{#N/A,#N/A,TRUE,"Cover";#N/A,#N/A,TRUE,"Conts";#N/A,#N/A,TRUE,"VOS";#N/A,#N/A,TRUE,"Warrington";#N/A,#N/A,TRUE,"Widnes"}</definedName>
    <definedName name="eagrga" hidden="1">{#N/A,#N/A,TRUE,"Cover";#N/A,#N/A,TRUE,"Conts";#N/A,#N/A,TRUE,"VOS";#N/A,#N/A,TRUE,"Warrington";#N/A,#N/A,TRUE,"Widnes"}</definedName>
    <definedName name="ee" localSheetId="21" hidden="1">{#N/A,#N/A,TRUE,"Cover";#N/A,#N/A,TRUE,"Conts";#N/A,#N/A,TRUE,"VOS";#N/A,#N/A,TRUE,"Warrington";#N/A,#N/A,TRUE,"Widnes"}</definedName>
    <definedName name="ee" localSheetId="13" hidden="1">{#N/A,#N/A,TRUE,"Cover";#N/A,#N/A,TRUE,"Conts";#N/A,#N/A,TRUE,"VOS";#N/A,#N/A,TRUE,"Warrington";#N/A,#N/A,TRUE,"Widnes"}</definedName>
    <definedName name="ee" localSheetId="12" hidden="1">{#N/A,#N/A,TRUE,"Cover";#N/A,#N/A,TRUE,"Conts";#N/A,#N/A,TRUE,"VOS";#N/A,#N/A,TRUE,"Warrington";#N/A,#N/A,TRUE,"Widnes"}</definedName>
    <definedName name="ee" localSheetId="19" hidden="1">{#N/A,#N/A,TRUE,"Cover";#N/A,#N/A,TRUE,"Conts";#N/A,#N/A,TRUE,"VOS";#N/A,#N/A,TRUE,"Warrington";#N/A,#N/A,TRUE,"Widnes"}</definedName>
    <definedName name="ee" localSheetId="24" hidden="1">{#N/A,#N/A,TRUE,"Cover";#N/A,#N/A,TRUE,"Conts";#N/A,#N/A,TRUE,"VOS";#N/A,#N/A,TRUE,"Warrington";#N/A,#N/A,TRUE,"Widnes"}</definedName>
    <definedName name="ee" localSheetId="10" hidden="1">{#N/A,#N/A,TRUE,"Cover";#N/A,#N/A,TRUE,"Conts";#N/A,#N/A,TRUE,"VOS";#N/A,#N/A,TRUE,"Warrington";#N/A,#N/A,TRUE,"Widnes"}</definedName>
    <definedName name="ee" localSheetId="18" hidden="1">{#N/A,#N/A,TRUE,"Cover";#N/A,#N/A,TRUE,"Conts";#N/A,#N/A,TRUE,"VOS";#N/A,#N/A,TRUE,"Warrington";#N/A,#N/A,TRUE,"Widnes"}</definedName>
    <definedName name="ee" hidden="1">{#N/A,#N/A,TRUE,"Cover";#N/A,#N/A,TRUE,"Conts";#N/A,#N/A,TRUE,"VOS";#N/A,#N/A,TRUE,"Warrington";#N/A,#N/A,TRUE,"Widnes"}</definedName>
    <definedName name="eeeee" localSheetId="21" hidden="1">{#N/A,#N/A,TRUE,"Cover";#N/A,#N/A,TRUE,"Conts";#N/A,#N/A,TRUE,"VOS";#N/A,#N/A,TRUE,"Warrington";#N/A,#N/A,TRUE,"Widnes"}</definedName>
    <definedName name="eeeee" localSheetId="13" hidden="1">{#N/A,#N/A,TRUE,"Cover";#N/A,#N/A,TRUE,"Conts";#N/A,#N/A,TRUE,"VOS";#N/A,#N/A,TRUE,"Warrington";#N/A,#N/A,TRUE,"Widnes"}</definedName>
    <definedName name="eeeee" localSheetId="12" hidden="1">{#N/A,#N/A,TRUE,"Cover";#N/A,#N/A,TRUE,"Conts";#N/A,#N/A,TRUE,"VOS";#N/A,#N/A,TRUE,"Warrington";#N/A,#N/A,TRUE,"Widnes"}</definedName>
    <definedName name="eeeee" localSheetId="19" hidden="1">{#N/A,#N/A,TRUE,"Cover";#N/A,#N/A,TRUE,"Conts";#N/A,#N/A,TRUE,"VOS";#N/A,#N/A,TRUE,"Warrington";#N/A,#N/A,TRUE,"Widnes"}</definedName>
    <definedName name="eeeee" localSheetId="24" hidden="1">{#N/A,#N/A,TRUE,"Cover";#N/A,#N/A,TRUE,"Conts";#N/A,#N/A,TRUE,"VOS";#N/A,#N/A,TRUE,"Warrington";#N/A,#N/A,TRUE,"Widnes"}</definedName>
    <definedName name="eeeee" localSheetId="10" hidden="1">{#N/A,#N/A,TRUE,"Cover";#N/A,#N/A,TRUE,"Conts";#N/A,#N/A,TRUE,"VOS";#N/A,#N/A,TRUE,"Warrington";#N/A,#N/A,TRUE,"Widnes"}</definedName>
    <definedName name="eeeee" localSheetId="18" hidden="1">{#N/A,#N/A,TRUE,"Cover";#N/A,#N/A,TRUE,"Conts";#N/A,#N/A,TRUE,"VOS";#N/A,#N/A,TRUE,"Warrington";#N/A,#N/A,TRUE,"Widnes"}</definedName>
    <definedName name="eeeee" hidden="1">{#N/A,#N/A,TRUE,"Cover";#N/A,#N/A,TRUE,"Conts";#N/A,#N/A,TRUE,"VOS";#N/A,#N/A,TRUE,"Warrington";#N/A,#N/A,TRUE,"Widnes"}</definedName>
    <definedName name="egag" localSheetId="21" hidden="1">{#N/A,#N/A,TRUE,"Cover";#N/A,#N/A,TRUE,"Conts";#N/A,#N/A,TRUE,"VOS";#N/A,#N/A,TRUE,"Warrington";#N/A,#N/A,TRUE,"Widnes"}</definedName>
    <definedName name="egag" localSheetId="13" hidden="1">{#N/A,#N/A,TRUE,"Cover";#N/A,#N/A,TRUE,"Conts";#N/A,#N/A,TRUE,"VOS";#N/A,#N/A,TRUE,"Warrington";#N/A,#N/A,TRUE,"Widnes"}</definedName>
    <definedName name="egag" localSheetId="12" hidden="1">{#N/A,#N/A,TRUE,"Cover";#N/A,#N/A,TRUE,"Conts";#N/A,#N/A,TRUE,"VOS";#N/A,#N/A,TRUE,"Warrington";#N/A,#N/A,TRUE,"Widnes"}</definedName>
    <definedName name="egag" localSheetId="19" hidden="1">{#N/A,#N/A,TRUE,"Cover";#N/A,#N/A,TRUE,"Conts";#N/A,#N/A,TRUE,"VOS";#N/A,#N/A,TRUE,"Warrington";#N/A,#N/A,TRUE,"Widnes"}</definedName>
    <definedName name="egag" localSheetId="24" hidden="1">{#N/A,#N/A,TRUE,"Cover";#N/A,#N/A,TRUE,"Conts";#N/A,#N/A,TRUE,"VOS";#N/A,#N/A,TRUE,"Warrington";#N/A,#N/A,TRUE,"Widnes"}</definedName>
    <definedName name="egag" localSheetId="10" hidden="1">{#N/A,#N/A,TRUE,"Cover";#N/A,#N/A,TRUE,"Conts";#N/A,#N/A,TRUE,"VOS";#N/A,#N/A,TRUE,"Warrington";#N/A,#N/A,TRUE,"Widnes"}</definedName>
    <definedName name="egag" localSheetId="18" hidden="1">{#N/A,#N/A,TRUE,"Cover";#N/A,#N/A,TRUE,"Conts";#N/A,#N/A,TRUE,"VOS";#N/A,#N/A,TRUE,"Warrington";#N/A,#N/A,TRUE,"Widnes"}</definedName>
    <definedName name="egag" hidden="1">{#N/A,#N/A,TRUE,"Cover";#N/A,#N/A,TRUE,"Conts";#N/A,#N/A,TRUE,"VOS";#N/A,#N/A,TRUE,"Warrington";#N/A,#N/A,TRUE,"Widnes"}</definedName>
    <definedName name="ELECTRICAL__INSTALLATIONS" localSheetId="21">'[11]Build-up'!#REF!</definedName>
    <definedName name="ELECTRICAL__INSTALLATIONS">'[11]Build-up'!#REF!</definedName>
    <definedName name="EMP_Category" localSheetId="21">[9]Lookups!#REF!</definedName>
    <definedName name="EMP_Category" localSheetId="13">[9]Lookups!#REF!</definedName>
    <definedName name="EMP_Category" localSheetId="17">[9]Lookups!#REF!</definedName>
    <definedName name="EMP_Category" localSheetId="10">[9]Lookups!#REF!</definedName>
    <definedName name="EMP_Category" localSheetId="9">[9]Lookups!#REF!</definedName>
    <definedName name="EMP_Category">[9]Lookups!#REF!</definedName>
    <definedName name="er" localSheetId="21"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24"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1" hidden="1">{#N/A,#N/A,TRUE,"Cover";#N/A,#N/A,TRUE,"Conts";#N/A,#N/A,TRUE,"VOS";#N/A,#N/A,TRUE,"Warrington";#N/A,#N/A,TRUE,"Widnes"}</definedName>
    <definedName name="ergaghag" localSheetId="13" hidden="1">{#N/A,#N/A,TRUE,"Cover";#N/A,#N/A,TRUE,"Conts";#N/A,#N/A,TRUE,"VOS";#N/A,#N/A,TRUE,"Warrington";#N/A,#N/A,TRUE,"Widnes"}</definedName>
    <definedName name="ergaghag" localSheetId="12" hidden="1">{#N/A,#N/A,TRUE,"Cover";#N/A,#N/A,TRUE,"Conts";#N/A,#N/A,TRUE,"VOS";#N/A,#N/A,TRUE,"Warrington";#N/A,#N/A,TRUE,"Widnes"}</definedName>
    <definedName name="ergaghag" localSheetId="19" hidden="1">{#N/A,#N/A,TRUE,"Cover";#N/A,#N/A,TRUE,"Conts";#N/A,#N/A,TRUE,"VOS";#N/A,#N/A,TRUE,"Warrington";#N/A,#N/A,TRUE,"Widnes"}</definedName>
    <definedName name="ergaghag" localSheetId="24" hidden="1">{#N/A,#N/A,TRUE,"Cover";#N/A,#N/A,TRUE,"Conts";#N/A,#N/A,TRUE,"VOS";#N/A,#N/A,TRUE,"Warrington";#N/A,#N/A,TRUE,"Widnes"}</definedName>
    <definedName name="ergaghag" localSheetId="10" hidden="1">{#N/A,#N/A,TRUE,"Cover";#N/A,#N/A,TRUE,"Conts";#N/A,#N/A,TRUE,"VOS";#N/A,#N/A,TRUE,"Warrington";#N/A,#N/A,TRUE,"Widnes"}</definedName>
    <definedName name="ergaghag" localSheetId="18" hidden="1">{#N/A,#N/A,TRUE,"Cover";#N/A,#N/A,TRUE,"Conts";#N/A,#N/A,TRUE,"VOS";#N/A,#N/A,TRUE,"Warrington";#N/A,#N/A,TRUE,"Widnes"}</definedName>
    <definedName name="ergaghag" hidden="1">{#N/A,#N/A,TRUE,"Cover";#N/A,#N/A,TRUE,"Conts";#N/A,#N/A,TRUE,"VOS";#N/A,#N/A,TRUE,"Warrington";#N/A,#N/A,TRUE,"Widnes"}</definedName>
    <definedName name="ergega" localSheetId="21" hidden="1">{#N/A,#N/A,TRUE,"Cover";#N/A,#N/A,TRUE,"Conts";#N/A,#N/A,TRUE,"VOS";#N/A,#N/A,TRUE,"Warrington";#N/A,#N/A,TRUE,"Widnes"}</definedName>
    <definedName name="ergega" localSheetId="13" hidden="1">{#N/A,#N/A,TRUE,"Cover";#N/A,#N/A,TRUE,"Conts";#N/A,#N/A,TRUE,"VOS";#N/A,#N/A,TRUE,"Warrington";#N/A,#N/A,TRUE,"Widnes"}</definedName>
    <definedName name="ergega" localSheetId="12" hidden="1">{#N/A,#N/A,TRUE,"Cover";#N/A,#N/A,TRUE,"Conts";#N/A,#N/A,TRUE,"VOS";#N/A,#N/A,TRUE,"Warrington";#N/A,#N/A,TRUE,"Widnes"}</definedName>
    <definedName name="ergega" localSheetId="19" hidden="1">{#N/A,#N/A,TRUE,"Cover";#N/A,#N/A,TRUE,"Conts";#N/A,#N/A,TRUE,"VOS";#N/A,#N/A,TRUE,"Warrington";#N/A,#N/A,TRUE,"Widnes"}</definedName>
    <definedName name="ergega" localSheetId="24" hidden="1">{#N/A,#N/A,TRUE,"Cover";#N/A,#N/A,TRUE,"Conts";#N/A,#N/A,TRUE,"VOS";#N/A,#N/A,TRUE,"Warrington";#N/A,#N/A,TRUE,"Widnes"}</definedName>
    <definedName name="ergega" localSheetId="10" hidden="1">{#N/A,#N/A,TRUE,"Cover";#N/A,#N/A,TRUE,"Conts";#N/A,#N/A,TRUE,"VOS";#N/A,#N/A,TRUE,"Warrington";#N/A,#N/A,TRUE,"Widnes"}</definedName>
    <definedName name="ergega" localSheetId="18" hidden="1">{#N/A,#N/A,TRUE,"Cover";#N/A,#N/A,TRUE,"Conts";#N/A,#N/A,TRUE,"VOS";#N/A,#N/A,TRUE,"Warrington";#N/A,#N/A,TRUE,"Widnes"}</definedName>
    <definedName name="ergega" hidden="1">{#N/A,#N/A,TRUE,"Cover";#N/A,#N/A,TRUE,"Conts";#N/A,#N/A,TRUE,"VOS";#N/A,#N/A,TRUE,"Warrington";#N/A,#N/A,TRUE,"Widnes"}</definedName>
    <definedName name="ergtaeg" localSheetId="21" hidden="1">{#N/A,#N/A,TRUE,"Cover";#N/A,#N/A,TRUE,"Conts";#N/A,#N/A,TRUE,"VOS";#N/A,#N/A,TRUE,"Warrington";#N/A,#N/A,TRUE,"Widnes"}</definedName>
    <definedName name="ergtaeg" localSheetId="13" hidden="1">{#N/A,#N/A,TRUE,"Cover";#N/A,#N/A,TRUE,"Conts";#N/A,#N/A,TRUE,"VOS";#N/A,#N/A,TRUE,"Warrington";#N/A,#N/A,TRUE,"Widnes"}</definedName>
    <definedName name="ergtaeg" localSheetId="12" hidden="1">{#N/A,#N/A,TRUE,"Cover";#N/A,#N/A,TRUE,"Conts";#N/A,#N/A,TRUE,"VOS";#N/A,#N/A,TRUE,"Warrington";#N/A,#N/A,TRUE,"Widnes"}</definedName>
    <definedName name="ergtaeg" localSheetId="19" hidden="1">{#N/A,#N/A,TRUE,"Cover";#N/A,#N/A,TRUE,"Conts";#N/A,#N/A,TRUE,"VOS";#N/A,#N/A,TRUE,"Warrington";#N/A,#N/A,TRUE,"Widnes"}</definedName>
    <definedName name="ergtaeg" localSheetId="24" hidden="1">{#N/A,#N/A,TRUE,"Cover";#N/A,#N/A,TRUE,"Conts";#N/A,#N/A,TRUE,"VOS";#N/A,#N/A,TRUE,"Warrington";#N/A,#N/A,TRUE,"Widnes"}</definedName>
    <definedName name="ergtaeg" localSheetId="10" hidden="1">{#N/A,#N/A,TRUE,"Cover";#N/A,#N/A,TRUE,"Conts";#N/A,#N/A,TRUE,"VOS";#N/A,#N/A,TRUE,"Warrington";#N/A,#N/A,TRUE,"Widnes"}</definedName>
    <definedName name="ergtaeg" localSheetId="18" hidden="1">{#N/A,#N/A,TRUE,"Cover";#N/A,#N/A,TRUE,"Conts";#N/A,#N/A,TRUE,"VOS";#N/A,#N/A,TRUE,"Warrington";#N/A,#N/A,TRUE,"Widnes"}</definedName>
    <definedName name="ergtaeg" hidden="1">{#N/A,#N/A,TRUE,"Cover";#N/A,#N/A,TRUE,"Conts";#N/A,#N/A,TRUE,"VOS";#N/A,#N/A,TRUE,"Warrington";#N/A,#N/A,TRUE,"Widnes"}</definedName>
    <definedName name="ersyy" localSheetId="21" hidden="1">{#N/A,#N/A,TRUE,"Cover";#N/A,#N/A,TRUE,"Conts";#N/A,#N/A,TRUE,"VOS";#N/A,#N/A,TRUE,"Warrington";#N/A,#N/A,TRUE,"Widnes"}</definedName>
    <definedName name="ersyy" localSheetId="13" hidden="1">{#N/A,#N/A,TRUE,"Cover";#N/A,#N/A,TRUE,"Conts";#N/A,#N/A,TRUE,"VOS";#N/A,#N/A,TRUE,"Warrington";#N/A,#N/A,TRUE,"Widnes"}</definedName>
    <definedName name="ersyy" localSheetId="12" hidden="1">{#N/A,#N/A,TRUE,"Cover";#N/A,#N/A,TRUE,"Conts";#N/A,#N/A,TRUE,"VOS";#N/A,#N/A,TRUE,"Warrington";#N/A,#N/A,TRUE,"Widnes"}</definedName>
    <definedName name="ersyy" localSheetId="19" hidden="1">{#N/A,#N/A,TRUE,"Cover";#N/A,#N/A,TRUE,"Conts";#N/A,#N/A,TRUE,"VOS";#N/A,#N/A,TRUE,"Warrington";#N/A,#N/A,TRUE,"Widnes"}</definedName>
    <definedName name="ersyy" localSheetId="24" hidden="1">{#N/A,#N/A,TRUE,"Cover";#N/A,#N/A,TRUE,"Conts";#N/A,#N/A,TRUE,"VOS";#N/A,#N/A,TRUE,"Warrington";#N/A,#N/A,TRUE,"Widnes"}</definedName>
    <definedName name="ersyy" localSheetId="10" hidden="1">{#N/A,#N/A,TRUE,"Cover";#N/A,#N/A,TRUE,"Conts";#N/A,#N/A,TRUE,"VOS";#N/A,#N/A,TRUE,"Warrington";#N/A,#N/A,TRUE,"Widnes"}</definedName>
    <definedName name="ersyy" localSheetId="18" hidden="1">{#N/A,#N/A,TRUE,"Cover";#N/A,#N/A,TRUE,"Conts";#N/A,#N/A,TRUE,"VOS";#N/A,#N/A,TRUE,"Warrington";#N/A,#N/A,TRUE,"Widnes"}</definedName>
    <definedName name="ersyy" hidden="1">{#N/A,#N/A,TRUE,"Cover";#N/A,#N/A,TRUE,"Conts";#N/A,#N/A,TRUE,"VOS";#N/A,#N/A,TRUE,"Warrington";#N/A,#N/A,TRUE,"Widnes"}</definedName>
    <definedName name="ertertyry" localSheetId="21" hidden="1">{#N/A,#N/A,TRUE,"Cover";#N/A,#N/A,TRUE,"Conts";#N/A,#N/A,TRUE,"VOS";#N/A,#N/A,TRUE,"Warrington";#N/A,#N/A,TRUE,"Widnes"}</definedName>
    <definedName name="ertertyry" localSheetId="13" hidden="1">{#N/A,#N/A,TRUE,"Cover";#N/A,#N/A,TRUE,"Conts";#N/A,#N/A,TRUE,"VOS";#N/A,#N/A,TRUE,"Warrington";#N/A,#N/A,TRUE,"Widnes"}</definedName>
    <definedName name="ertertyry" localSheetId="12" hidden="1">{#N/A,#N/A,TRUE,"Cover";#N/A,#N/A,TRUE,"Conts";#N/A,#N/A,TRUE,"VOS";#N/A,#N/A,TRUE,"Warrington";#N/A,#N/A,TRUE,"Widnes"}</definedName>
    <definedName name="ertertyry" localSheetId="19" hidden="1">{#N/A,#N/A,TRUE,"Cover";#N/A,#N/A,TRUE,"Conts";#N/A,#N/A,TRUE,"VOS";#N/A,#N/A,TRUE,"Warrington";#N/A,#N/A,TRUE,"Widnes"}</definedName>
    <definedName name="ertertyry" localSheetId="24" hidden="1">{#N/A,#N/A,TRUE,"Cover";#N/A,#N/A,TRUE,"Conts";#N/A,#N/A,TRUE,"VOS";#N/A,#N/A,TRUE,"Warrington";#N/A,#N/A,TRUE,"Widnes"}</definedName>
    <definedName name="ertertyry" localSheetId="10" hidden="1">{#N/A,#N/A,TRUE,"Cover";#N/A,#N/A,TRUE,"Conts";#N/A,#N/A,TRUE,"VOS";#N/A,#N/A,TRUE,"Warrington";#N/A,#N/A,TRUE,"Widnes"}</definedName>
    <definedName name="ertertyry" localSheetId="18" hidden="1">{#N/A,#N/A,TRUE,"Cover";#N/A,#N/A,TRUE,"Conts";#N/A,#N/A,TRUE,"VOS";#N/A,#N/A,TRUE,"Warrington";#N/A,#N/A,TRUE,"Widnes"}</definedName>
    <definedName name="ertertyry" hidden="1">{#N/A,#N/A,TRUE,"Cover";#N/A,#N/A,TRUE,"Conts";#N/A,#N/A,TRUE,"VOS";#N/A,#N/A,TRUE,"Warrington";#N/A,#N/A,TRUE,"Widnes"}</definedName>
    <definedName name="erterydrutru" localSheetId="21" hidden="1">{#N/A,#N/A,TRUE,"Cover";#N/A,#N/A,TRUE,"Conts";#N/A,#N/A,TRUE,"VOS";#N/A,#N/A,TRUE,"Warrington";#N/A,#N/A,TRUE,"Widnes"}</definedName>
    <definedName name="erterydrutru" localSheetId="13" hidden="1">{#N/A,#N/A,TRUE,"Cover";#N/A,#N/A,TRUE,"Conts";#N/A,#N/A,TRUE,"VOS";#N/A,#N/A,TRUE,"Warrington";#N/A,#N/A,TRUE,"Widnes"}</definedName>
    <definedName name="erterydrutru" localSheetId="12" hidden="1">{#N/A,#N/A,TRUE,"Cover";#N/A,#N/A,TRUE,"Conts";#N/A,#N/A,TRUE,"VOS";#N/A,#N/A,TRUE,"Warrington";#N/A,#N/A,TRUE,"Widnes"}</definedName>
    <definedName name="erterydrutru" localSheetId="19" hidden="1">{#N/A,#N/A,TRUE,"Cover";#N/A,#N/A,TRUE,"Conts";#N/A,#N/A,TRUE,"VOS";#N/A,#N/A,TRUE,"Warrington";#N/A,#N/A,TRUE,"Widnes"}</definedName>
    <definedName name="erterydrutru" localSheetId="24" hidden="1">{#N/A,#N/A,TRUE,"Cover";#N/A,#N/A,TRUE,"Conts";#N/A,#N/A,TRUE,"VOS";#N/A,#N/A,TRUE,"Warrington";#N/A,#N/A,TRUE,"Widnes"}</definedName>
    <definedName name="erterydrutru" localSheetId="10" hidden="1">{#N/A,#N/A,TRUE,"Cover";#N/A,#N/A,TRUE,"Conts";#N/A,#N/A,TRUE,"VOS";#N/A,#N/A,TRUE,"Warrington";#N/A,#N/A,TRUE,"Widnes"}</definedName>
    <definedName name="erterydrutru" localSheetId="18" hidden="1">{#N/A,#N/A,TRUE,"Cover";#N/A,#N/A,TRUE,"Conts";#N/A,#N/A,TRUE,"VOS";#N/A,#N/A,TRUE,"Warrington";#N/A,#N/A,TRUE,"Widnes"}</definedName>
    <definedName name="erterydrutru" hidden="1">{#N/A,#N/A,TRUE,"Cover";#N/A,#N/A,TRUE,"Conts";#N/A,#N/A,TRUE,"VOS";#N/A,#N/A,TRUE,"Warrington";#N/A,#N/A,TRUE,"Widnes"}</definedName>
    <definedName name="erteysry" localSheetId="21" hidden="1">{#N/A,#N/A,TRUE,"Cover";#N/A,#N/A,TRUE,"Conts";#N/A,#N/A,TRUE,"VOS";#N/A,#N/A,TRUE,"Warrington";#N/A,#N/A,TRUE,"Widnes"}</definedName>
    <definedName name="erteysry" localSheetId="13" hidden="1">{#N/A,#N/A,TRUE,"Cover";#N/A,#N/A,TRUE,"Conts";#N/A,#N/A,TRUE,"VOS";#N/A,#N/A,TRUE,"Warrington";#N/A,#N/A,TRUE,"Widnes"}</definedName>
    <definedName name="erteysry" localSheetId="12" hidden="1">{#N/A,#N/A,TRUE,"Cover";#N/A,#N/A,TRUE,"Conts";#N/A,#N/A,TRUE,"VOS";#N/A,#N/A,TRUE,"Warrington";#N/A,#N/A,TRUE,"Widnes"}</definedName>
    <definedName name="erteysry" localSheetId="19" hidden="1">{#N/A,#N/A,TRUE,"Cover";#N/A,#N/A,TRUE,"Conts";#N/A,#N/A,TRUE,"VOS";#N/A,#N/A,TRUE,"Warrington";#N/A,#N/A,TRUE,"Widnes"}</definedName>
    <definedName name="erteysry" localSheetId="24" hidden="1">{#N/A,#N/A,TRUE,"Cover";#N/A,#N/A,TRUE,"Conts";#N/A,#N/A,TRUE,"VOS";#N/A,#N/A,TRUE,"Warrington";#N/A,#N/A,TRUE,"Widnes"}</definedName>
    <definedName name="erteysry" localSheetId="10" hidden="1">{#N/A,#N/A,TRUE,"Cover";#N/A,#N/A,TRUE,"Conts";#N/A,#N/A,TRUE,"VOS";#N/A,#N/A,TRUE,"Warrington";#N/A,#N/A,TRUE,"Widnes"}</definedName>
    <definedName name="erteysry" localSheetId="18" hidden="1">{#N/A,#N/A,TRUE,"Cover";#N/A,#N/A,TRUE,"Conts";#N/A,#N/A,TRUE,"VOS";#N/A,#N/A,TRUE,"Warrington";#N/A,#N/A,TRUE,"Widnes"}</definedName>
    <definedName name="erteysry" hidden="1">{#N/A,#N/A,TRUE,"Cover";#N/A,#N/A,TRUE,"Conts";#N/A,#N/A,TRUE,"VOS";#N/A,#N/A,TRUE,"Warrington";#N/A,#N/A,TRUE,"Widnes"}</definedName>
    <definedName name="eryr" localSheetId="21" hidden="1">{#N/A,#N/A,TRUE,"Cover";#N/A,#N/A,TRUE,"Conts";#N/A,#N/A,TRUE,"VOS";#N/A,#N/A,TRUE,"Warrington";#N/A,#N/A,TRUE,"Widnes"}</definedName>
    <definedName name="eryr" localSheetId="13" hidden="1">{#N/A,#N/A,TRUE,"Cover";#N/A,#N/A,TRUE,"Conts";#N/A,#N/A,TRUE,"VOS";#N/A,#N/A,TRUE,"Warrington";#N/A,#N/A,TRUE,"Widnes"}</definedName>
    <definedName name="eryr" localSheetId="12" hidden="1">{#N/A,#N/A,TRUE,"Cover";#N/A,#N/A,TRUE,"Conts";#N/A,#N/A,TRUE,"VOS";#N/A,#N/A,TRUE,"Warrington";#N/A,#N/A,TRUE,"Widnes"}</definedName>
    <definedName name="eryr" localSheetId="19" hidden="1">{#N/A,#N/A,TRUE,"Cover";#N/A,#N/A,TRUE,"Conts";#N/A,#N/A,TRUE,"VOS";#N/A,#N/A,TRUE,"Warrington";#N/A,#N/A,TRUE,"Widnes"}</definedName>
    <definedName name="eryr" localSheetId="24" hidden="1">{#N/A,#N/A,TRUE,"Cover";#N/A,#N/A,TRUE,"Conts";#N/A,#N/A,TRUE,"VOS";#N/A,#N/A,TRUE,"Warrington";#N/A,#N/A,TRUE,"Widnes"}</definedName>
    <definedName name="eryr" localSheetId="10" hidden="1">{#N/A,#N/A,TRUE,"Cover";#N/A,#N/A,TRUE,"Conts";#N/A,#N/A,TRUE,"VOS";#N/A,#N/A,TRUE,"Warrington";#N/A,#N/A,TRUE,"Widnes"}</definedName>
    <definedName name="eryr" localSheetId="18" hidden="1">{#N/A,#N/A,TRUE,"Cover";#N/A,#N/A,TRUE,"Conts";#N/A,#N/A,TRUE,"VOS";#N/A,#N/A,TRUE,"Warrington";#N/A,#N/A,TRUE,"Widnes"}</definedName>
    <definedName name="eryr" hidden="1">{#N/A,#N/A,TRUE,"Cover";#N/A,#N/A,TRUE,"Conts";#N/A,#N/A,TRUE,"VOS";#N/A,#N/A,TRUE,"Warrington";#N/A,#N/A,TRUE,"Widnes"}</definedName>
    <definedName name="eryrutru" localSheetId="21" hidden="1">{#N/A,#N/A,TRUE,"Cover";#N/A,#N/A,TRUE,"Conts";#N/A,#N/A,TRUE,"VOS";#N/A,#N/A,TRUE,"Warrington";#N/A,#N/A,TRUE,"Widnes"}</definedName>
    <definedName name="eryrutru" localSheetId="13" hidden="1">{#N/A,#N/A,TRUE,"Cover";#N/A,#N/A,TRUE,"Conts";#N/A,#N/A,TRUE,"VOS";#N/A,#N/A,TRUE,"Warrington";#N/A,#N/A,TRUE,"Widnes"}</definedName>
    <definedName name="eryrutru" localSheetId="12" hidden="1">{#N/A,#N/A,TRUE,"Cover";#N/A,#N/A,TRUE,"Conts";#N/A,#N/A,TRUE,"VOS";#N/A,#N/A,TRUE,"Warrington";#N/A,#N/A,TRUE,"Widnes"}</definedName>
    <definedName name="eryrutru" localSheetId="19" hidden="1">{#N/A,#N/A,TRUE,"Cover";#N/A,#N/A,TRUE,"Conts";#N/A,#N/A,TRUE,"VOS";#N/A,#N/A,TRUE,"Warrington";#N/A,#N/A,TRUE,"Widnes"}</definedName>
    <definedName name="eryrutru" localSheetId="24" hidden="1">{#N/A,#N/A,TRUE,"Cover";#N/A,#N/A,TRUE,"Conts";#N/A,#N/A,TRUE,"VOS";#N/A,#N/A,TRUE,"Warrington";#N/A,#N/A,TRUE,"Widnes"}</definedName>
    <definedName name="eryrutru" localSheetId="10" hidden="1">{#N/A,#N/A,TRUE,"Cover";#N/A,#N/A,TRUE,"Conts";#N/A,#N/A,TRUE,"VOS";#N/A,#N/A,TRUE,"Warrington";#N/A,#N/A,TRUE,"Widnes"}</definedName>
    <definedName name="eryrutru" localSheetId="18" hidden="1">{#N/A,#N/A,TRUE,"Cover";#N/A,#N/A,TRUE,"Conts";#N/A,#N/A,TRUE,"VOS";#N/A,#N/A,TRUE,"Warrington";#N/A,#N/A,TRUE,"Widnes"}</definedName>
    <definedName name="eryrutru" hidden="1">{#N/A,#N/A,TRUE,"Cover";#N/A,#N/A,TRUE,"Conts";#N/A,#N/A,TRUE,"VOS";#N/A,#N/A,TRUE,"Warrington";#N/A,#N/A,TRUE,"Widnes"}</definedName>
    <definedName name="erytrh" localSheetId="21" hidden="1">{#N/A,#N/A,TRUE,"Cover";#N/A,#N/A,TRUE,"Conts";#N/A,#N/A,TRUE,"VOS";#N/A,#N/A,TRUE,"Warrington";#N/A,#N/A,TRUE,"Widnes"}</definedName>
    <definedName name="erytrh" localSheetId="13" hidden="1">{#N/A,#N/A,TRUE,"Cover";#N/A,#N/A,TRUE,"Conts";#N/A,#N/A,TRUE,"VOS";#N/A,#N/A,TRUE,"Warrington";#N/A,#N/A,TRUE,"Widnes"}</definedName>
    <definedName name="erytrh" localSheetId="12" hidden="1">{#N/A,#N/A,TRUE,"Cover";#N/A,#N/A,TRUE,"Conts";#N/A,#N/A,TRUE,"VOS";#N/A,#N/A,TRUE,"Warrington";#N/A,#N/A,TRUE,"Widnes"}</definedName>
    <definedName name="erytrh" localSheetId="19" hidden="1">{#N/A,#N/A,TRUE,"Cover";#N/A,#N/A,TRUE,"Conts";#N/A,#N/A,TRUE,"VOS";#N/A,#N/A,TRUE,"Warrington";#N/A,#N/A,TRUE,"Widnes"}</definedName>
    <definedName name="erytrh" localSheetId="24" hidden="1">{#N/A,#N/A,TRUE,"Cover";#N/A,#N/A,TRUE,"Conts";#N/A,#N/A,TRUE,"VOS";#N/A,#N/A,TRUE,"Warrington";#N/A,#N/A,TRUE,"Widnes"}</definedName>
    <definedName name="erytrh" localSheetId="10" hidden="1">{#N/A,#N/A,TRUE,"Cover";#N/A,#N/A,TRUE,"Conts";#N/A,#N/A,TRUE,"VOS";#N/A,#N/A,TRUE,"Warrington";#N/A,#N/A,TRUE,"Widnes"}</definedName>
    <definedName name="erytrh" localSheetId="18" hidden="1">{#N/A,#N/A,TRUE,"Cover";#N/A,#N/A,TRUE,"Conts";#N/A,#N/A,TRUE,"VOS";#N/A,#N/A,TRUE,"Warrington";#N/A,#N/A,TRUE,"Widnes"}</definedName>
    <definedName name="erytrh" hidden="1">{#N/A,#N/A,TRUE,"Cover";#N/A,#N/A,TRUE,"Conts";#N/A,#N/A,TRUE,"VOS";#N/A,#N/A,TRUE,"Warrington";#N/A,#N/A,TRUE,"Widnes"}</definedName>
    <definedName name="erytuui" localSheetId="21" hidden="1">{#N/A,#N/A,TRUE,"Cover";#N/A,#N/A,TRUE,"Conts";#N/A,#N/A,TRUE,"VOS";#N/A,#N/A,TRUE,"Warrington";#N/A,#N/A,TRUE,"Widnes"}</definedName>
    <definedName name="erytuui" localSheetId="13" hidden="1">{#N/A,#N/A,TRUE,"Cover";#N/A,#N/A,TRUE,"Conts";#N/A,#N/A,TRUE,"VOS";#N/A,#N/A,TRUE,"Warrington";#N/A,#N/A,TRUE,"Widnes"}</definedName>
    <definedName name="erytuui" localSheetId="12" hidden="1">{#N/A,#N/A,TRUE,"Cover";#N/A,#N/A,TRUE,"Conts";#N/A,#N/A,TRUE,"VOS";#N/A,#N/A,TRUE,"Warrington";#N/A,#N/A,TRUE,"Widnes"}</definedName>
    <definedName name="erytuui" localSheetId="19" hidden="1">{#N/A,#N/A,TRUE,"Cover";#N/A,#N/A,TRUE,"Conts";#N/A,#N/A,TRUE,"VOS";#N/A,#N/A,TRUE,"Warrington";#N/A,#N/A,TRUE,"Widnes"}</definedName>
    <definedName name="erytuui" localSheetId="24" hidden="1">{#N/A,#N/A,TRUE,"Cover";#N/A,#N/A,TRUE,"Conts";#N/A,#N/A,TRUE,"VOS";#N/A,#N/A,TRUE,"Warrington";#N/A,#N/A,TRUE,"Widnes"}</definedName>
    <definedName name="erytuui" localSheetId="10" hidden="1">{#N/A,#N/A,TRUE,"Cover";#N/A,#N/A,TRUE,"Conts";#N/A,#N/A,TRUE,"VOS";#N/A,#N/A,TRUE,"Warrington";#N/A,#N/A,TRUE,"Widnes"}</definedName>
    <definedName name="erytuui" localSheetId="18" hidden="1">{#N/A,#N/A,TRUE,"Cover";#N/A,#N/A,TRUE,"Conts";#N/A,#N/A,TRUE,"VOS";#N/A,#N/A,TRUE,"Warrington";#N/A,#N/A,TRUE,"Widnes"}</definedName>
    <definedName name="erytuui" hidden="1">{#N/A,#N/A,TRUE,"Cover";#N/A,#N/A,TRUE,"Conts";#N/A,#N/A,TRUE,"VOS";#N/A,#N/A,TRUE,"Warrington";#N/A,#N/A,TRUE,"Widnes"}</definedName>
    <definedName name="eryytrysy" localSheetId="21" hidden="1">{#N/A,#N/A,TRUE,"Cover";#N/A,#N/A,TRUE,"Conts";#N/A,#N/A,TRUE,"VOS";#N/A,#N/A,TRUE,"Warrington";#N/A,#N/A,TRUE,"Widnes"}</definedName>
    <definedName name="eryytrysy" localSheetId="13" hidden="1">{#N/A,#N/A,TRUE,"Cover";#N/A,#N/A,TRUE,"Conts";#N/A,#N/A,TRUE,"VOS";#N/A,#N/A,TRUE,"Warrington";#N/A,#N/A,TRUE,"Widnes"}</definedName>
    <definedName name="eryytrysy" localSheetId="12" hidden="1">{#N/A,#N/A,TRUE,"Cover";#N/A,#N/A,TRUE,"Conts";#N/A,#N/A,TRUE,"VOS";#N/A,#N/A,TRUE,"Warrington";#N/A,#N/A,TRUE,"Widnes"}</definedName>
    <definedName name="eryytrysy" localSheetId="19" hidden="1">{#N/A,#N/A,TRUE,"Cover";#N/A,#N/A,TRUE,"Conts";#N/A,#N/A,TRUE,"VOS";#N/A,#N/A,TRUE,"Warrington";#N/A,#N/A,TRUE,"Widnes"}</definedName>
    <definedName name="eryytrysy" localSheetId="24" hidden="1">{#N/A,#N/A,TRUE,"Cover";#N/A,#N/A,TRUE,"Conts";#N/A,#N/A,TRUE,"VOS";#N/A,#N/A,TRUE,"Warrington";#N/A,#N/A,TRUE,"Widnes"}</definedName>
    <definedName name="eryytrysy" localSheetId="10" hidden="1">{#N/A,#N/A,TRUE,"Cover";#N/A,#N/A,TRUE,"Conts";#N/A,#N/A,TRUE,"VOS";#N/A,#N/A,TRUE,"Warrington";#N/A,#N/A,TRUE,"Widnes"}</definedName>
    <definedName name="eryytrysy" localSheetId="18" hidden="1">{#N/A,#N/A,TRUE,"Cover";#N/A,#N/A,TRUE,"Conts";#N/A,#N/A,TRUE,"VOS";#N/A,#N/A,TRUE,"Warrington";#N/A,#N/A,TRUE,"Widnes"}</definedName>
    <definedName name="eryytrysy" hidden="1">{#N/A,#N/A,TRUE,"Cover";#N/A,#N/A,TRUE,"Conts";#N/A,#N/A,TRUE,"VOS";#N/A,#N/A,TRUE,"Warrington";#N/A,#N/A,TRUE,"Widnes"}</definedName>
    <definedName name="estetystry" localSheetId="21" hidden="1">{#N/A,#N/A,TRUE,"Cover";#N/A,#N/A,TRUE,"Conts";#N/A,#N/A,TRUE,"VOS";#N/A,#N/A,TRUE,"Warrington";#N/A,#N/A,TRUE,"Widnes"}</definedName>
    <definedName name="estetystry" localSheetId="13" hidden="1">{#N/A,#N/A,TRUE,"Cover";#N/A,#N/A,TRUE,"Conts";#N/A,#N/A,TRUE,"VOS";#N/A,#N/A,TRUE,"Warrington";#N/A,#N/A,TRUE,"Widnes"}</definedName>
    <definedName name="estetystry" localSheetId="12" hidden="1">{#N/A,#N/A,TRUE,"Cover";#N/A,#N/A,TRUE,"Conts";#N/A,#N/A,TRUE,"VOS";#N/A,#N/A,TRUE,"Warrington";#N/A,#N/A,TRUE,"Widnes"}</definedName>
    <definedName name="estetystry" localSheetId="19" hidden="1">{#N/A,#N/A,TRUE,"Cover";#N/A,#N/A,TRUE,"Conts";#N/A,#N/A,TRUE,"VOS";#N/A,#N/A,TRUE,"Warrington";#N/A,#N/A,TRUE,"Widnes"}</definedName>
    <definedName name="estetystry" localSheetId="24" hidden="1">{#N/A,#N/A,TRUE,"Cover";#N/A,#N/A,TRUE,"Conts";#N/A,#N/A,TRUE,"VOS";#N/A,#N/A,TRUE,"Warrington";#N/A,#N/A,TRUE,"Widnes"}</definedName>
    <definedName name="estetystry" localSheetId="10" hidden="1">{#N/A,#N/A,TRUE,"Cover";#N/A,#N/A,TRUE,"Conts";#N/A,#N/A,TRUE,"VOS";#N/A,#N/A,TRUE,"Warrington";#N/A,#N/A,TRUE,"Widnes"}</definedName>
    <definedName name="estetystry" localSheetId="18" hidden="1">{#N/A,#N/A,TRUE,"Cover";#N/A,#N/A,TRUE,"Conts";#N/A,#N/A,TRUE,"VOS";#N/A,#N/A,TRUE,"Warrington";#N/A,#N/A,TRUE,"Widnes"}</definedName>
    <definedName name="estetystry" hidden="1">{#N/A,#N/A,TRUE,"Cover";#N/A,#N/A,TRUE,"Conts";#N/A,#N/A,TRUE,"VOS";#N/A,#N/A,TRUE,"Warrington";#N/A,#N/A,TRUE,"Widnes"}</definedName>
    <definedName name="estimateb" localSheetId="21" hidden="1">{#N/A,#N/A,TRUE,"Cover";#N/A,#N/A,TRUE,"Conts";#N/A,#N/A,TRUE,"VOS";#N/A,#N/A,TRUE,"Warrington";#N/A,#N/A,TRUE,"Widnes"}</definedName>
    <definedName name="estimateb" localSheetId="13" hidden="1">{#N/A,#N/A,TRUE,"Cover";#N/A,#N/A,TRUE,"Conts";#N/A,#N/A,TRUE,"VOS";#N/A,#N/A,TRUE,"Warrington";#N/A,#N/A,TRUE,"Widnes"}</definedName>
    <definedName name="estimateb" localSheetId="12" hidden="1">{#N/A,#N/A,TRUE,"Cover";#N/A,#N/A,TRUE,"Conts";#N/A,#N/A,TRUE,"VOS";#N/A,#N/A,TRUE,"Warrington";#N/A,#N/A,TRUE,"Widnes"}</definedName>
    <definedName name="estimateb" localSheetId="19" hidden="1">{#N/A,#N/A,TRUE,"Cover";#N/A,#N/A,TRUE,"Conts";#N/A,#N/A,TRUE,"VOS";#N/A,#N/A,TRUE,"Warrington";#N/A,#N/A,TRUE,"Widnes"}</definedName>
    <definedName name="estimateb" localSheetId="24" hidden="1">{#N/A,#N/A,TRUE,"Cover";#N/A,#N/A,TRUE,"Conts";#N/A,#N/A,TRUE,"VOS";#N/A,#N/A,TRUE,"Warrington";#N/A,#N/A,TRUE,"Widnes"}</definedName>
    <definedName name="estimateb" localSheetId="10" hidden="1">{#N/A,#N/A,TRUE,"Cover";#N/A,#N/A,TRUE,"Conts";#N/A,#N/A,TRUE,"VOS";#N/A,#N/A,TRUE,"Warrington";#N/A,#N/A,TRUE,"Widnes"}</definedName>
    <definedName name="estimateb" localSheetId="18" hidden="1">{#N/A,#N/A,TRUE,"Cover";#N/A,#N/A,TRUE,"Conts";#N/A,#N/A,TRUE,"VOS";#N/A,#N/A,TRUE,"Warrington";#N/A,#N/A,TRUE,"Widnes"}</definedName>
    <definedName name="estimateb" hidden="1">{#N/A,#N/A,TRUE,"Cover";#N/A,#N/A,TRUE,"Conts";#N/A,#N/A,TRUE,"VOS";#N/A,#N/A,TRUE,"Warrington";#N/A,#N/A,TRUE,"Widnes"}</definedName>
    <definedName name="etertyr" localSheetId="21" hidden="1">{#N/A,#N/A,TRUE,"Cover";#N/A,#N/A,TRUE,"Conts";#N/A,#N/A,TRUE,"VOS";#N/A,#N/A,TRUE,"Warrington";#N/A,#N/A,TRUE,"Widnes"}</definedName>
    <definedName name="etertyr" localSheetId="13" hidden="1">{#N/A,#N/A,TRUE,"Cover";#N/A,#N/A,TRUE,"Conts";#N/A,#N/A,TRUE,"VOS";#N/A,#N/A,TRUE,"Warrington";#N/A,#N/A,TRUE,"Widnes"}</definedName>
    <definedName name="etertyr" localSheetId="12" hidden="1">{#N/A,#N/A,TRUE,"Cover";#N/A,#N/A,TRUE,"Conts";#N/A,#N/A,TRUE,"VOS";#N/A,#N/A,TRUE,"Warrington";#N/A,#N/A,TRUE,"Widnes"}</definedName>
    <definedName name="etertyr" localSheetId="19" hidden="1">{#N/A,#N/A,TRUE,"Cover";#N/A,#N/A,TRUE,"Conts";#N/A,#N/A,TRUE,"VOS";#N/A,#N/A,TRUE,"Warrington";#N/A,#N/A,TRUE,"Widnes"}</definedName>
    <definedName name="etertyr" localSheetId="24" hidden="1">{#N/A,#N/A,TRUE,"Cover";#N/A,#N/A,TRUE,"Conts";#N/A,#N/A,TRUE,"VOS";#N/A,#N/A,TRUE,"Warrington";#N/A,#N/A,TRUE,"Widnes"}</definedName>
    <definedName name="etertyr" localSheetId="10" hidden="1">{#N/A,#N/A,TRUE,"Cover";#N/A,#N/A,TRUE,"Conts";#N/A,#N/A,TRUE,"VOS";#N/A,#N/A,TRUE,"Warrington";#N/A,#N/A,TRUE,"Widnes"}</definedName>
    <definedName name="etertyr" localSheetId="18" hidden="1">{#N/A,#N/A,TRUE,"Cover";#N/A,#N/A,TRUE,"Conts";#N/A,#N/A,TRUE,"VOS";#N/A,#N/A,TRUE,"Warrington";#N/A,#N/A,TRUE,"Widnes"}</definedName>
    <definedName name="etertyr" hidden="1">{#N/A,#N/A,TRUE,"Cover";#N/A,#N/A,TRUE,"Conts";#N/A,#N/A,TRUE,"VOS";#N/A,#N/A,TRUE,"Warrington";#N/A,#N/A,TRUE,"Widnes"}</definedName>
    <definedName name="etetert" localSheetId="21" hidden="1">{#N/A,#N/A,TRUE,"Cover";#N/A,#N/A,TRUE,"Conts";#N/A,#N/A,TRUE,"VOS";#N/A,#N/A,TRUE,"Warrington";#N/A,#N/A,TRUE,"Widnes"}</definedName>
    <definedName name="etetert" localSheetId="13" hidden="1">{#N/A,#N/A,TRUE,"Cover";#N/A,#N/A,TRUE,"Conts";#N/A,#N/A,TRUE,"VOS";#N/A,#N/A,TRUE,"Warrington";#N/A,#N/A,TRUE,"Widnes"}</definedName>
    <definedName name="etetert" localSheetId="12" hidden="1">{#N/A,#N/A,TRUE,"Cover";#N/A,#N/A,TRUE,"Conts";#N/A,#N/A,TRUE,"VOS";#N/A,#N/A,TRUE,"Warrington";#N/A,#N/A,TRUE,"Widnes"}</definedName>
    <definedName name="etetert" localSheetId="19" hidden="1">{#N/A,#N/A,TRUE,"Cover";#N/A,#N/A,TRUE,"Conts";#N/A,#N/A,TRUE,"VOS";#N/A,#N/A,TRUE,"Warrington";#N/A,#N/A,TRUE,"Widnes"}</definedName>
    <definedName name="etetert" localSheetId="24" hidden="1">{#N/A,#N/A,TRUE,"Cover";#N/A,#N/A,TRUE,"Conts";#N/A,#N/A,TRUE,"VOS";#N/A,#N/A,TRUE,"Warrington";#N/A,#N/A,TRUE,"Widnes"}</definedName>
    <definedName name="etetert" localSheetId="10" hidden="1">{#N/A,#N/A,TRUE,"Cover";#N/A,#N/A,TRUE,"Conts";#N/A,#N/A,TRUE,"VOS";#N/A,#N/A,TRUE,"Warrington";#N/A,#N/A,TRUE,"Widnes"}</definedName>
    <definedName name="etetert" localSheetId="18" hidden="1">{#N/A,#N/A,TRUE,"Cover";#N/A,#N/A,TRUE,"Conts";#N/A,#N/A,TRUE,"VOS";#N/A,#N/A,TRUE,"Warrington";#N/A,#N/A,TRUE,"Widnes"}</definedName>
    <definedName name="etetert" hidden="1">{#N/A,#N/A,TRUE,"Cover";#N/A,#N/A,TRUE,"Conts";#N/A,#N/A,TRUE,"VOS";#N/A,#N/A,TRUE,"Warrington";#N/A,#N/A,TRUE,"Widnes"}</definedName>
    <definedName name="etr6str7tuiuo" localSheetId="21" hidden="1">{#N/A,#N/A,TRUE,"Cover";#N/A,#N/A,TRUE,"Conts";#N/A,#N/A,TRUE,"VOS";#N/A,#N/A,TRUE,"Warrington";#N/A,#N/A,TRUE,"Widnes"}</definedName>
    <definedName name="etr6str7tuiuo" localSheetId="13" hidden="1">{#N/A,#N/A,TRUE,"Cover";#N/A,#N/A,TRUE,"Conts";#N/A,#N/A,TRUE,"VOS";#N/A,#N/A,TRUE,"Warrington";#N/A,#N/A,TRUE,"Widnes"}</definedName>
    <definedName name="etr6str7tuiuo" localSheetId="12" hidden="1">{#N/A,#N/A,TRUE,"Cover";#N/A,#N/A,TRUE,"Conts";#N/A,#N/A,TRUE,"VOS";#N/A,#N/A,TRUE,"Warrington";#N/A,#N/A,TRUE,"Widnes"}</definedName>
    <definedName name="etr6str7tuiuo" localSheetId="19" hidden="1">{#N/A,#N/A,TRUE,"Cover";#N/A,#N/A,TRUE,"Conts";#N/A,#N/A,TRUE,"VOS";#N/A,#N/A,TRUE,"Warrington";#N/A,#N/A,TRUE,"Widnes"}</definedName>
    <definedName name="etr6str7tuiuo" localSheetId="24" hidden="1">{#N/A,#N/A,TRUE,"Cover";#N/A,#N/A,TRUE,"Conts";#N/A,#N/A,TRUE,"VOS";#N/A,#N/A,TRUE,"Warrington";#N/A,#N/A,TRUE,"Widnes"}</definedName>
    <definedName name="etr6str7tuiuo" localSheetId="10" hidden="1">{#N/A,#N/A,TRUE,"Cover";#N/A,#N/A,TRUE,"Conts";#N/A,#N/A,TRUE,"VOS";#N/A,#N/A,TRUE,"Warrington";#N/A,#N/A,TRUE,"Widnes"}</definedName>
    <definedName name="etr6str7tuiuo" localSheetId="18" hidden="1">{#N/A,#N/A,TRUE,"Cover";#N/A,#N/A,TRUE,"Conts";#N/A,#N/A,TRUE,"VOS";#N/A,#N/A,TRUE,"Warrington";#N/A,#N/A,TRUE,"Widnes"}</definedName>
    <definedName name="etr6str7tuiuo" hidden="1">{#N/A,#N/A,TRUE,"Cover";#N/A,#N/A,TRUE,"Conts";#N/A,#N/A,TRUE,"VOS";#N/A,#N/A,TRUE,"Warrington";#N/A,#N/A,TRUE,"Widnes"}</definedName>
    <definedName name="etretyer" localSheetId="21" hidden="1">{#N/A,#N/A,TRUE,"Cover";#N/A,#N/A,TRUE,"Conts";#N/A,#N/A,TRUE,"VOS";#N/A,#N/A,TRUE,"Warrington";#N/A,#N/A,TRUE,"Widnes"}</definedName>
    <definedName name="etretyer" localSheetId="13" hidden="1">{#N/A,#N/A,TRUE,"Cover";#N/A,#N/A,TRUE,"Conts";#N/A,#N/A,TRUE,"VOS";#N/A,#N/A,TRUE,"Warrington";#N/A,#N/A,TRUE,"Widnes"}</definedName>
    <definedName name="etretyer" localSheetId="12" hidden="1">{#N/A,#N/A,TRUE,"Cover";#N/A,#N/A,TRUE,"Conts";#N/A,#N/A,TRUE,"VOS";#N/A,#N/A,TRUE,"Warrington";#N/A,#N/A,TRUE,"Widnes"}</definedName>
    <definedName name="etretyer" localSheetId="19" hidden="1">{#N/A,#N/A,TRUE,"Cover";#N/A,#N/A,TRUE,"Conts";#N/A,#N/A,TRUE,"VOS";#N/A,#N/A,TRUE,"Warrington";#N/A,#N/A,TRUE,"Widnes"}</definedName>
    <definedName name="etretyer" localSheetId="24" hidden="1">{#N/A,#N/A,TRUE,"Cover";#N/A,#N/A,TRUE,"Conts";#N/A,#N/A,TRUE,"VOS";#N/A,#N/A,TRUE,"Warrington";#N/A,#N/A,TRUE,"Widnes"}</definedName>
    <definedName name="etretyer" localSheetId="10" hidden="1">{#N/A,#N/A,TRUE,"Cover";#N/A,#N/A,TRUE,"Conts";#N/A,#N/A,TRUE,"VOS";#N/A,#N/A,TRUE,"Warrington";#N/A,#N/A,TRUE,"Widnes"}</definedName>
    <definedName name="etretyer" localSheetId="18" hidden="1">{#N/A,#N/A,TRUE,"Cover";#N/A,#N/A,TRUE,"Conts";#N/A,#N/A,TRUE,"VOS";#N/A,#N/A,TRUE,"Warrington";#N/A,#N/A,TRUE,"Widnes"}</definedName>
    <definedName name="etretyer" hidden="1">{#N/A,#N/A,TRUE,"Cover";#N/A,#N/A,TRUE,"Conts";#N/A,#N/A,TRUE,"VOS";#N/A,#N/A,TRUE,"Warrington";#N/A,#N/A,TRUE,"Widnes"}</definedName>
    <definedName name="etyegf" localSheetId="21" hidden="1">{#N/A,#N/A,TRUE,"Cover";#N/A,#N/A,TRUE,"Conts";#N/A,#N/A,TRUE,"VOS";#N/A,#N/A,TRUE,"Warrington";#N/A,#N/A,TRUE,"Widnes"}</definedName>
    <definedName name="etyegf" localSheetId="13" hidden="1">{#N/A,#N/A,TRUE,"Cover";#N/A,#N/A,TRUE,"Conts";#N/A,#N/A,TRUE,"VOS";#N/A,#N/A,TRUE,"Warrington";#N/A,#N/A,TRUE,"Widnes"}</definedName>
    <definedName name="etyegf" localSheetId="12" hidden="1">{#N/A,#N/A,TRUE,"Cover";#N/A,#N/A,TRUE,"Conts";#N/A,#N/A,TRUE,"VOS";#N/A,#N/A,TRUE,"Warrington";#N/A,#N/A,TRUE,"Widnes"}</definedName>
    <definedName name="etyegf" localSheetId="19" hidden="1">{#N/A,#N/A,TRUE,"Cover";#N/A,#N/A,TRUE,"Conts";#N/A,#N/A,TRUE,"VOS";#N/A,#N/A,TRUE,"Warrington";#N/A,#N/A,TRUE,"Widnes"}</definedName>
    <definedName name="etyegf" localSheetId="24" hidden="1">{#N/A,#N/A,TRUE,"Cover";#N/A,#N/A,TRUE,"Conts";#N/A,#N/A,TRUE,"VOS";#N/A,#N/A,TRUE,"Warrington";#N/A,#N/A,TRUE,"Widnes"}</definedName>
    <definedName name="etyegf" localSheetId="10" hidden="1">{#N/A,#N/A,TRUE,"Cover";#N/A,#N/A,TRUE,"Conts";#N/A,#N/A,TRUE,"VOS";#N/A,#N/A,TRUE,"Warrington";#N/A,#N/A,TRUE,"Widnes"}</definedName>
    <definedName name="etyegf" localSheetId="18" hidden="1">{#N/A,#N/A,TRUE,"Cover";#N/A,#N/A,TRUE,"Conts";#N/A,#N/A,TRUE,"VOS";#N/A,#N/A,TRUE,"Warrington";#N/A,#N/A,TRUE,"Widnes"}</definedName>
    <definedName name="etyegf" hidden="1">{#N/A,#N/A,TRUE,"Cover";#N/A,#N/A,TRUE,"Conts";#N/A,#N/A,TRUE,"VOS";#N/A,#N/A,TRUE,"Warrington";#N/A,#N/A,TRUE,"Widnes"}</definedName>
    <definedName name="etyytr" localSheetId="21" hidden="1">{#N/A,#N/A,TRUE,"Cover";#N/A,#N/A,TRUE,"Conts";#N/A,#N/A,TRUE,"VOS";#N/A,#N/A,TRUE,"Warrington";#N/A,#N/A,TRUE,"Widnes"}</definedName>
    <definedName name="etyytr" localSheetId="13" hidden="1">{#N/A,#N/A,TRUE,"Cover";#N/A,#N/A,TRUE,"Conts";#N/A,#N/A,TRUE,"VOS";#N/A,#N/A,TRUE,"Warrington";#N/A,#N/A,TRUE,"Widnes"}</definedName>
    <definedName name="etyytr" localSheetId="12" hidden="1">{#N/A,#N/A,TRUE,"Cover";#N/A,#N/A,TRUE,"Conts";#N/A,#N/A,TRUE,"VOS";#N/A,#N/A,TRUE,"Warrington";#N/A,#N/A,TRUE,"Widnes"}</definedName>
    <definedName name="etyytr" localSheetId="19" hidden="1">{#N/A,#N/A,TRUE,"Cover";#N/A,#N/A,TRUE,"Conts";#N/A,#N/A,TRUE,"VOS";#N/A,#N/A,TRUE,"Warrington";#N/A,#N/A,TRUE,"Widnes"}</definedName>
    <definedName name="etyytr" localSheetId="24" hidden="1">{#N/A,#N/A,TRUE,"Cover";#N/A,#N/A,TRUE,"Conts";#N/A,#N/A,TRUE,"VOS";#N/A,#N/A,TRUE,"Warrington";#N/A,#N/A,TRUE,"Widnes"}</definedName>
    <definedName name="etyytr" localSheetId="10" hidden="1">{#N/A,#N/A,TRUE,"Cover";#N/A,#N/A,TRUE,"Conts";#N/A,#N/A,TRUE,"VOS";#N/A,#N/A,TRUE,"Warrington";#N/A,#N/A,TRUE,"Widnes"}</definedName>
    <definedName name="etyytr" localSheetId="18" hidden="1">{#N/A,#N/A,TRUE,"Cover";#N/A,#N/A,TRUE,"Conts";#N/A,#N/A,TRUE,"VOS";#N/A,#N/A,TRUE,"Warrington";#N/A,#N/A,TRUE,"Widnes"}</definedName>
    <definedName name="etyytr" hidden="1">{#N/A,#N/A,TRUE,"Cover";#N/A,#N/A,TRUE,"Conts";#N/A,#N/A,TRUE,"VOS";#N/A,#N/A,TRUE,"Warrington";#N/A,#N/A,TRUE,"Widnes"}</definedName>
    <definedName name="ewateryryxyz" localSheetId="21" hidden="1">{#N/A,#N/A,TRUE,"Cover";#N/A,#N/A,TRUE,"Conts";#N/A,#N/A,TRUE,"VOS";#N/A,#N/A,TRUE,"Warrington";#N/A,#N/A,TRUE,"Widnes"}</definedName>
    <definedName name="ewateryryxyz" localSheetId="13" hidden="1">{#N/A,#N/A,TRUE,"Cover";#N/A,#N/A,TRUE,"Conts";#N/A,#N/A,TRUE,"VOS";#N/A,#N/A,TRUE,"Warrington";#N/A,#N/A,TRUE,"Widnes"}</definedName>
    <definedName name="ewateryryxyz" localSheetId="12" hidden="1">{#N/A,#N/A,TRUE,"Cover";#N/A,#N/A,TRUE,"Conts";#N/A,#N/A,TRUE,"VOS";#N/A,#N/A,TRUE,"Warrington";#N/A,#N/A,TRUE,"Widnes"}</definedName>
    <definedName name="ewateryryxyz" localSheetId="19" hidden="1">{#N/A,#N/A,TRUE,"Cover";#N/A,#N/A,TRUE,"Conts";#N/A,#N/A,TRUE,"VOS";#N/A,#N/A,TRUE,"Warrington";#N/A,#N/A,TRUE,"Widnes"}</definedName>
    <definedName name="ewateryryxyz" localSheetId="24" hidden="1">{#N/A,#N/A,TRUE,"Cover";#N/A,#N/A,TRUE,"Conts";#N/A,#N/A,TRUE,"VOS";#N/A,#N/A,TRUE,"Warrington";#N/A,#N/A,TRUE,"Widnes"}</definedName>
    <definedName name="ewateryryxyz" localSheetId="10" hidden="1">{#N/A,#N/A,TRUE,"Cover";#N/A,#N/A,TRUE,"Conts";#N/A,#N/A,TRUE,"VOS";#N/A,#N/A,TRUE,"Warrington";#N/A,#N/A,TRUE,"Widnes"}</definedName>
    <definedName name="ewateryryxyz" localSheetId="18" hidden="1">{#N/A,#N/A,TRUE,"Cover";#N/A,#N/A,TRUE,"Conts";#N/A,#N/A,TRUE,"VOS";#N/A,#N/A,TRUE,"Warrington";#N/A,#N/A,TRUE,"Widnes"}</definedName>
    <definedName name="ewateryryxyz" hidden="1">{#N/A,#N/A,TRUE,"Cover";#N/A,#N/A,TRUE,"Conts";#N/A,#N/A,TRUE,"VOS";#N/A,#N/A,TRUE,"Warrington";#N/A,#N/A,TRUE,"Widnes"}</definedName>
    <definedName name="ewt" localSheetId="21" hidden="1">{#N/A,#N/A,TRUE,"Cover";#N/A,#N/A,TRUE,"Conts";#N/A,#N/A,TRUE,"VOS";#N/A,#N/A,TRUE,"Warrington";#N/A,#N/A,TRUE,"Widnes"}</definedName>
    <definedName name="ewt" localSheetId="13" hidden="1">{#N/A,#N/A,TRUE,"Cover";#N/A,#N/A,TRUE,"Conts";#N/A,#N/A,TRUE,"VOS";#N/A,#N/A,TRUE,"Warrington";#N/A,#N/A,TRUE,"Widnes"}</definedName>
    <definedName name="ewt" localSheetId="12" hidden="1">{#N/A,#N/A,TRUE,"Cover";#N/A,#N/A,TRUE,"Conts";#N/A,#N/A,TRUE,"VOS";#N/A,#N/A,TRUE,"Warrington";#N/A,#N/A,TRUE,"Widnes"}</definedName>
    <definedName name="ewt" localSheetId="19" hidden="1">{#N/A,#N/A,TRUE,"Cover";#N/A,#N/A,TRUE,"Conts";#N/A,#N/A,TRUE,"VOS";#N/A,#N/A,TRUE,"Warrington";#N/A,#N/A,TRUE,"Widnes"}</definedName>
    <definedName name="ewt" localSheetId="24" hidden="1">{#N/A,#N/A,TRUE,"Cover";#N/A,#N/A,TRUE,"Conts";#N/A,#N/A,TRUE,"VOS";#N/A,#N/A,TRUE,"Warrington";#N/A,#N/A,TRUE,"Widnes"}</definedName>
    <definedName name="ewt" localSheetId="10" hidden="1">{#N/A,#N/A,TRUE,"Cover";#N/A,#N/A,TRUE,"Conts";#N/A,#N/A,TRUE,"VOS";#N/A,#N/A,TRUE,"Warrington";#N/A,#N/A,TRUE,"Widnes"}</definedName>
    <definedName name="ewt" localSheetId="18" hidden="1">{#N/A,#N/A,TRUE,"Cover";#N/A,#N/A,TRUE,"Conts";#N/A,#N/A,TRUE,"VOS";#N/A,#N/A,TRUE,"Warrington";#N/A,#N/A,TRUE,"Widnes"}</definedName>
    <definedName name="ewt" hidden="1">{#N/A,#N/A,TRUE,"Cover";#N/A,#N/A,TRUE,"Conts";#N/A,#N/A,TRUE,"VOS";#N/A,#N/A,TRUE,"Warrington";#N/A,#N/A,TRUE,"Widnes"}</definedName>
    <definedName name="ewtateryry" localSheetId="21" hidden="1">{#N/A,#N/A,TRUE,"Cover";#N/A,#N/A,TRUE,"Conts";#N/A,#N/A,TRUE,"VOS";#N/A,#N/A,TRUE,"Warrington";#N/A,#N/A,TRUE,"Widnes"}</definedName>
    <definedName name="ewtateryry" localSheetId="13" hidden="1">{#N/A,#N/A,TRUE,"Cover";#N/A,#N/A,TRUE,"Conts";#N/A,#N/A,TRUE,"VOS";#N/A,#N/A,TRUE,"Warrington";#N/A,#N/A,TRUE,"Widnes"}</definedName>
    <definedName name="ewtateryry" localSheetId="12" hidden="1">{#N/A,#N/A,TRUE,"Cover";#N/A,#N/A,TRUE,"Conts";#N/A,#N/A,TRUE,"VOS";#N/A,#N/A,TRUE,"Warrington";#N/A,#N/A,TRUE,"Widnes"}</definedName>
    <definedName name="ewtateryry" localSheetId="19" hidden="1">{#N/A,#N/A,TRUE,"Cover";#N/A,#N/A,TRUE,"Conts";#N/A,#N/A,TRUE,"VOS";#N/A,#N/A,TRUE,"Warrington";#N/A,#N/A,TRUE,"Widnes"}</definedName>
    <definedName name="ewtateryry" localSheetId="24" hidden="1">{#N/A,#N/A,TRUE,"Cover";#N/A,#N/A,TRUE,"Conts";#N/A,#N/A,TRUE,"VOS";#N/A,#N/A,TRUE,"Warrington";#N/A,#N/A,TRUE,"Widnes"}</definedName>
    <definedName name="ewtateryry" localSheetId="10" hidden="1">{#N/A,#N/A,TRUE,"Cover";#N/A,#N/A,TRUE,"Conts";#N/A,#N/A,TRUE,"VOS";#N/A,#N/A,TRUE,"Warrington";#N/A,#N/A,TRUE,"Widnes"}</definedName>
    <definedName name="ewtateryry" localSheetId="1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21">'[11]Build-up'!#REF!</definedName>
    <definedName name="EXTERNAL__SERVICES" localSheetId="10">'[11]Build-up'!#REF!</definedName>
    <definedName name="EXTERNAL__SERVICES">'[11]Build-up'!#REF!</definedName>
    <definedName name="EXTERNAL__WALLS" localSheetId="21">'[11]Build-up'!#REF!</definedName>
    <definedName name="EXTERNAL__WALLS" localSheetId="10">'[11]Build-up'!#REF!</definedName>
    <definedName name="EXTERNAL__WALLS">'[11]Build-up'!#REF!</definedName>
    <definedName name="eyy" localSheetId="21" hidden="1">{#N/A,#N/A,TRUE,"Cover";#N/A,#N/A,TRUE,"Conts";#N/A,#N/A,TRUE,"VOS";#N/A,#N/A,TRUE,"Warrington";#N/A,#N/A,TRUE,"Widnes"}</definedName>
    <definedName name="eyy" localSheetId="13" hidden="1">{#N/A,#N/A,TRUE,"Cover";#N/A,#N/A,TRUE,"Conts";#N/A,#N/A,TRUE,"VOS";#N/A,#N/A,TRUE,"Warrington";#N/A,#N/A,TRUE,"Widnes"}</definedName>
    <definedName name="eyy" localSheetId="12" hidden="1">{#N/A,#N/A,TRUE,"Cover";#N/A,#N/A,TRUE,"Conts";#N/A,#N/A,TRUE,"VOS";#N/A,#N/A,TRUE,"Warrington";#N/A,#N/A,TRUE,"Widnes"}</definedName>
    <definedName name="eyy" localSheetId="19" hidden="1">{#N/A,#N/A,TRUE,"Cover";#N/A,#N/A,TRUE,"Conts";#N/A,#N/A,TRUE,"VOS";#N/A,#N/A,TRUE,"Warrington";#N/A,#N/A,TRUE,"Widnes"}</definedName>
    <definedName name="eyy" localSheetId="24" hidden="1">{#N/A,#N/A,TRUE,"Cover";#N/A,#N/A,TRUE,"Conts";#N/A,#N/A,TRUE,"VOS";#N/A,#N/A,TRUE,"Warrington";#N/A,#N/A,TRUE,"Widnes"}</definedName>
    <definedName name="eyy" localSheetId="10" hidden="1">{#N/A,#N/A,TRUE,"Cover";#N/A,#N/A,TRUE,"Conts";#N/A,#N/A,TRUE,"VOS";#N/A,#N/A,TRUE,"Warrington";#N/A,#N/A,TRUE,"Widnes"}</definedName>
    <definedName name="eyy" localSheetId="18" hidden="1">{#N/A,#N/A,TRUE,"Cover";#N/A,#N/A,TRUE,"Conts";#N/A,#N/A,TRUE,"VOS";#N/A,#N/A,TRUE,"Warrington";#N/A,#N/A,TRUE,"Widnes"}</definedName>
    <definedName name="eyy" hidden="1">{#N/A,#N/A,TRUE,"Cover";#N/A,#N/A,TRUE,"Conts";#N/A,#N/A,TRUE,"VOS";#N/A,#N/A,TRUE,"Warrington";#N/A,#N/A,TRUE,"Widnes"}</definedName>
    <definedName name="fdff" localSheetId="21"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24"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1" hidden="1">{#N/A,#N/A,TRUE,"Cover";#N/A,#N/A,TRUE,"Conts";#N/A,#N/A,TRUE,"VOS";#N/A,#N/A,TRUE,"Warrington";#N/A,#N/A,TRUE,"Widnes"}</definedName>
    <definedName name="Fees.1" localSheetId="13" hidden="1">{#N/A,#N/A,TRUE,"Cover";#N/A,#N/A,TRUE,"Conts";#N/A,#N/A,TRUE,"VOS";#N/A,#N/A,TRUE,"Warrington";#N/A,#N/A,TRUE,"Widnes"}</definedName>
    <definedName name="Fees.1" localSheetId="12" hidden="1">{#N/A,#N/A,TRUE,"Cover";#N/A,#N/A,TRUE,"Conts";#N/A,#N/A,TRUE,"VOS";#N/A,#N/A,TRUE,"Warrington";#N/A,#N/A,TRUE,"Widnes"}</definedName>
    <definedName name="Fees.1" localSheetId="19" hidden="1">{#N/A,#N/A,TRUE,"Cover";#N/A,#N/A,TRUE,"Conts";#N/A,#N/A,TRUE,"VOS";#N/A,#N/A,TRUE,"Warrington";#N/A,#N/A,TRUE,"Widnes"}</definedName>
    <definedName name="Fees.1" localSheetId="24" hidden="1">{#N/A,#N/A,TRUE,"Cover";#N/A,#N/A,TRUE,"Conts";#N/A,#N/A,TRUE,"VOS";#N/A,#N/A,TRUE,"Warrington";#N/A,#N/A,TRUE,"Widnes"}</definedName>
    <definedName name="Fees.1" localSheetId="10" hidden="1">{#N/A,#N/A,TRUE,"Cover";#N/A,#N/A,TRUE,"Conts";#N/A,#N/A,TRUE,"VOS";#N/A,#N/A,TRUE,"Warrington";#N/A,#N/A,TRUE,"Widnes"}</definedName>
    <definedName name="Fees.1" localSheetId="18" hidden="1">{#N/A,#N/A,TRUE,"Cover";#N/A,#N/A,TRUE,"Conts";#N/A,#N/A,TRUE,"VOS";#N/A,#N/A,TRUE,"Warrington";#N/A,#N/A,TRUE,"Widnes"}</definedName>
    <definedName name="Fees.1" hidden="1">{#N/A,#N/A,TRUE,"Cover";#N/A,#N/A,TRUE,"Conts";#N/A,#N/A,TRUE,"VOS";#N/A,#N/A,TRUE,"Warrington";#N/A,#N/A,TRUE,"Widnes"}</definedName>
    <definedName name="fg" localSheetId="21" hidden="1">{#N/A,#N/A,TRUE,"Cover";#N/A,#N/A,TRUE,"Conts";#N/A,#N/A,TRUE,"VOS";#N/A,#N/A,TRUE,"Warrington";#N/A,#N/A,TRUE,"Widnes"}</definedName>
    <definedName name="fg" localSheetId="13" hidden="1">{#N/A,#N/A,TRUE,"Cover";#N/A,#N/A,TRUE,"Conts";#N/A,#N/A,TRUE,"VOS";#N/A,#N/A,TRUE,"Warrington";#N/A,#N/A,TRUE,"Widnes"}</definedName>
    <definedName name="fg" localSheetId="12" hidden="1">{#N/A,#N/A,TRUE,"Cover";#N/A,#N/A,TRUE,"Conts";#N/A,#N/A,TRUE,"VOS";#N/A,#N/A,TRUE,"Warrington";#N/A,#N/A,TRUE,"Widnes"}</definedName>
    <definedName name="fg" localSheetId="19" hidden="1">{#N/A,#N/A,TRUE,"Cover";#N/A,#N/A,TRUE,"Conts";#N/A,#N/A,TRUE,"VOS";#N/A,#N/A,TRUE,"Warrington";#N/A,#N/A,TRUE,"Widnes"}</definedName>
    <definedName name="fg" localSheetId="24" hidden="1">{#N/A,#N/A,TRUE,"Cover";#N/A,#N/A,TRUE,"Conts";#N/A,#N/A,TRUE,"VOS";#N/A,#N/A,TRUE,"Warrington";#N/A,#N/A,TRUE,"Widnes"}</definedName>
    <definedName name="fg" localSheetId="10" hidden="1">{#N/A,#N/A,TRUE,"Cover";#N/A,#N/A,TRUE,"Conts";#N/A,#N/A,TRUE,"VOS";#N/A,#N/A,TRUE,"Warrington";#N/A,#N/A,TRUE,"Widnes"}</definedName>
    <definedName name="fg" localSheetId="18" hidden="1">{#N/A,#N/A,TRUE,"Cover";#N/A,#N/A,TRUE,"Conts";#N/A,#N/A,TRUE,"VOS";#N/A,#N/A,TRUE,"Warrington";#N/A,#N/A,TRUE,"Widnes"}</definedName>
    <definedName name="fg" hidden="1">{#N/A,#N/A,TRUE,"Cover";#N/A,#N/A,TRUE,"Conts";#N/A,#N/A,TRUE,"VOS";#N/A,#N/A,TRUE,"Warrington";#N/A,#N/A,TRUE,"Widnes"}</definedName>
    <definedName name="fgdfg" localSheetId="21"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24"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1"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24"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1"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24"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24"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1" hidden="1">{#N/A,#N/A,TRUE,"Cover";#N/A,#N/A,TRUE,"Conts";#N/A,#N/A,TRUE,"VOS";#N/A,#N/A,TRUE,"Warrington";#N/A,#N/A,TRUE,"Widnes"}</definedName>
    <definedName name="fgjjjkyg" localSheetId="13" hidden="1">{#N/A,#N/A,TRUE,"Cover";#N/A,#N/A,TRUE,"Conts";#N/A,#N/A,TRUE,"VOS";#N/A,#N/A,TRUE,"Warrington";#N/A,#N/A,TRUE,"Widnes"}</definedName>
    <definedName name="fgjjjkyg" localSheetId="12" hidden="1">{#N/A,#N/A,TRUE,"Cover";#N/A,#N/A,TRUE,"Conts";#N/A,#N/A,TRUE,"VOS";#N/A,#N/A,TRUE,"Warrington";#N/A,#N/A,TRUE,"Widnes"}</definedName>
    <definedName name="fgjjjkyg" localSheetId="19" hidden="1">{#N/A,#N/A,TRUE,"Cover";#N/A,#N/A,TRUE,"Conts";#N/A,#N/A,TRUE,"VOS";#N/A,#N/A,TRUE,"Warrington";#N/A,#N/A,TRUE,"Widnes"}</definedName>
    <definedName name="fgjjjkyg" localSheetId="24" hidden="1">{#N/A,#N/A,TRUE,"Cover";#N/A,#N/A,TRUE,"Conts";#N/A,#N/A,TRUE,"VOS";#N/A,#N/A,TRUE,"Warrington";#N/A,#N/A,TRUE,"Widnes"}</definedName>
    <definedName name="fgjjjkyg" localSheetId="10" hidden="1">{#N/A,#N/A,TRUE,"Cover";#N/A,#N/A,TRUE,"Conts";#N/A,#N/A,TRUE,"VOS";#N/A,#N/A,TRUE,"Warrington";#N/A,#N/A,TRUE,"Widnes"}</definedName>
    <definedName name="fgjjjkyg" localSheetId="18" hidden="1">{#N/A,#N/A,TRUE,"Cover";#N/A,#N/A,TRUE,"Conts";#N/A,#N/A,TRUE,"VOS";#N/A,#N/A,TRUE,"Warrington";#N/A,#N/A,TRUE,"Widnes"}</definedName>
    <definedName name="fgjjjkyg" hidden="1">{#N/A,#N/A,TRUE,"Cover";#N/A,#N/A,TRUE,"Conts";#N/A,#N/A,TRUE,"VOS";#N/A,#N/A,TRUE,"Warrington";#N/A,#N/A,TRUE,"Widnes"}</definedName>
    <definedName name="fhgujguthi" localSheetId="21" hidden="1">{#N/A,#N/A,TRUE,"Cover";#N/A,#N/A,TRUE,"Conts";#N/A,#N/A,TRUE,"VOS";#N/A,#N/A,TRUE,"Warrington";#N/A,#N/A,TRUE,"Widnes"}</definedName>
    <definedName name="fhgujguthi" localSheetId="13" hidden="1">{#N/A,#N/A,TRUE,"Cover";#N/A,#N/A,TRUE,"Conts";#N/A,#N/A,TRUE,"VOS";#N/A,#N/A,TRUE,"Warrington";#N/A,#N/A,TRUE,"Widnes"}</definedName>
    <definedName name="fhgujguthi" localSheetId="12" hidden="1">{#N/A,#N/A,TRUE,"Cover";#N/A,#N/A,TRUE,"Conts";#N/A,#N/A,TRUE,"VOS";#N/A,#N/A,TRUE,"Warrington";#N/A,#N/A,TRUE,"Widnes"}</definedName>
    <definedName name="fhgujguthi" localSheetId="19" hidden="1">{#N/A,#N/A,TRUE,"Cover";#N/A,#N/A,TRUE,"Conts";#N/A,#N/A,TRUE,"VOS";#N/A,#N/A,TRUE,"Warrington";#N/A,#N/A,TRUE,"Widnes"}</definedName>
    <definedName name="fhgujguthi" localSheetId="24" hidden="1">{#N/A,#N/A,TRUE,"Cover";#N/A,#N/A,TRUE,"Conts";#N/A,#N/A,TRUE,"VOS";#N/A,#N/A,TRUE,"Warrington";#N/A,#N/A,TRUE,"Widnes"}</definedName>
    <definedName name="fhgujguthi" localSheetId="10" hidden="1">{#N/A,#N/A,TRUE,"Cover";#N/A,#N/A,TRUE,"Conts";#N/A,#N/A,TRUE,"VOS";#N/A,#N/A,TRUE,"Warrington";#N/A,#N/A,TRUE,"Widnes"}</definedName>
    <definedName name="fhgujguthi" localSheetId="18" hidden="1">{#N/A,#N/A,TRUE,"Cover";#N/A,#N/A,TRUE,"Conts";#N/A,#N/A,TRUE,"VOS";#N/A,#N/A,TRUE,"Warrington";#N/A,#N/A,TRUE,"Widnes"}</definedName>
    <definedName name="fhgujguthi" hidden="1">{#N/A,#N/A,TRUE,"Cover";#N/A,#N/A,TRUE,"Conts";#N/A,#N/A,TRUE,"VOS";#N/A,#N/A,TRUE,"Warrington";#N/A,#N/A,TRUE,"Widnes"}</definedName>
    <definedName name="fhjsjs" localSheetId="21" hidden="1">{#N/A,#N/A,TRUE,"Cover";#N/A,#N/A,TRUE,"Conts";#N/A,#N/A,TRUE,"VOS";#N/A,#N/A,TRUE,"Warrington";#N/A,#N/A,TRUE,"Widnes"}</definedName>
    <definedName name="fhjsjs" localSheetId="13" hidden="1">{#N/A,#N/A,TRUE,"Cover";#N/A,#N/A,TRUE,"Conts";#N/A,#N/A,TRUE,"VOS";#N/A,#N/A,TRUE,"Warrington";#N/A,#N/A,TRUE,"Widnes"}</definedName>
    <definedName name="fhjsjs" localSheetId="12" hidden="1">{#N/A,#N/A,TRUE,"Cover";#N/A,#N/A,TRUE,"Conts";#N/A,#N/A,TRUE,"VOS";#N/A,#N/A,TRUE,"Warrington";#N/A,#N/A,TRUE,"Widnes"}</definedName>
    <definedName name="fhjsjs" localSheetId="19" hidden="1">{#N/A,#N/A,TRUE,"Cover";#N/A,#N/A,TRUE,"Conts";#N/A,#N/A,TRUE,"VOS";#N/A,#N/A,TRUE,"Warrington";#N/A,#N/A,TRUE,"Widnes"}</definedName>
    <definedName name="fhjsjs" localSheetId="24" hidden="1">{#N/A,#N/A,TRUE,"Cover";#N/A,#N/A,TRUE,"Conts";#N/A,#N/A,TRUE,"VOS";#N/A,#N/A,TRUE,"Warrington";#N/A,#N/A,TRUE,"Widnes"}</definedName>
    <definedName name="fhjsjs" localSheetId="10" hidden="1">{#N/A,#N/A,TRUE,"Cover";#N/A,#N/A,TRUE,"Conts";#N/A,#N/A,TRUE,"VOS";#N/A,#N/A,TRUE,"Warrington";#N/A,#N/A,TRUE,"Widnes"}</definedName>
    <definedName name="fhjsjs" localSheetId="18" hidden="1">{#N/A,#N/A,TRUE,"Cover";#N/A,#N/A,TRUE,"Conts";#N/A,#N/A,TRUE,"VOS";#N/A,#N/A,TRUE,"Warrington";#N/A,#N/A,TRUE,"Widnes"}</definedName>
    <definedName name="fhjsjs" hidden="1">{#N/A,#N/A,TRUE,"Cover";#N/A,#N/A,TRUE,"Conts";#N/A,#N/A,TRUE,"VOS";#N/A,#N/A,TRUE,"Warrington";#N/A,#N/A,TRUE,"Widnes"}</definedName>
    <definedName name="fkfkvhikkhju" localSheetId="21" hidden="1">{#N/A,#N/A,TRUE,"Cover";#N/A,#N/A,TRUE,"Conts";#N/A,#N/A,TRUE,"VOS";#N/A,#N/A,TRUE,"Warrington";#N/A,#N/A,TRUE,"Widnes"}</definedName>
    <definedName name="fkfkvhikkhju" localSheetId="13" hidden="1">{#N/A,#N/A,TRUE,"Cover";#N/A,#N/A,TRUE,"Conts";#N/A,#N/A,TRUE,"VOS";#N/A,#N/A,TRUE,"Warrington";#N/A,#N/A,TRUE,"Widnes"}</definedName>
    <definedName name="fkfkvhikkhju" localSheetId="12" hidden="1">{#N/A,#N/A,TRUE,"Cover";#N/A,#N/A,TRUE,"Conts";#N/A,#N/A,TRUE,"VOS";#N/A,#N/A,TRUE,"Warrington";#N/A,#N/A,TRUE,"Widnes"}</definedName>
    <definedName name="fkfkvhikkhju" localSheetId="19" hidden="1">{#N/A,#N/A,TRUE,"Cover";#N/A,#N/A,TRUE,"Conts";#N/A,#N/A,TRUE,"VOS";#N/A,#N/A,TRUE,"Warrington";#N/A,#N/A,TRUE,"Widnes"}</definedName>
    <definedName name="fkfkvhikkhju" localSheetId="24" hidden="1">{#N/A,#N/A,TRUE,"Cover";#N/A,#N/A,TRUE,"Conts";#N/A,#N/A,TRUE,"VOS";#N/A,#N/A,TRUE,"Warrington";#N/A,#N/A,TRUE,"Widnes"}</definedName>
    <definedName name="fkfkvhikkhju" localSheetId="10" hidden="1">{#N/A,#N/A,TRUE,"Cover";#N/A,#N/A,TRUE,"Conts";#N/A,#N/A,TRUE,"VOS";#N/A,#N/A,TRUE,"Warrington";#N/A,#N/A,TRUE,"Widnes"}</definedName>
    <definedName name="fkfkvhikkhju" localSheetId="18" hidden="1">{#N/A,#N/A,TRUE,"Cover";#N/A,#N/A,TRUE,"Conts";#N/A,#N/A,TRUE,"VOS";#N/A,#N/A,TRUE,"Warrington";#N/A,#N/A,TRUE,"Widnes"}</definedName>
    <definedName name="fkfkvhikkhju" hidden="1">{#N/A,#N/A,TRUE,"Cover";#N/A,#N/A,TRUE,"Conts";#N/A,#N/A,TRUE,"VOS";#N/A,#N/A,TRUE,"Warrington";#N/A,#N/A,TRUE,"Widnes"}</definedName>
    <definedName name="FLOOR__FINISHES" localSheetId="21">'[11]Build-up'!#REF!</definedName>
    <definedName name="FLOOR__FINISHES">'[11]Build-up'!#REF!</definedName>
    <definedName name="FRAME" localSheetId="21">'[11]Build-up'!#REF!</definedName>
    <definedName name="FRAME">'[11]Build-up'!#REF!</definedName>
    <definedName name="frjj" localSheetId="21" hidden="1">{#N/A,#N/A,TRUE,"Cover";#N/A,#N/A,TRUE,"Conts";#N/A,#N/A,TRUE,"VOS";#N/A,#N/A,TRUE,"Warrington";#N/A,#N/A,TRUE,"Widnes"}</definedName>
    <definedName name="frjj" localSheetId="13" hidden="1">{#N/A,#N/A,TRUE,"Cover";#N/A,#N/A,TRUE,"Conts";#N/A,#N/A,TRUE,"VOS";#N/A,#N/A,TRUE,"Warrington";#N/A,#N/A,TRUE,"Widnes"}</definedName>
    <definedName name="frjj" localSheetId="12" hidden="1">{#N/A,#N/A,TRUE,"Cover";#N/A,#N/A,TRUE,"Conts";#N/A,#N/A,TRUE,"VOS";#N/A,#N/A,TRUE,"Warrington";#N/A,#N/A,TRUE,"Widnes"}</definedName>
    <definedName name="frjj" localSheetId="19" hidden="1">{#N/A,#N/A,TRUE,"Cover";#N/A,#N/A,TRUE,"Conts";#N/A,#N/A,TRUE,"VOS";#N/A,#N/A,TRUE,"Warrington";#N/A,#N/A,TRUE,"Widnes"}</definedName>
    <definedName name="frjj" localSheetId="24" hidden="1">{#N/A,#N/A,TRUE,"Cover";#N/A,#N/A,TRUE,"Conts";#N/A,#N/A,TRUE,"VOS";#N/A,#N/A,TRUE,"Warrington";#N/A,#N/A,TRUE,"Widnes"}</definedName>
    <definedName name="frjj" localSheetId="10" hidden="1">{#N/A,#N/A,TRUE,"Cover";#N/A,#N/A,TRUE,"Conts";#N/A,#N/A,TRUE,"VOS";#N/A,#N/A,TRUE,"Warrington";#N/A,#N/A,TRUE,"Widnes"}</definedName>
    <definedName name="frjj" localSheetId="18" hidden="1">{#N/A,#N/A,TRUE,"Cover";#N/A,#N/A,TRUE,"Conts";#N/A,#N/A,TRUE,"VOS";#N/A,#N/A,TRUE,"Warrington";#N/A,#N/A,TRUE,"Widnes"}</definedName>
    <definedName name="frjj" hidden="1">{#N/A,#N/A,TRUE,"Cover";#N/A,#N/A,TRUE,"Conts";#N/A,#N/A,TRUE,"VOS";#N/A,#N/A,TRUE,"Warrington";#N/A,#N/A,TRUE,"Widnes"}</definedName>
    <definedName name="gaeg" localSheetId="21" hidden="1">{#N/A,#N/A,TRUE,"Cover";#N/A,#N/A,TRUE,"Conts";#N/A,#N/A,TRUE,"VOS";#N/A,#N/A,TRUE,"Warrington";#N/A,#N/A,TRUE,"Widnes"}</definedName>
    <definedName name="gaeg" localSheetId="13" hidden="1">{#N/A,#N/A,TRUE,"Cover";#N/A,#N/A,TRUE,"Conts";#N/A,#N/A,TRUE,"VOS";#N/A,#N/A,TRUE,"Warrington";#N/A,#N/A,TRUE,"Widnes"}</definedName>
    <definedName name="gaeg" localSheetId="12" hidden="1">{#N/A,#N/A,TRUE,"Cover";#N/A,#N/A,TRUE,"Conts";#N/A,#N/A,TRUE,"VOS";#N/A,#N/A,TRUE,"Warrington";#N/A,#N/A,TRUE,"Widnes"}</definedName>
    <definedName name="gaeg" localSheetId="19" hidden="1">{#N/A,#N/A,TRUE,"Cover";#N/A,#N/A,TRUE,"Conts";#N/A,#N/A,TRUE,"VOS";#N/A,#N/A,TRUE,"Warrington";#N/A,#N/A,TRUE,"Widnes"}</definedName>
    <definedName name="gaeg" localSheetId="24" hidden="1">{#N/A,#N/A,TRUE,"Cover";#N/A,#N/A,TRUE,"Conts";#N/A,#N/A,TRUE,"VOS";#N/A,#N/A,TRUE,"Warrington";#N/A,#N/A,TRUE,"Widnes"}</definedName>
    <definedName name="gaeg" localSheetId="10" hidden="1">{#N/A,#N/A,TRUE,"Cover";#N/A,#N/A,TRUE,"Conts";#N/A,#N/A,TRUE,"VOS";#N/A,#N/A,TRUE,"Warrington";#N/A,#N/A,TRUE,"Widnes"}</definedName>
    <definedName name="gaeg" localSheetId="18" hidden="1">{#N/A,#N/A,TRUE,"Cover";#N/A,#N/A,TRUE,"Conts";#N/A,#N/A,TRUE,"VOS";#N/A,#N/A,TRUE,"Warrington";#N/A,#N/A,TRUE,"Widnes"}</definedName>
    <definedName name="gaeg" hidden="1">{#N/A,#N/A,TRUE,"Cover";#N/A,#N/A,TRUE,"Conts";#N/A,#N/A,TRUE,"VOS";#N/A,#N/A,TRUE,"Warrington";#N/A,#N/A,TRUE,"Widnes"}</definedName>
    <definedName name="gaegg" localSheetId="21" hidden="1">{#N/A,#N/A,TRUE,"Cover";#N/A,#N/A,TRUE,"Conts";#N/A,#N/A,TRUE,"VOS";#N/A,#N/A,TRUE,"Warrington";#N/A,#N/A,TRUE,"Widnes"}</definedName>
    <definedName name="gaegg" localSheetId="13" hidden="1">{#N/A,#N/A,TRUE,"Cover";#N/A,#N/A,TRUE,"Conts";#N/A,#N/A,TRUE,"VOS";#N/A,#N/A,TRUE,"Warrington";#N/A,#N/A,TRUE,"Widnes"}</definedName>
    <definedName name="gaegg" localSheetId="12" hidden="1">{#N/A,#N/A,TRUE,"Cover";#N/A,#N/A,TRUE,"Conts";#N/A,#N/A,TRUE,"VOS";#N/A,#N/A,TRUE,"Warrington";#N/A,#N/A,TRUE,"Widnes"}</definedName>
    <definedName name="gaegg" localSheetId="19" hidden="1">{#N/A,#N/A,TRUE,"Cover";#N/A,#N/A,TRUE,"Conts";#N/A,#N/A,TRUE,"VOS";#N/A,#N/A,TRUE,"Warrington";#N/A,#N/A,TRUE,"Widnes"}</definedName>
    <definedName name="gaegg" localSheetId="24" hidden="1">{#N/A,#N/A,TRUE,"Cover";#N/A,#N/A,TRUE,"Conts";#N/A,#N/A,TRUE,"VOS";#N/A,#N/A,TRUE,"Warrington";#N/A,#N/A,TRUE,"Widnes"}</definedName>
    <definedName name="gaegg" localSheetId="10" hidden="1">{#N/A,#N/A,TRUE,"Cover";#N/A,#N/A,TRUE,"Conts";#N/A,#N/A,TRUE,"VOS";#N/A,#N/A,TRUE,"Warrington";#N/A,#N/A,TRUE,"Widnes"}</definedName>
    <definedName name="gaegg" localSheetId="18" hidden="1">{#N/A,#N/A,TRUE,"Cover";#N/A,#N/A,TRUE,"Conts";#N/A,#N/A,TRUE,"VOS";#N/A,#N/A,TRUE,"Warrington";#N/A,#N/A,TRUE,"Widnes"}</definedName>
    <definedName name="gaegg" hidden="1">{#N/A,#N/A,TRUE,"Cover";#N/A,#N/A,TRUE,"Conts";#N/A,#N/A,TRUE,"VOS";#N/A,#N/A,TRUE,"Warrington";#N/A,#N/A,TRUE,"Widnes"}</definedName>
    <definedName name="geag" localSheetId="21" hidden="1">{#N/A,#N/A,TRUE,"Cover";#N/A,#N/A,TRUE,"Conts";#N/A,#N/A,TRUE,"VOS";#N/A,#N/A,TRUE,"Warrington";#N/A,#N/A,TRUE,"Widnes"}</definedName>
    <definedName name="geag" localSheetId="13" hidden="1">{#N/A,#N/A,TRUE,"Cover";#N/A,#N/A,TRUE,"Conts";#N/A,#N/A,TRUE,"VOS";#N/A,#N/A,TRUE,"Warrington";#N/A,#N/A,TRUE,"Widnes"}</definedName>
    <definedName name="geag" localSheetId="12" hidden="1">{#N/A,#N/A,TRUE,"Cover";#N/A,#N/A,TRUE,"Conts";#N/A,#N/A,TRUE,"VOS";#N/A,#N/A,TRUE,"Warrington";#N/A,#N/A,TRUE,"Widnes"}</definedName>
    <definedName name="geag" localSheetId="19" hidden="1">{#N/A,#N/A,TRUE,"Cover";#N/A,#N/A,TRUE,"Conts";#N/A,#N/A,TRUE,"VOS";#N/A,#N/A,TRUE,"Warrington";#N/A,#N/A,TRUE,"Widnes"}</definedName>
    <definedName name="geag" localSheetId="24" hidden="1">{#N/A,#N/A,TRUE,"Cover";#N/A,#N/A,TRUE,"Conts";#N/A,#N/A,TRUE,"VOS";#N/A,#N/A,TRUE,"Warrington";#N/A,#N/A,TRUE,"Widnes"}</definedName>
    <definedName name="geag" localSheetId="10" hidden="1">{#N/A,#N/A,TRUE,"Cover";#N/A,#N/A,TRUE,"Conts";#N/A,#N/A,TRUE,"VOS";#N/A,#N/A,TRUE,"Warrington";#N/A,#N/A,TRUE,"Widnes"}</definedName>
    <definedName name="geag" localSheetId="18" hidden="1">{#N/A,#N/A,TRUE,"Cover";#N/A,#N/A,TRUE,"Conts";#N/A,#N/A,TRUE,"VOS";#N/A,#N/A,TRUE,"Warrington";#N/A,#N/A,TRUE,"Widnes"}</definedName>
    <definedName name="geag" hidden="1">{#N/A,#N/A,TRUE,"Cover";#N/A,#N/A,TRUE,"Conts";#N/A,#N/A,TRUE,"VOS";#N/A,#N/A,TRUE,"Warrington";#N/A,#N/A,TRUE,"Widnes"}</definedName>
    <definedName name="gerger" localSheetId="21" hidden="1">{#N/A,#N/A,TRUE,"Cover";#N/A,#N/A,TRUE,"Conts";#N/A,#N/A,TRUE,"VOS";#N/A,#N/A,TRUE,"Warrington";#N/A,#N/A,TRUE,"Widnes"}</definedName>
    <definedName name="gerger" localSheetId="13" hidden="1">{#N/A,#N/A,TRUE,"Cover";#N/A,#N/A,TRUE,"Conts";#N/A,#N/A,TRUE,"VOS";#N/A,#N/A,TRUE,"Warrington";#N/A,#N/A,TRUE,"Widnes"}</definedName>
    <definedName name="gerger" localSheetId="12" hidden="1">{#N/A,#N/A,TRUE,"Cover";#N/A,#N/A,TRUE,"Conts";#N/A,#N/A,TRUE,"VOS";#N/A,#N/A,TRUE,"Warrington";#N/A,#N/A,TRUE,"Widnes"}</definedName>
    <definedName name="gerger" localSheetId="19" hidden="1">{#N/A,#N/A,TRUE,"Cover";#N/A,#N/A,TRUE,"Conts";#N/A,#N/A,TRUE,"VOS";#N/A,#N/A,TRUE,"Warrington";#N/A,#N/A,TRUE,"Widnes"}</definedName>
    <definedName name="gerger" localSheetId="24" hidden="1">{#N/A,#N/A,TRUE,"Cover";#N/A,#N/A,TRUE,"Conts";#N/A,#N/A,TRUE,"VOS";#N/A,#N/A,TRUE,"Warrington";#N/A,#N/A,TRUE,"Widnes"}</definedName>
    <definedName name="gerger" localSheetId="10" hidden="1">{#N/A,#N/A,TRUE,"Cover";#N/A,#N/A,TRUE,"Conts";#N/A,#N/A,TRUE,"VOS";#N/A,#N/A,TRUE,"Warrington";#N/A,#N/A,TRUE,"Widnes"}</definedName>
    <definedName name="gerger" localSheetId="18" hidden="1">{#N/A,#N/A,TRUE,"Cover";#N/A,#N/A,TRUE,"Conts";#N/A,#N/A,TRUE,"VOS";#N/A,#N/A,TRUE,"Warrington";#N/A,#N/A,TRUE,"Widnes"}</definedName>
    <definedName name="gerger" hidden="1">{#N/A,#N/A,TRUE,"Cover";#N/A,#N/A,TRUE,"Conts";#N/A,#N/A,TRUE,"VOS";#N/A,#N/A,TRUE,"Warrington";#N/A,#N/A,TRUE,"Widnes"}</definedName>
    <definedName name="gf" localSheetId="21" hidden="1">{#N/A,#N/A,TRUE,"Cover";#N/A,#N/A,TRUE,"Conts";#N/A,#N/A,TRUE,"VOS";#N/A,#N/A,TRUE,"Warrington";#N/A,#N/A,TRUE,"Widnes"}</definedName>
    <definedName name="gf" localSheetId="13" hidden="1">{#N/A,#N/A,TRUE,"Cover";#N/A,#N/A,TRUE,"Conts";#N/A,#N/A,TRUE,"VOS";#N/A,#N/A,TRUE,"Warrington";#N/A,#N/A,TRUE,"Widnes"}</definedName>
    <definedName name="gf" localSheetId="12" hidden="1">{#N/A,#N/A,TRUE,"Cover";#N/A,#N/A,TRUE,"Conts";#N/A,#N/A,TRUE,"VOS";#N/A,#N/A,TRUE,"Warrington";#N/A,#N/A,TRUE,"Widnes"}</definedName>
    <definedName name="gf" localSheetId="19" hidden="1">{#N/A,#N/A,TRUE,"Cover";#N/A,#N/A,TRUE,"Conts";#N/A,#N/A,TRUE,"VOS";#N/A,#N/A,TRUE,"Warrington";#N/A,#N/A,TRUE,"Widnes"}</definedName>
    <definedName name="gf" localSheetId="24" hidden="1">{#N/A,#N/A,TRUE,"Cover";#N/A,#N/A,TRUE,"Conts";#N/A,#N/A,TRUE,"VOS";#N/A,#N/A,TRUE,"Warrington";#N/A,#N/A,TRUE,"Widnes"}</definedName>
    <definedName name="gf" localSheetId="10" hidden="1">{#N/A,#N/A,TRUE,"Cover";#N/A,#N/A,TRUE,"Conts";#N/A,#N/A,TRUE,"VOS";#N/A,#N/A,TRUE,"Warrington";#N/A,#N/A,TRUE,"Widnes"}</definedName>
    <definedName name="gf" localSheetId="18" hidden="1">{#N/A,#N/A,TRUE,"Cover";#N/A,#N/A,TRUE,"Conts";#N/A,#N/A,TRUE,"VOS";#N/A,#N/A,TRUE,"Warrington";#N/A,#N/A,TRUE,"Widnes"}</definedName>
    <definedName name="gf" hidden="1">{#N/A,#N/A,TRUE,"Cover";#N/A,#N/A,TRUE,"Conts";#N/A,#N/A,TRUE,"VOS";#N/A,#N/A,TRUE,"Warrington";#N/A,#N/A,TRUE,"Widnes"}</definedName>
    <definedName name="gfdgfdg" localSheetId="21"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24"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24"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1"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24"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21" hidden="1">{#N/A,#N/A,FALSE,"SumG";#N/A,#N/A,FALSE,"ElecG";#N/A,#N/A,FALSE,"MechG";#N/A,#N/A,FALSE,"GeotG";#N/A,#N/A,FALSE,"PrcsG";#N/A,#N/A,FALSE,"TunnG";#N/A,#N/A,FALSE,"CivlG";#N/A,#N/A,FALSE,"NtwkG";#N/A,#N/A,FALSE,"EstgG";#N/A,#N/A,FALSE,"PEngG"}</definedName>
    <definedName name="GG">'[19]GEN PROG'!$A$1:$P$27</definedName>
    <definedName name="ggdrgdfhyyj" localSheetId="21" hidden="1">{#N/A,#N/A,TRUE,"Cover";#N/A,#N/A,TRUE,"Conts";#N/A,#N/A,TRUE,"VOS";#N/A,#N/A,TRUE,"Warrington";#N/A,#N/A,TRUE,"Widnes"}</definedName>
    <definedName name="ggdrgdfhyyj" localSheetId="13" hidden="1">{#N/A,#N/A,TRUE,"Cover";#N/A,#N/A,TRUE,"Conts";#N/A,#N/A,TRUE,"VOS";#N/A,#N/A,TRUE,"Warrington";#N/A,#N/A,TRUE,"Widnes"}</definedName>
    <definedName name="ggdrgdfhyyj" localSheetId="12" hidden="1">{#N/A,#N/A,TRUE,"Cover";#N/A,#N/A,TRUE,"Conts";#N/A,#N/A,TRUE,"VOS";#N/A,#N/A,TRUE,"Warrington";#N/A,#N/A,TRUE,"Widnes"}</definedName>
    <definedName name="ggdrgdfhyyj" localSheetId="19" hidden="1">{#N/A,#N/A,TRUE,"Cover";#N/A,#N/A,TRUE,"Conts";#N/A,#N/A,TRUE,"VOS";#N/A,#N/A,TRUE,"Warrington";#N/A,#N/A,TRUE,"Widnes"}</definedName>
    <definedName name="ggdrgdfhyyj" localSheetId="24" hidden="1">{#N/A,#N/A,TRUE,"Cover";#N/A,#N/A,TRUE,"Conts";#N/A,#N/A,TRUE,"VOS";#N/A,#N/A,TRUE,"Warrington";#N/A,#N/A,TRUE,"Widnes"}</definedName>
    <definedName name="ggdrgdfhyyj" localSheetId="10" hidden="1">{#N/A,#N/A,TRUE,"Cover";#N/A,#N/A,TRUE,"Conts";#N/A,#N/A,TRUE,"VOS";#N/A,#N/A,TRUE,"Warrington";#N/A,#N/A,TRUE,"Widnes"}</definedName>
    <definedName name="ggdrgdfhyyj" localSheetId="18" hidden="1">{#N/A,#N/A,TRUE,"Cover";#N/A,#N/A,TRUE,"Conts";#N/A,#N/A,TRUE,"VOS";#N/A,#N/A,TRUE,"Warrington";#N/A,#N/A,TRUE,"Widnes"}</definedName>
    <definedName name="ggdrgdfhyyj" hidden="1">{#N/A,#N/A,TRUE,"Cover";#N/A,#N/A,TRUE,"Conts";#N/A,#N/A,TRUE,"VOS";#N/A,#N/A,TRUE,"Warrington";#N/A,#N/A,TRUE,"Widnes"}</definedName>
    <definedName name="ggg" localSheetId="21" hidden="1">#REF!</definedName>
    <definedName name="ggg" localSheetId="10" hidden="1">#REF!</definedName>
    <definedName name="ggg" hidden="1">#REF!</definedName>
    <definedName name="gggg" localSheetId="21"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24"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1"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24"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1" hidden="1">{#N/A,#N/A,TRUE,"Cover";#N/A,#N/A,TRUE,"Conts";#N/A,#N/A,TRUE,"VOS";#N/A,#N/A,TRUE,"Warrington";#N/A,#N/A,TRUE,"Widnes"}</definedName>
    <definedName name="ghsdhth" localSheetId="13" hidden="1">{#N/A,#N/A,TRUE,"Cover";#N/A,#N/A,TRUE,"Conts";#N/A,#N/A,TRUE,"VOS";#N/A,#N/A,TRUE,"Warrington";#N/A,#N/A,TRUE,"Widnes"}</definedName>
    <definedName name="ghsdhth" localSheetId="12" hidden="1">{#N/A,#N/A,TRUE,"Cover";#N/A,#N/A,TRUE,"Conts";#N/A,#N/A,TRUE,"VOS";#N/A,#N/A,TRUE,"Warrington";#N/A,#N/A,TRUE,"Widnes"}</definedName>
    <definedName name="ghsdhth" localSheetId="19" hidden="1">{#N/A,#N/A,TRUE,"Cover";#N/A,#N/A,TRUE,"Conts";#N/A,#N/A,TRUE,"VOS";#N/A,#N/A,TRUE,"Warrington";#N/A,#N/A,TRUE,"Widnes"}</definedName>
    <definedName name="ghsdhth" localSheetId="24" hidden="1">{#N/A,#N/A,TRUE,"Cover";#N/A,#N/A,TRUE,"Conts";#N/A,#N/A,TRUE,"VOS";#N/A,#N/A,TRUE,"Warrington";#N/A,#N/A,TRUE,"Widnes"}</definedName>
    <definedName name="ghsdhth" localSheetId="10" hidden="1">{#N/A,#N/A,TRUE,"Cover";#N/A,#N/A,TRUE,"Conts";#N/A,#N/A,TRUE,"VOS";#N/A,#N/A,TRUE,"Warrington";#N/A,#N/A,TRUE,"Widnes"}</definedName>
    <definedName name="ghsdhth" localSheetId="18" hidden="1">{#N/A,#N/A,TRUE,"Cover";#N/A,#N/A,TRUE,"Conts";#N/A,#N/A,TRUE,"VOS";#N/A,#N/A,TRUE,"Warrington";#N/A,#N/A,TRUE,"Widnes"}</definedName>
    <definedName name="ghsdhth" hidden="1">{#N/A,#N/A,TRUE,"Cover";#N/A,#N/A,TRUE,"Conts";#N/A,#N/A,TRUE,"VOS";#N/A,#N/A,TRUE,"Warrington";#N/A,#N/A,TRUE,"Widnes"}</definedName>
    <definedName name="ghsg" localSheetId="21" hidden="1">{#N/A,#N/A,TRUE,"Cover";#N/A,#N/A,TRUE,"Conts";#N/A,#N/A,TRUE,"VOS";#N/A,#N/A,TRUE,"Warrington";#N/A,#N/A,TRUE,"Widnes"}</definedName>
    <definedName name="ghsg" localSheetId="13" hidden="1">{#N/A,#N/A,TRUE,"Cover";#N/A,#N/A,TRUE,"Conts";#N/A,#N/A,TRUE,"VOS";#N/A,#N/A,TRUE,"Warrington";#N/A,#N/A,TRUE,"Widnes"}</definedName>
    <definedName name="ghsg" localSheetId="12" hidden="1">{#N/A,#N/A,TRUE,"Cover";#N/A,#N/A,TRUE,"Conts";#N/A,#N/A,TRUE,"VOS";#N/A,#N/A,TRUE,"Warrington";#N/A,#N/A,TRUE,"Widnes"}</definedName>
    <definedName name="ghsg" localSheetId="19" hidden="1">{#N/A,#N/A,TRUE,"Cover";#N/A,#N/A,TRUE,"Conts";#N/A,#N/A,TRUE,"VOS";#N/A,#N/A,TRUE,"Warrington";#N/A,#N/A,TRUE,"Widnes"}</definedName>
    <definedName name="ghsg" localSheetId="24" hidden="1">{#N/A,#N/A,TRUE,"Cover";#N/A,#N/A,TRUE,"Conts";#N/A,#N/A,TRUE,"VOS";#N/A,#N/A,TRUE,"Warrington";#N/A,#N/A,TRUE,"Widnes"}</definedName>
    <definedName name="ghsg" localSheetId="10" hidden="1">{#N/A,#N/A,TRUE,"Cover";#N/A,#N/A,TRUE,"Conts";#N/A,#N/A,TRUE,"VOS";#N/A,#N/A,TRUE,"Warrington";#N/A,#N/A,TRUE,"Widnes"}</definedName>
    <definedName name="ghsg" localSheetId="18" hidden="1">{#N/A,#N/A,TRUE,"Cover";#N/A,#N/A,TRUE,"Conts";#N/A,#N/A,TRUE,"VOS";#N/A,#N/A,TRUE,"Warrington";#N/A,#N/A,TRUE,"Widnes"}</definedName>
    <definedName name="ghsg" hidden="1">{#N/A,#N/A,TRUE,"Cover";#N/A,#N/A,TRUE,"Conts";#N/A,#N/A,TRUE,"VOS";#N/A,#N/A,TRUE,"Warrington";#N/A,#N/A,TRUE,"Widnes"}</definedName>
    <definedName name="gjahgkj" localSheetId="21" hidden="1">{#N/A,#N/A,TRUE,"Cover";#N/A,#N/A,TRUE,"Conts";#N/A,#N/A,TRUE,"VOS";#N/A,#N/A,TRUE,"Warrington";#N/A,#N/A,TRUE,"Widnes"}</definedName>
    <definedName name="gjahgkj" localSheetId="13" hidden="1">{#N/A,#N/A,TRUE,"Cover";#N/A,#N/A,TRUE,"Conts";#N/A,#N/A,TRUE,"VOS";#N/A,#N/A,TRUE,"Warrington";#N/A,#N/A,TRUE,"Widnes"}</definedName>
    <definedName name="gjahgkj" localSheetId="12" hidden="1">{#N/A,#N/A,TRUE,"Cover";#N/A,#N/A,TRUE,"Conts";#N/A,#N/A,TRUE,"VOS";#N/A,#N/A,TRUE,"Warrington";#N/A,#N/A,TRUE,"Widnes"}</definedName>
    <definedName name="gjahgkj" localSheetId="19" hidden="1">{#N/A,#N/A,TRUE,"Cover";#N/A,#N/A,TRUE,"Conts";#N/A,#N/A,TRUE,"VOS";#N/A,#N/A,TRUE,"Warrington";#N/A,#N/A,TRUE,"Widnes"}</definedName>
    <definedName name="gjahgkj" localSheetId="24" hidden="1">{#N/A,#N/A,TRUE,"Cover";#N/A,#N/A,TRUE,"Conts";#N/A,#N/A,TRUE,"VOS";#N/A,#N/A,TRUE,"Warrington";#N/A,#N/A,TRUE,"Widnes"}</definedName>
    <definedName name="gjahgkj" localSheetId="10" hidden="1">{#N/A,#N/A,TRUE,"Cover";#N/A,#N/A,TRUE,"Conts";#N/A,#N/A,TRUE,"VOS";#N/A,#N/A,TRUE,"Warrington";#N/A,#N/A,TRUE,"Widnes"}</definedName>
    <definedName name="gjahgkj" localSheetId="18" hidden="1">{#N/A,#N/A,TRUE,"Cover";#N/A,#N/A,TRUE,"Conts";#N/A,#N/A,TRUE,"VOS";#N/A,#N/A,TRUE,"Warrington";#N/A,#N/A,TRUE,"Widnes"}</definedName>
    <definedName name="gjahgkj" hidden="1">{#N/A,#N/A,TRUE,"Cover";#N/A,#N/A,TRUE,"Conts";#N/A,#N/A,TRUE,"VOS";#N/A,#N/A,TRUE,"Warrington";#N/A,#N/A,TRUE,"Widnes"}</definedName>
    <definedName name="gjkkl" localSheetId="21" hidden="1">{#N/A,#N/A,TRUE,"Cover";#N/A,#N/A,TRUE,"Conts";#N/A,#N/A,TRUE,"VOS";#N/A,#N/A,TRUE,"Warrington";#N/A,#N/A,TRUE,"Widnes"}</definedName>
    <definedName name="gjkkl" localSheetId="13" hidden="1">{#N/A,#N/A,TRUE,"Cover";#N/A,#N/A,TRUE,"Conts";#N/A,#N/A,TRUE,"VOS";#N/A,#N/A,TRUE,"Warrington";#N/A,#N/A,TRUE,"Widnes"}</definedName>
    <definedName name="gjkkl" localSheetId="12" hidden="1">{#N/A,#N/A,TRUE,"Cover";#N/A,#N/A,TRUE,"Conts";#N/A,#N/A,TRUE,"VOS";#N/A,#N/A,TRUE,"Warrington";#N/A,#N/A,TRUE,"Widnes"}</definedName>
    <definedName name="gjkkl" localSheetId="19" hidden="1">{#N/A,#N/A,TRUE,"Cover";#N/A,#N/A,TRUE,"Conts";#N/A,#N/A,TRUE,"VOS";#N/A,#N/A,TRUE,"Warrington";#N/A,#N/A,TRUE,"Widnes"}</definedName>
    <definedName name="gjkkl" localSheetId="24" hidden="1">{#N/A,#N/A,TRUE,"Cover";#N/A,#N/A,TRUE,"Conts";#N/A,#N/A,TRUE,"VOS";#N/A,#N/A,TRUE,"Warrington";#N/A,#N/A,TRUE,"Widnes"}</definedName>
    <definedName name="gjkkl" localSheetId="10" hidden="1">{#N/A,#N/A,TRUE,"Cover";#N/A,#N/A,TRUE,"Conts";#N/A,#N/A,TRUE,"VOS";#N/A,#N/A,TRUE,"Warrington";#N/A,#N/A,TRUE,"Widnes"}</definedName>
    <definedName name="gjkkl" localSheetId="18" hidden="1">{#N/A,#N/A,TRUE,"Cover";#N/A,#N/A,TRUE,"Conts";#N/A,#N/A,TRUE,"VOS";#N/A,#N/A,TRUE,"Warrington";#N/A,#N/A,TRUE,"Widnes"}</definedName>
    <definedName name="gjkkl" hidden="1">{#N/A,#N/A,TRUE,"Cover";#N/A,#N/A,TRUE,"Conts";#N/A,#N/A,TRUE,"VOS";#N/A,#N/A,TRUE,"Warrington";#N/A,#N/A,TRUE,"Widnes"}</definedName>
    <definedName name="gtrghr" localSheetId="21" hidden="1">{#N/A,#N/A,TRUE,"Cover";#N/A,#N/A,TRUE,"Conts";#N/A,#N/A,TRUE,"VOS";#N/A,#N/A,TRUE,"Warrington";#N/A,#N/A,TRUE,"Widnes"}</definedName>
    <definedName name="gtrghr" localSheetId="13" hidden="1">{#N/A,#N/A,TRUE,"Cover";#N/A,#N/A,TRUE,"Conts";#N/A,#N/A,TRUE,"VOS";#N/A,#N/A,TRUE,"Warrington";#N/A,#N/A,TRUE,"Widnes"}</definedName>
    <definedName name="gtrghr" localSheetId="12" hidden="1">{#N/A,#N/A,TRUE,"Cover";#N/A,#N/A,TRUE,"Conts";#N/A,#N/A,TRUE,"VOS";#N/A,#N/A,TRUE,"Warrington";#N/A,#N/A,TRUE,"Widnes"}</definedName>
    <definedName name="gtrghr" localSheetId="19" hidden="1">{#N/A,#N/A,TRUE,"Cover";#N/A,#N/A,TRUE,"Conts";#N/A,#N/A,TRUE,"VOS";#N/A,#N/A,TRUE,"Warrington";#N/A,#N/A,TRUE,"Widnes"}</definedName>
    <definedName name="gtrghr" localSheetId="24" hidden="1">{#N/A,#N/A,TRUE,"Cover";#N/A,#N/A,TRUE,"Conts";#N/A,#N/A,TRUE,"VOS";#N/A,#N/A,TRUE,"Warrington";#N/A,#N/A,TRUE,"Widnes"}</definedName>
    <definedName name="gtrghr" localSheetId="10" hidden="1">{#N/A,#N/A,TRUE,"Cover";#N/A,#N/A,TRUE,"Conts";#N/A,#N/A,TRUE,"VOS";#N/A,#N/A,TRUE,"Warrington";#N/A,#N/A,TRUE,"Widnes"}</definedName>
    <definedName name="gtrghr" localSheetId="18" hidden="1">{#N/A,#N/A,TRUE,"Cover";#N/A,#N/A,TRUE,"Conts";#N/A,#N/A,TRUE,"VOS";#N/A,#N/A,TRUE,"Warrington";#N/A,#N/A,TRUE,"Widnes"}</definedName>
    <definedName name="gtrghr" hidden="1">{#N/A,#N/A,TRUE,"Cover";#N/A,#N/A,TRUE,"Conts";#N/A,#N/A,TRUE,"VOS";#N/A,#N/A,TRUE,"Warrington";#N/A,#N/A,TRUE,"Widnes"}</definedName>
    <definedName name="gwgtergyr" localSheetId="21" hidden="1">{#N/A,#N/A,TRUE,"Cover";#N/A,#N/A,TRUE,"Conts";#N/A,#N/A,TRUE,"VOS";#N/A,#N/A,TRUE,"Warrington";#N/A,#N/A,TRUE,"Widnes"}</definedName>
    <definedName name="gwgtergyr" localSheetId="13" hidden="1">{#N/A,#N/A,TRUE,"Cover";#N/A,#N/A,TRUE,"Conts";#N/A,#N/A,TRUE,"VOS";#N/A,#N/A,TRUE,"Warrington";#N/A,#N/A,TRUE,"Widnes"}</definedName>
    <definedName name="gwgtergyr" localSheetId="12" hidden="1">{#N/A,#N/A,TRUE,"Cover";#N/A,#N/A,TRUE,"Conts";#N/A,#N/A,TRUE,"VOS";#N/A,#N/A,TRUE,"Warrington";#N/A,#N/A,TRUE,"Widnes"}</definedName>
    <definedName name="gwgtergyr" localSheetId="19" hidden="1">{#N/A,#N/A,TRUE,"Cover";#N/A,#N/A,TRUE,"Conts";#N/A,#N/A,TRUE,"VOS";#N/A,#N/A,TRUE,"Warrington";#N/A,#N/A,TRUE,"Widnes"}</definedName>
    <definedName name="gwgtergyr" localSheetId="24" hidden="1">{#N/A,#N/A,TRUE,"Cover";#N/A,#N/A,TRUE,"Conts";#N/A,#N/A,TRUE,"VOS";#N/A,#N/A,TRUE,"Warrington";#N/A,#N/A,TRUE,"Widnes"}</definedName>
    <definedName name="gwgtergyr" localSheetId="10" hidden="1">{#N/A,#N/A,TRUE,"Cover";#N/A,#N/A,TRUE,"Conts";#N/A,#N/A,TRUE,"VOS";#N/A,#N/A,TRUE,"Warrington";#N/A,#N/A,TRUE,"Widnes"}</definedName>
    <definedName name="gwgtergyr" localSheetId="18" hidden="1">{#N/A,#N/A,TRUE,"Cover";#N/A,#N/A,TRUE,"Conts";#N/A,#N/A,TRUE,"VOS";#N/A,#N/A,TRUE,"Warrington";#N/A,#N/A,TRUE,"Widnes"}</definedName>
    <definedName name="gwgtergyr" hidden="1">{#N/A,#N/A,TRUE,"Cover";#N/A,#N/A,TRUE,"Conts";#N/A,#N/A,TRUE,"VOS";#N/A,#N/A,TRUE,"Warrington";#N/A,#N/A,TRUE,"Widnes"}</definedName>
    <definedName name="hfhgf" localSheetId="21" hidden="1">{#N/A,#N/A,TRUE,"Cover";#N/A,#N/A,TRUE,"Conts";#N/A,#N/A,TRUE,"VOS";#N/A,#N/A,TRUE,"Warrington";#N/A,#N/A,TRUE,"Widnes"}</definedName>
    <definedName name="hfhgf" localSheetId="13" hidden="1">{#N/A,#N/A,TRUE,"Cover";#N/A,#N/A,TRUE,"Conts";#N/A,#N/A,TRUE,"VOS";#N/A,#N/A,TRUE,"Warrington";#N/A,#N/A,TRUE,"Widnes"}</definedName>
    <definedName name="hfhgf" localSheetId="12" hidden="1">{#N/A,#N/A,TRUE,"Cover";#N/A,#N/A,TRUE,"Conts";#N/A,#N/A,TRUE,"VOS";#N/A,#N/A,TRUE,"Warrington";#N/A,#N/A,TRUE,"Widnes"}</definedName>
    <definedName name="hfhgf" localSheetId="19" hidden="1">{#N/A,#N/A,TRUE,"Cover";#N/A,#N/A,TRUE,"Conts";#N/A,#N/A,TRUE,"VOS";#N/A,#N/A,TRUE,"Warrington";#N/A,#N/A,TRUE,"Widnes"}</definedName>
    <definedName name="hfhgf" localSheetId="24" hidden="1">{#N/A,#N/A,TRUE,"Cover";#N/A,#N/A,TRUE,"Conts";#N/A,#N/A,TRUE,"VOS";#N/A,#N/A,TRUE,"Warrington";#N/A,#N/A,TRUE,"Widnes"}</definedName>
    <definedName name="hfhgf" localSheetId="10" hidden="1">{#N/A,#N/A,TRUE,"Cover";#N/A,#N/A,TRUE,"Conts";#N/A,#N/A,TRUE,"VOS";#N/A,#N/A,TRUE,"Warrington";#N/A,#N/A,TRUE,"Widnes"}</definedName>
    <definedName name="hfhgf" localSheetId="18" hidden="1">{#N/A,#N/A,TRUE,"Cover";#N/A,#N/A,TRUE,"Conts";#N/A,#N/A,TRUE,"VOS";#N/A,#N/A,TRUE,"Warrington";#N/A,#N/A,TRUE,"Widnes"}</definedName>
    <definedName name="hfhgf" hidden="1">{#N/A,#N/A,TRUE,"Cover";#N/A,#N/A,TRUE,"Conts";#N/A,#N/A,TRUE,"VOS";#N/A,#N/A,TRUE,"Warrington";#N/A,#N/A,TRUE,"Widnes"}</definedName>
    <definedName name="hgkhkg" localSheetId="21" hidden="1">{#N/A,#N/A,TRUE,"Cover";#N/A,#N/A,TRUE,"Conts";#N/A,#N/A,TRUE,"VOS";#N/A,#N/A,TRUE,"Warrington";#N/A,#N/A,TRUE,"Widnes"}</definedName>
    <definedName name="hgkhkg" localSheetId="13" hidden="1">{#N/A,#N/A,TRUE,"Cover";#N/A,#N/A,TRUE,"Conts";#N/A,#N/A,TRUE,"VOS";#N/A,#N/A,TRUE,"Warrington";#N/A,#N/A,TRUE,"Widnes"}</definedName>
    <definedName name="hgkhkg" localSheetId="12" hidden="1">{#N/A,#N/A,TRUE,"Cover";#N/A,#N/A,TRUE,"Conts";#N/A,#N/A,TRUE,"VOS";#N/A,#N/A,TRUE,"Warrington";#N/A,#N/A,TRUE,"Widnes"}</definedName>
    <definedName name="hgkhkg" localSheetId="19" hidden="1">{#N/A,#N/A,TRUE,"Cover";#N/A,#N/A,TRUE,"Conts";#N/A,#N/A,TRUE,"VOS";#N/A,#N/A,TRUE,"Warrington";#N/A,#N/A,TRUE,"Widnes"}</definedName>
    <definedName name="hgkhkg" localSheetId="24" hidden="1">{#N/A,#N/A,TRUE,"Cover";#N/A,#N/A,TRUE,"Conts";#N/A,#N/A,TRUE,"VOS";#N/A,#N/A,TRUE,"Warrington";#N/A,#N/A,TRUE,"Widnes"}</definedName>
    <definedName name="hgkhkg" localSheetId="10" hidden="1">{#N/A,#N/A,TRUE,"Cover";#N/A,#N/A,TRUE,"Conts";#N/A,#N/A,TRUE,"VOS";#N/A,#N/A,TRUE,"Warrington";#N/A,#N/A,TRUE,"Widnes"}</definedName>
    <definedName name="hgkhkg" localSheetId="18" hidden="1">{#N/A,#N/A,TRUE,"Cover";#N/A,#N/A,TRUE,"Conts";#N/A,#N/A,TRUE,"VOS";#N/A,#N/A,TRUE,"Warrington";#N/A,#N/A,TRUE,"Widnes"}</definedName>
    <definedName name="hgkhkg" hidden="1">{#N/A,#N/A,TRUE,"Cover";#N/A,#N/A,TRUE,"Conts";#N/A,#N/A,TRUE,"VOS";#N/A,#N/A,TRUE,"Warrington";#N/A,#N/A,TRUE,"Widnes"}</definedName>
    <definedName name="hjdj" localSheetId="21" hidden="1">{#N/A,#N/A,TRUE,"Cover";#N/A,#N/A,TRUE,"Conts";#N/A,#N/A,TRUE,"VOS";#N/A,#N/A,TRUE,"Warrington";#N/A,#N/A,TRUE,"Widnes"}</definedName>
    <definedName name="hjdj" localSheetId="13" hidden="1">{#N/A,#N/A,TRUE,"Cover";#N/A,#N/A,TRUE,"Conts";#N/A,#N/A,TRUE,"VOS";#N/A,#N/A,TRUE,"Warrington";#N/A,#N/A,TRUE,"Widnes"}</definedName>
    <definedName name="hjdj" localSheetId="12" hidden="1">{#N/A,#N/A,TRUE,"Cover";#N/A,#N/A,TRUE,"Conts";#N/A,#N/A,TRUE,"VOS";#N/A,#N/A,TRUE,"Warrington";#N/A,#N/A,TRUE,"Widnes"}</definedName>
    <definedName name="hjdj" localSheetId="19" hidden="1">{#N/A,#N/A,TRUE,"Cover";#N/A,#N/A,TRUE,"Conts";#N/A,#N/A,TRUE,"VOS";#N/A,#N/A,TRUE,"Warrington";#N/A,#N/A,TRUE,"Widnes"}</definedName>
    <definedName name="hjdj" localSheetId="24" hidden="1">{#N/A,#N/A,TRUE,"Cover";#N/A,#N/A,TRUE,"Conts";#N/A,#N/A,TRUE,"VOS";#N/A,#N/A,TRUE,"Warrington";#N/A,#N/A,TRUE,"Widnes"}</definedName>
    <definedName name="hjdj" localSheetId="10" hidden="1">{#N/A,#N/A,TRUE,"Cover";#N/A,#N/A,TRUE,"Conts";#N/A,#N/A,TRUE,"VOS";#N/A,#N/A,TRUE,"Warrington";#N/A,#N/A,TRUE,"Widnes"}</definedName>
    <definedName name="hjdj" localSheetId="18" hidden="1">{#N/A,#N/A,TRUE,"Cover";#N/A,#N/A,TRUE,"Conts";#N/A,#N/A,TRUE,"VOS";#N/A,#N/A,TRUE,"Warrington";#N/A,#N/A,TRUE,"Widnes"}</definedName>
    <definedName name="hjdj" hidden="1">{#N/A,#N/A,TRUE,"Cover";#N/A,#N/A,TRUE,"Conts";#N/A,#N/A,TRUE,"VOS";#N/A,#N/A,TRUE,"Warrington";#N/A,#N/A,TRUE,"Widnes"}</definedName>
    <definedName name="HOME" localSheetId="21">#REF!</definedName>
    <definedName name="HOME" localSheetId="10">#REF!</definedName>
    <definedName name="HOME">#REF!</definedName>
    <definedName name="HPTAL" localSheetId="21" hidden="1">#REF!</definedName>
    <definedName name="HPTAL" hidden="1">#REF!</definedName>
    <definedName name="hshjy" localSheetId="21" hidden="1">{#N/A,#N/A,TRUE,"Cover";#N/A,#N/A,TRUE,"Conts";#N/A,#N/A,TRUE,"VOS";#N/A,#N/A,TRUE,"Warrington";#N/A,#N/A,TRUE,"Widnes"}</definedName>
    <definedName name="hshjy" localSheetId="13" hidden="1">{#N/A,#N/A,TRUE,"Cover";#N/A,#N/A,TRUE,"Conts";#N/A,#N/A,TRUE,"VOS";#N/A,#N/A,TRUE,"Warrington";#N/A,#N/A,TRUE,"Widnes"}</definedName>
    <definedName name="hshjy" localSheetId="12" hidden="1">{#N/A,#N/A,TRUE,"Cover";#N/A,#N/A,TRUE,"Conts";#N/A,#N/A,TRUE,"VOS";#N/A,#N/A,TRUE,"Warrington";#N/A,#N/A,TRUE,"Widnes"}</definedName>
    <definedName name="hshjy" localSheetId="19" hidden="1">{#N/A,#N/A,TRUE,"Cover";#N/A,#N/A,TRUE,"Conts";#N/A,#N/A,TRUE,"VOS";#N/A,#N/A,TRUE,"Warrington";#N/A,#N/A,TRUE,"Widnes"}</definedName>
    <definedName name="hshjy" localSheetId="24" hidden="1">{#N/A,#N/A,TRUE,"Cover";#N/A,#N/A,TRUE,"Conts";#N/A,#N/A,TRUE,"VOS";#N/A,#N/A,TRUE,"Warrington";#N/A,#N/A,TRUE,"Widnes"}</definedName>
    <definedName name="hshjy" localSheetId="10" hidden="1">{#N/A,#N/A,TRUE,"Cover";#N/A,#N/A,TRUE,"Conts";#N/A,#N/A,TRUE,"VOS";#N/A,#N/A,TRUE,"Warrington";#N/A,#N/A,TRUE,"Widnes"}</definedName>
    <definedName name="hshjy" localSheetId="18" hidden="1">{#N/A,#N/A,TRUE,"Cover";#N/A,#N/A,TRUE,"Conts";#N/A,#N/A,TRUE,"VOS";#N/A,#N/A,TRUE,"Warrington";#N/A,#N/A,TRUE,"Widnes"}</definedName>
    <definedName name="hshjy" hidden="1">{#N/A,#N/A,TRUE,"Cover";#N/A,#N/A,TRUE,"Conts";#N/A,#N/A,TRUE,"VOS";#N/A,#N/A,TRUE,"Warrington";#N/A,#N/A,TRUE,"Widnes"}</definedName>
    <definedName name="hshxdht" localSheetId="21" hidden="1">{#N/A,#N/A,TRUE,"Cover";#N/A,#N/A,TRUE,"Conts";#N/A,#N/A,TRUE,"VOS";#N/A,#N/A,TRUE,"Warrington";#N/A,#N/A,TRUE,"Widnes"}</definedName>
    <definedName name="hshxdht" localSheetId="13" hidden="1">{#N/A,#N/A,TRUE,"Cover";#N/A,#N/A,TRUE,"Conts";#N/A,#N/A,TRUE,"VOS";#N/A,#N/A,TRUE,"Warrington";#N/A,#N/A,TRUE,"Widnes"}</definedName>
    <definedName name="hshxdht" localSheetId="12" hidden="1">{#N/A,#N/A,TRUE,"Cover";#N/A,#N/A,TRUE,"Conts";#N/A,#N/A,TRUE,"VOS";#N/A,#N/A,TRUE,"Warrington";#N/A,#N/A,TRUE,"Widnes"}</definedName>
    <definedName name="hshxdht" localSheetId="19" hidden="1">{#N/A,#N/A,TRUE,"Cover";#N/A,#N/A,TRUE,"Conts";#N/A,#N/A,TRUE,"VOS";#N/A,#N/A,TRUE,"Warrington";#N/A,#N/A,TRUE,"Widnes"}</definedName>
    <definedName name="hshxdht" localSheetId="24" hidden="1">{#N/A,#N/A,TRUE,"Cover";#N/A,#N/A,TRUE,"Conts";#N/A,#N/A,TRUE,"VOS";#N/A,#N/A,TRUE,"Warrington";#N/A,#N/A,TRUE,"Widnes"}</definedName>
    <definedName name="hshxdht" localSheetId="10" hidden="1">{#N/A,#N/A,TRUE,"Cover";#N/A,#N/A,TRUE,"Conts";#N/A,#N/A,TRUE,"VOS";#N/A,#N/A,TRUE,"Warrington";#N/A,#N/A,TRUE,"Widnes"}</definedName>
    <definedName name="hshxdht" localSheetId="18" hidden="1">{#N/A,#N/A,TRUE,"Cover";#N/A,#N/A,TRUE,"Conts";#N/A,#N/A,TRUE,"VOS";#N/A,#N/A,TRUE,"Warrington";#N/A,#N/A,TRUE,"Widnes"}</definedName>
    <definedName name="hshxdht" hidden="1">{#N/A,#N/A,TRUE,"Cover";#N/A,#N/A,TRUE,"Conts";#N/A,#N/A,TRUE,"VOS";#N/A,#N/A,TRUE,"Warrington";#N/A,#N/A,TRUE,"Widnes"}</definedName>
    <definedName name="hsyhjtyhj" localSheetId="21" hidden="1">{#N/A,#N/A,TRUE,"Cover";#N/A,#N/A,TRUE,"Conts";#N/A,#N/A,TRUE,"VOS";#N/A,#N/A,TRUE,"Warrington";#N/A,#N/A,TRUE,"Widnes"}</definedName>
    <definedName name="hsyhjtyhj" localSheetId="13" hidden="1">{#N/A,#N/A,TRUE,"Cover";#N/A,#N/A,TRUE,"Conts";#N/A,#N/A,TRUE,"VOS";#N/A,#N/A,TRUE,"Warrington";#N/A,#N/A,TRUE,"Widnes"}</definedName>
    <definedName name="hsyhjtyhj" localSheetId="12" hidden="1">{#N/A,#N/A,TRUE,"Cover";#N/A,#N/A,TRUE,"Conts";#N/A,#N/A,TRUE,"VOS";#N/A,#N/A,TRUE,"Warrington";#N/A,#N/A,TRUE,"Widnes"}</definedName>
    <definedName name="hsyhjtyhj" localSheetId="19" hidden="1">{#N/A,#N/A,TRUE,"Cover";#N/A,#N/A,TRUE,"Conts";#N/A,#N/A,TRUE,"VOS";#N/A,#N/A,TRUE,"Warrington";#N/A,#N/A,TRUE,"Widnes"}</definedName>
    <definedName name="hsyhjtyhj" localSheetId="24" hidden="1">{#N/A,#N/A,TRUE,"Cover";#N/A,#N/A,TRUE,"Conts";#N/A,#N/A,TRUE,"VOS";#N/A,#N/A,TRUE,"Warrington";#N/A,#N/A,TRUE,"Widnes"}</definedName>
    <definedName name="hsyhjtyhj" localSheetId="10" hidden="1">{#N/A,#N/A,TRUE,"Cover";#N/A,#N/A,TRUE,"Conts";#N/A,#N/A,TRUE,"VOS";#N/A,#N/A,TRUE,"Warrington";#N/A,#N/A,TRUE,"Widnes"}</definedName>
    <definedName name="hsyhjtyhj" localSheetId="1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1" hidden="1">{"'Appendix 3 Currency'!$A$1:$U$96"}</definedName>
    <definedName name="HTML_Control" localSheetId="13" hidden="1">{"'Appendix 3 Currency'!$A$1:$U$96"}</definedName>
    <definedName name="HTML_Control" localSheetId="12" hidden="1">{"'Appendix 3 Currency'!$A$1:$U$96"}</definedName>
    <definedName name="HTML_Control" localSheetId="19" hidden="1">{"'Appendix 3 Currency'!$A$1:$U$96"}</definedName>
    <definedName name="HTML_Control" localSheetId="24" hidden="1">{"'Appendix 3 Currency'!$A$1:$U$96"}</definedName>
    <definedName name="HTML_Control" localSheetId="10" hidden="1">{"'Appendix 3 Currency'!$A$1:$U$96"}</definedName>
    <definedName name="HTML_Control" localSheetId="1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1" hidden="1">{#N/A,#N/A,TRUE,"Cover";#N/A,#N/A,TRUE,"Conts";#N/A,#N/A,TRUE,"VOS";#N/A,#N/A,TRUE,"Warrington";#N/A,#N/A,TRUE,"Widnes"}</definedName>
    <definedName name="htrhrsth" localSheetId="13" hidden="1">{#N/A,#N/A,TRUE,"Cover";#N/A,#N/A,TRUE,"Conts";#N/A,#N/A,TRUE,"VOS";#N/A,#N/A,TRUE,"Warrington";#N/A,#N/A,TRUE,"Widnes"}</definedName>
    <definedName name="htrhrsth" localSheetId="12" hidden="1">{#N/A,#N/A,TRUE,"Cover";#N/A,#N/A,TRUE,"Conts";#N/A,#N/A,TRUE,"VOS";#N/A,#N/A,TRUE,"Warrington";#N/A,#N/A,TRUE,"Widnes"}</definedName>
    <definedName name="htrhrsth" localSheetId="19" hidden="1">{#N/A,#N/A,TRUE,"Cover";#N/A,#N/A,TRUE,"Conts";#N/A,#N/A,TRUE,"VOS";#N/A,#N/A,TRUE,"Warrington";#N/A,#N/A,TRUE,"Widnes"}</definedName>
    <definedName name="htrhrsth" localSheetId="24" hidden="1">{#N/A,#N/A,TRUE,"Cover";#N/A,#N/A,TRUE,"Conts";#N/A,#N/A,TRUE,"VOS";#N/A,#N/A,TRUE,"Warrington";#N/A,#N/A,TRUE,"Widnes"}</definedName>
    <definedName name="htrhrsth" localSheetId="10" hidden="1">{#N/A,#N/A,TRUE,"Cover";#N/A,#N/A,TRUE,"Conts";#N/A,#N/A,TRUE,"VOS";#N/A,#N/A,TRUE,"Warrington";#N/A,#N/A,TRUE,"Widnes"}</definedName>
    <definedName name="htrhrsth" localSheetId="18" hidden="1">{#N/A,#N/A,TRUE,"Cover";#N/A,#N/A,TRUE,"Conts";#N/A,#N/A,TRUE,"VOS";#N/A,#N/A,TRUE,"Warrington";#N/A,#N/A,TRUE,"Widnes"}</definedName>
    <definedName name="htrhrsth" hidden="1">{#N/A,#N/A,TRUE,"Cover";#N/A,#N/A,TRUE,"Conts";#N/A,#N/A,TRUE,"VOS";#N/A,#N/A,TRUE,"Warrington";#N/A,#N/A,TRUE,"Widnes"}</definedName>
    <definedName name="hutgfru" localSheetId="21" hidden="1">{#N/A,#N/A,TRUE,"Cover";#N/A,#N/A,TRUE,"Conts";#N/A,#N/A,TRUE,"VOS";#N/A,#N/A,TRUE,"Warrington";#N/A,#N/A,TRUE,"Widnes"}</definedName>
    <definedName name="hutgfru" localSheetId="13" hidden="1">{#N/A,#N/A,TRUE,"Cover";#N/A,#N/A,TRUE,"Conts";#N/A,#N/A,TRUE,"VOS";#N/A,#N/A,TRUE,"Warrington";#N/A,#N/A,TRUE,"Widnes"}</definedName>
    <definedName name="hutgfru" localSheetId="12" hidden="1">{#N/A,#N/A,TRUE,"Cover";#N/A,#N/A,TRUE,"Conts";#N/A,#N/A,TRUE,"VOS";#N/A,#N/A,TRUE,"Warrington";#N/A,#N/A,TRUE,"Widnes"}</definedName>
    <definedName name="hutgfru" localSheetId="19" hidden="1">{#N/A,#N/A,TRUE,"Cover";#N/A,#N/A,TRUE,"Conts";#N/A,#N/A,TRUE,"VOS";#N/A,#N/A,TRUE,"Warrington";#N/A,#N/A,TRUE,"Widnes"}</definedName>
    <definedName name="hutgfru" localSheetId="24" hidden="1">{#N/A,#N/A,TRUE,"Cover";#N/A,#N/A,TRUE,"Conts";#N/A,#N/A,TRUE,"VOS";#N/A,#N/A,TRUE,"Warrington";#N/A,#N/A,TRUE,"Widnes"}</definedName>
    <definedName name="hutgfru" localSheetId="10" hidden="1">{#N/A,#N/A,TRUE,"Cover";#N/A,#N/A,TRUE,"Conts";#N/A,#N/A,TRUE,"VOS";#N/A,#N/A,TRUE,"Warrington";#N/A,#N/A,TRUE,"Widnes"}</definedName>
    <definedName name="hutgfru" localSheetId="18" hidden="1">{#N/A,#N/A,TRUE,"Cover";#N/A,#N/A,TRUE,"Conts";#N/A,#N/A,TRUE,"VOS";#N/A,#N/A,TRUE,"Warrington";#N/A,#N/A,TRUE,"Widnes"}</definedName>
    <definedName name="hutgfru" hidden="1">{#N/A,#N/A,TRUE,"Cover";#N/A,#N/A,TRUE,"Conts";#N/A,#N/A,TRUE,"VOS";#N/A,#N/A,TRUE,"Warrington";#N/A,#N/A,TRUE,"Widnes"}</definedName>
    <definedName name="i8uiuyi" localSheetId="21" hidden="1">{#N/A,#N/A,TRUE,"Cover";#N/A,#N/A,TRUE,"Conts";#N/A,#N/A,TRUE,"VOS";#N/A,#N/A,TRUE,"Warrington";#N/A,#N/A,TRUE,"Widnes"}</definedName>
    <definedName name="i8uiuyi" localSheetId="13" hidden="1">{#N/A,#N/A,TRUE,"Cover";#N/A,#N/A,TRUE,"Conts";#N/A,#N/A,TRUE,"VOS";#N/A,#N/A,TRUE,"Warrington";#N/A,#N/A,TRUE,"Widnes"}</definedName>
    <definedName name="i8uiuyi" localSheetId="12" hidden="1">{#N/A,#N/A,TRUE,"Cover";#N/A,#N/A,TRUE,"Conts";#N/A,#N/A,TRUE,"VOS";#N/A,#N/A,TRUE,"Warrington";#N/A,#N/A,TRUE,"Widnes"}</definedName>
    <definedName name="i8uiuyi" localSheetId="19" hidden="1">{#N/A,#N/A,TRUE,"Cover";#N/A,#N/A,TRUE,"Conts";#N/A,#N/A,TRUE,"VOS";#N/A,#N/A,TRUE,"Warrington";#N/A,#N/A,TRUE,"Widnes"}</definedName>
    <definedName name="i8uiuyi" localSheetId="24" hidden="1">{#N/A,#N/A,TRUE,"Cover";#N/A,#N/A,TRUE,"Conts";#N/A,#N/A,TRUE,"VOS";#N/A,#N/A,TRUE,"Warrington";#N/A,#N/A,TRUE,"Widnes"}</definedName>
    <definedName name="i8uiuyi" localSheetId="10" hidden="1">{#N/A,#N/A,TRUE,"Cover";#N/A,#N/A,TRUE,"Conts";#N/A,#N/A,TRUE,"VOS";#N/A,#N/A,TRUE,"Warrington";#N/A,#N/A,TRUE,"Widnes"}</definedName>
    <definedName name="i8uiuyi" localSheetId="18" hidden="1">{#N/A,#N/A,TRUE,"Cover";#N/A,#N/A,TRUE,"Conts";#N/A,#N/A,TRUE,"VOS";#N/A,#N/A,TRUE,"Warrington";#N/A,#N/A,TRUE,"Widnes"}</definedName>
    <definedName name="i8uiuyi" hidden="1">{#N/A,#N/A,TRUE,"Cover";#N/A,#N/A,TRUE,"Conts";#N/A,#N/A,TRUE,"VOS";#N/A,#N/A,TRUE,"Warrington";#N/A,#N/A,TRUE,"Widnes"}</definedName>
    <definedName name="ihg" localSheetId="21" hidden="1">{#N/A,#N/A,TRUE,"Cover";#N/A,#N/A,TRUE,"Conts";#N/A,#N/A,TRUE,"VOS";#N/A,#N/A,TRUE,"Warrington";#N/A,#N/A,TRUE,"Widnes"}</definedName>
    <definedName name="ihg" localSheetId="13" hidden="1">{#N/A,#N/A,TRUE,"Cover";#N/A,#N/A,TRUE,"Conts";#N/A,#N/A,TRUE,"VOS";#N/A,#N/A,TRUE,"Warrington";#N/A,#N/A,TRUE,"Widnes"}</definedName>
    <definedName name="ihg" localSheetId="12" hidden="1">{#N/A,#N/A,TRUE,"Cover";#N/A,#N/A,TRUE,"Conts";#N/A,#N/A,TRUE,"VOS";#N/A,#N/A,TRUE,"Warrington";#N/A,#N/A,TRUE,"Widnes"}</definedName>
    <definedName name="ihg" localSheetId="19" hidden="1">{#N/A,#N/A,TRUE,"Cover";#N/A,#N/A,TRUE,"Conts";#N/A,#N/A,TRUE,"VOS";#N/A,#N/A,TRUE,"Warrington";#N/A,#N/A,TRUE,"Widnes"}</definedName>
    <definedName name="ihg" localSheetId="24" hidden="1">{#N/A,#N/A,TRUE,"Cover";#N/A,#N/A,TRUE,"Conts";#N/A,#N/A,TRUE,"VOS";#N/A,#N/A,TRUE,"Warrington";#N/A,#N/A,TRUE,"Widnes"}</definedName>
    <definedName name="ihg" localSheetId="10" hidden="1">{#N/A,#N/A,TRUE,"Cover";#N/A,#N/A,TRUE,"Conts";#N/A,#N/A,TRUE,"VOS";#N/A,#N/A,TRUE,"Warrington";#N/A,#N/A,TRUE,"Widnes"}</definedName>
    <definedName name="ihg" localSheetId="18" hidden="1">{#N/A,#N/A,TRUE,"Cover";#N/A,#N/A,TRUE,"Conts";#N/A,#N/A,TRUE,"VOS";#N/A,#N/A,TRUE,"Warrington";#N/A,#N/A,TRUE,"Widnes"}</definedName>
    <definedName name="ihg" hidden="1">{#N/A,#N/A,TRUE,"Cover";#N/A,#N/A,TRUE,"Conts";#N/A,#N/A,TRUE,"VOS";#N/A,#N/A,TRUE,"Warrington";#N/A,#N/A,TRUE,"Widnes"}</definedName>
    <definedName name="iho" localSheetId="21" hidden="1">{#N/A,#N/A,TRUE,"Cover";#N/A,#N/A,TRUE,"Conts";#N/A,#N/A,TRUE,"VOS";#N/A,#N/A,TRUE,"Warrington";#N/A,#N/A,TRUE,"Widnes"}</definedName>
    <definedName name="iho" localSheetId="13" hidden="1">{#N/A,#N/A,TRUE,"Cover";#N/A,#N/A,TRUE,"Conts";#N/A,#N/A,TRUE,"VOS";#N/A,#N/A,TRUE,"Warrington";#N/A,#N/A,TRUE,"Widnes"}</definedName>
    <definedName name="iho" localSheetId="12" hidden="1">{#N/A,#N/A,TRUE,"Cover";#N/A,#N/A,TRUE,"Conts";#N/A,#N/A,TRUE,"VOS";#N/A,#N/A,TRUE,"Warrington";#N/A,#N/A,TRUE,"Widnes"}</definedName>
    <definedName name="iho" localSheetId="19" hidden="1">{#N/A,#N/A,TRUE,"Cover";#N/A,#N/A,TRUE,"Conts";#N/A,#N/A,TRUE,"VOS";#N/A,#N/A,TRUE,"Warrington";#N/A,#N/A,TRUE,"Widnes"}</definedName>
    <definedName name="iho" localSheetId="24" hidden="1">{#N/A,#N/A,TRUE,"Cover";#N/A,#N/A,TRUE,"Conts";#N/A,#N/A,TRUE,"VOS";#N/A,#N/A,TRUE,"Warrington";#N/A,#N/A,TRUE,"Widnes"}</definedName>
    <definedName name="iho" localSheetId="10" hidden="1">{#N/A,#N/A,TRUE,"Cover";#N/A,#N/A,TRUE,"Conts";#N/A,#N/A,TRUE,"VOS";#N/A,#N/A,TRUE,"Warrington";#N/A,#N/A,TRUE,"Widnes"}</definedName>
    <definedName name="iho" localSheetId="18" hidden="1">{#N/A,#N/A,TRUE,"Cover";#N/A,#N/A,TRUE,"Conts";#N/A,#N/A,TRUE,"VOS";#N/A,#N/A,TRUE,"Warrington";#N/A,#N/A,TRUE,"Widnes"}</definedName>
    <definedName name="iho" hidden="1">{#N/A,#N/A,TRUE,"Cover";#N/A,#N/A,TRUE,"Conts";#N/A,#N/A,TRUE,"VOS";#N/A,#N/A,TRUE,"Warrington";#N/A,#N/A,TRUE,"Widnes"}</definedName>
    <definedName name="Incident_Tier" localSheetId="21">[9]Lookups!#REF!</definedName>
    <definedName name="Incident_Tier" localSheetId="13">[9]Lookups!#REF!</definedName>
    <definedName name="Incident_Tier" localSheetId="17">[9]Lookups!#REF!</definedName>
    <definedName name="Incident_Tier" localSheetId="9">[9]Lookups!#REF!</definedName>
    <definedName name="Incident_Tier">[9]Lookups!#REF!</definedName>
    <definedName name="Incident_Type" localSheetId="13">[9]Lookups!#REF!</definedName>
    <definedName name="Incident_Type" localSheetId="17">[9]Lookups!#REF!</definedName>
    <definedName name="Incident_Type" localSheetId="9">[9]Lookups!#REF!</definedName>
    <definedName name="Incident_Type">[9]Lookups!#REF!</definedName>
    <definedName name="Inside_Dia__ID">'[20]Pipe Schedule'!$C$7:$E$15</definedName>
    <definedName name="Interior" localSheetId="21">#REF!</definedName>
    <definedName name="Interior" localSheetId="19">#REF!</definedName>
    <definedName name="Interior" localSheetId="10">#REF!</definedName>
    <definedName name="Interior">#REF!</definedName>
    <definedName name="INTERNAL__WALLS__AND__PARTITIONS" localSheetId="21">'[11]Build-up'!#REF!</definedName>
    <definedName name="INTERNAL__WALLS__AND__PARTITIONS" localSheetId="19">'[11]Build-up'!#REF!</definedName>
    <definedName name="INTERNAL__WALLS__AND__PARTITIONS" localSheetId="10">'[11]Build-up'!#REF!</definedName>
    <definedName name="INTERNAL__WALLS__AND__PARTITIONS">'[11]Build-up'!#REF!</definedName>
    <definedName name="INVOICE2" localSheetId="21" hidden="1">#REF!</definedName>
    <definedName name="INVOICE2" localSheetId="19" hidden="1">#REF!</definedName>
    <definedName name="INVOICE2" localSheetId="10" hidden="1">#REF!</definedName>
    <definedName name="INVOICE2" hidden="1">#REF!</definedName>
    <definedName name="io" localSheetId="21" hidden="1">{#N/A,#N/A,TRUE,"Cover";#N/A,#N/A,TRUE,"Conts";#N/A,#N/A,TRUE,"VOS";#N/A,#N/A,TRUE,"Warrington";#N/A,#N/A,TRUE,"Widnes"}</definedName>
    <definedName name="io" localSheetId="13" hidden="1">{#N/A,#N/A,TRUE,"Cover";#N/A,#N/A,TRUE,"Conts";#N/A,#N/A,TRUE,"VOS";#N/A,#N/A,TRUE,"Warrington";#N/A,#N/A,TRUE,"Widnes"}</definedName>
    <definedName name="io" localSheetId="12" hidden="1">{#N/A,#N/A,TRUE,"Cover";#N/A,#N/A,TRUE,"Conts";#N/A,#N/A,TRUE,"VOS";#N/A,#N/A,TRUE,"Warrington";#N/A,#N/A,TRUE,"Widnes"}</definedName>
    <definedName name="io" localSheetId="19" hidden="1">{#N/A,#N/A,TRUE,"Cover";#N/A,#N/A,TRUE,"Conts";#N/A,#N/A,TRUE,"VOS";#N/A,#N/A,TRUE,"Warrington";#N/A,#N/A,TRUE,"Widnes"}</definedName>
    <definedName name="io" localSheetId="24" hidden="1">{#N/A,#N/A,TRUE,"Cover";#N/A,#N/A,TRUE,"Conts";#N/A,#N/A,TRUE,"VOS";#N/A,#N/A,TRUE,"Warrington";#N/A,#N/A,TRUE,"Widnes"}</definedName>
    <definedName name="io" localSheetId="10" hidden="1">{#N/A,#N/A,TRUE,"Cover";#N/A,#N/A,TRUE,"Conts";#N/A,#N/A,TRUE,"VOS";#N/A,#N/A,TRUE,"Warrington";#N/A,#N/A,TRUE,"Widnes"}</definedName>
    <definedName name="io" localSheetId="18" hidden="1">{#N/A,#N/A,TRUE,"Cover";#N/A,#N/A,TRUE,"Conts";#N/A,#N/A,TRUE,"VOS";#N/A,#N/A,TRUE,"Warrington";#N/A,#N/A,TRUE,"Widnes"}</definedName>
    <definedName name="io" hidden="1">{#N/A,#N/A,TRUE,"Cover";#N/A,#N/A,TRUE,"Conts";#N/A,#N/A,TRUE,"VOS";#N/A,#N/A,TRUE,"Warrington";#N/A,#N/A,TRUE,"Widnes"}</definedName>
    <definedName name="io8yuou8y" localSheetId="21" hidden="1">{#N/A,#N/A,TRUE,"Cover";#N/A,#N/A,TRUE,"Conts";#N/A,#N/A,TRUE,"VOS";#N/A,#N/A,TRUE,"Warrington";#N/A,#N/A,TRUE,"Widnes"}</definedName>
    <definedName name="io8yuou8y" localSheetId="13" hidden="1">{#N/A,#N/A,TRUE,"Cover";#N/A,#N/A,TRUE,"Conts";#N/A,#N/A,TRUE,"VOS";#N/A,#N/A,TRUE,"Warrington";#N/A,#N/A,TRUE,"Widnes"}</definedName>
    <definedName name="io8yuou8y" localSheetId="12" hidden="1">{#N/A,#N/A,TRUE,"Cover";#N/A,#N/A,TRUE,"Conts";#N/A,#N/A,TRUE,"VOS";#N/A,#N/A,TRUE,"Warrington";#N/A,#N/A,TRUE,"Widnes"}</definedName>
    <definedName name="io8yuou8y" localSheetId="19" hidden="1">{#N/A,#N/A,TRUE,"Cover";#N/A,#N/A,TRUE,"Conts";#N/A,#N/A,TRUE,"VOS";#N/A,#N/A,TRUE,"Warrington";#N/A,#N/A,TRUE,"Widnes"}</definedName>
    <definedName name="io8yuou8y" localSheetId="24" hidden="1">{#N/A,#N/A,TRUE,"Cover";#N/A,#N/A,TRUE,"Conts";#N/A,#N/A,TRUE,"VOS";#N/A,#N/A,TRUE,"Warrington";#N/A,#N/A,TRUE,"Widnes"}</definedName>
    <definedName name="io8yuou8y" localSheetId="10" hidden="1">{#N/A,#N/A,TRUE,"Cover";#N/A,#N/A,TRUE,"Conts";#N/A,#N/A,TRUE,"VOS";#N/A,#N/A,TRUE,"Warrington";#N/A,#N/A,TRUE,"Widnes"}</definedName>
    <definedName name="io8yuou8y" localSheetId="18" hidden="1">{#N/A,#N/A,TRUE,"Cover";#N/A,#N/A,TRUE,"Conts";#N/A,#N/A,TRUE,"VOS";#N/A,#N/A,TRUE,"Warrington";#N/A,#N/A,TRUE,"Widnes"}</definedName>
    <definedName name="io8yuou8y" hidden="1">{#N/A,#N/A,TRUE,"Cover";#N/A,#N/A,TRUE,"Conts";#N/A,#N/A,TRUE,"VOS";#N/A,#N/A,TRUE,"Warrington";#N/A,#N/A,TRUE,"Widnes"}</definedName>
    <definedName name="iol" localSheetId="21" hidden="1">{#N/A,#N/A,TRUE,"Cover";#N/A,#N/A,TRUE,"Conts";#N/A,#N/A,TRUE,"VOS";#N/A,#N/A,TRUE,"Warrington";#N/A,#N/A,TRUE,"Widnes"}</definedName>
    <definedName name="iol" localSheetId="13" hidden="1">{#N/A,#N/A,TRUE,"Cover";#N/A,#N/A,TRUE,"Conts";#N/A,#N/A,TRUE,"VOS";#N/A,#N/A,TRUE,"Warrington";#N/A,#N/A,TRUE,"Widnes"}</definedName>
    <definedName name="iol" localSheetId="12" hidden="1">{#N/A,#N/A,TRUE,"Cover";#N/A,#N/A,TRUE,"Conts";#N/A,#N/A,TRUE,"VOS";#N/A,#N/A,TRUE,"Warrington";#N/A,#N/A,TRUE,"Widnes"}</definedName>
    <definedName name="iol" localSheetId="19" hidden="1">{#N/A,#N/A,TRUE,"Cover";#N/A,#N/A,TRUE,"Conts";#N/A,#N/A,TRUE,"VOS";#N/A,#N/A,TRUE,"Warrington";#N/A,#N/A,TRUE,"Widnes"}</definedName>
    <definedName name="iol" localSheetId="24" hidden="1">{#N/A,#N/A,TRUE,"Cover";#N/A,#N/A,TRUE,"Conts";#N/A,#N/A,TRUE,"VOS";#N/A,#N/A,TRUE,"Warrington";#N/A,#N/A,TRUE,"Widnes"}</definedName>
    <definedName name="iol" localSheetId="10" hidden="1">{#N/A,#N/A,TRUE,"Cover";#N/A,#N/A,TRUE,"Conts";#N/A,#N/A,TRUE,"VOS";#N/A,#N/A,TRUE,"Warrington";#N/A,#N/A,TRUE,"Widnes"}</definedName>
    <definedName name="iol" localSheetId="18" hidden="1">{#N/A,#N/A,TRUE,"Cover";#N/A,#N/A,TRUE,"Conts";#N/A,#N/A,TRUE,"VOS";#N/A,#N/A,TRUE,"Warrington";#N/A,#N/A,TRUE,"Widnes"}</definedName>
    <definedName name="iol" hidden="1">{#N/A,#N/A,TRUE,"Cover";#N/A,#N/A,TRUE,"Conts";#N/A,#N/A,TRUE,"VOS";#N/A,#N/A,TRUE,"Warrington";#N/A,#N/A,TRUE,"Widnes"}</definedName>
    <definedName name="ioykyoyu" localSheetId="21" hidden="1">{#N/A,#N/A,TRUE,"Cover";#N/A,#N/A,TRUE,"Conts";#N/A,#N/A,TRUE,"VOS";#N/A,#N/A,TRUE,"Warrington";#N/A,#N/A,TRUE,"Widnes"}</definedName>
    <definedName name="ioykyoyu" localSheetId="13" hidden="1">{#N/A,#N/A,TRUE,"Cover";#N/A,#N/A,TRUE,"Conts";#N/A,#N/A,TRUE,"VOS";#N/A,#N/A,TRUE,"Warrington";#N/A,#N/A,TRUE,"Widnes"}</definedName>
    <definedName name="ioykyoyu" localSheetId="12" hidden="1">{#N/A,#N/A,TRUE,"Cover";#N/A,#N/A,TRUE,"Conts";#N/A,#N/A,TRUE,"VOS";#N/A,#N/A,TRUE,"Warrington";#N/A,#N/A,TRUE,"Widnes"}</definedName>
    <definedName name="ioykyoyu" localSheetId="19" hidden="1">{#N/A,#N/A,TRUE,"Cover";#N/A,#N/A,TRUE,"Conts";#N/A,#N/A,TRUE,"VOS";#N/A,#N/A,TRUE,"Warrington";#N/A,#N/A,TRUE,"Widnes"}</definedName>
    <definedName name="ioykyoyu" localSheetId="24" hidden="1">{#N/A,#N/A,TRUE,"Cover";#N/A,#N/A,TRUE,"Conts";#N/A,#N/A,TRUE,"VOS";#N/A,#N/A,TRUE,"Warrington";#N/A,#N/A,TRUE,"Widnes"}</definedName>
    <definedName name="ioykyoyu" localSheetId="10" hidden="1">{#N/A,#N/A,TRUE,"Cover";#N/A,#N/A,TRUE,"Conts";#N/A,#N/A,TRUE,"VOS";#N/A,#N/A,TRUE,"Warrington";#N/A,#N/A,TRUE,"Widnes"}</definedName>
    <definedName name="ioykyoyu" localSheetId="1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1">'FIR Summary'!#REF!</definedName>
    <definedName name="IRR" localSheetId="10">#REF!</definedName>
    <definedName name="IRR">#REF!</definedName>
    <definedName name="IssEscStatus1" localSheetId="21">'[21]#1'!$B$10:$B$14</definedName>
    <definedName name="IssEscStatus1" localSheetId="24">'[21]#1'!$B$10:$B$14</definedName>
    <definedName name="IssEscStatus1" localSheetId="10">'[21]#1'!$B$10:$B$14</definedName>
    <definedName name="IssEscStatus1" localSheetId="18">'[21]#1'!$B$10:$B$14</definedName>
    <definedName name="IssEscStatus1" localSheetId="9">'[22]#1'!$B$10:$B$14</definedName>
    <definedName name="IssEscStatus1">'[23]#1'!$B$10:$B$14</definedName>
    <definedName name="Item_Range" localSheetId="21">#REF!</definedName>
    <definedName name="Item_Range" localSheetId="19">#REF!</definedName>
    <definedName name="Item_Range" localSheetId="10">#REF!</definedName>
    <definedName name="Item_Range">#REF!</definedName>
    <definedName name="iu" localSheetId="21" hidden="1">{#N/A,#N/A,TRUE,"Cover";#N/A,#N/A,TRUE,"Conts";#N/A,#N/A,TRUE,"VOS";#N/A,#N/A,TRUE,"Warrington";#N/A,#N/A,TRUE,"Widnes"}</definedName>
    <definedName name="iu" localSheetId="13" hidden="1">{#N/A,#N/A,TRUE,"Cover";#N/A,#N/A,TRUE,"Conts";#N/A,#N/A,TRUE,"VOS";#N/A,#N/A,TRUE,"Warrington";#N/A,#N/A,TRUE,"Widnes"}</definedName>
    <definedName name="iu" localSheetId="12" hidden="1">{#N/A,#N/A,TRUE,"Cover";#N/A,#N/A,TRUE,"Conts";#N/A,#N/A,TRUE,"VOS";#N/A,#N/A,TRUE,"Warrington";#N/A,#N/A,TRUE,"Widnes"}</definedName>
    <definedName name="iu" localSheetId="19" hidden="1">{#N/A,#N/A,TRUE,"Cover";#N/A,#N/A,TRUE,"Conts";#N/A,#N/A,TRUE,"VOS";#N/A,#N/A,TRUE,"Warrington";#N/A,#N/A,TRUE,"Widnes"}</definedName>
    <definedName name="iu" localSheetId="24" hidden="1">{#N/A,#N/A,TRUE,"Cover";#N/A,#N/A,TRUE,"Conts";#N/A,#N/A,TRUE,"VOS";#N/A,#N/A,TRUE,"Warrington";#N/A,#N/A,TRUE,"Widnes"}</definedName>
    <definedName name="iu" localSheetId="10" hidden="1">{#N/A,#N/A,TRUE,"Cover";#N/A,#N/A,TRUE,"Conts";#N/A,#N/A,TRUE,"VOS";#N/A,#N/A,TRUE,"Warrington";#N/A,#N/A,TRUE,"Widnes"}</definedName>
    <definedName name="iu" localSheetId="18" hidden="1">{#N/A,#N/A,TRUE,"Cover";#N/A,#N/A,TRUE,"Conts";#N/A,#N/A,TRUE,"VOS";#N/A,#N/A,TRUE,"Warrington";#N/A,#N/A,TRUE,"Widnes"}</definedName>
    <definedName name="iu" hidden="1">{#N/A,#N/A,TRUE,"Cover";#N/A,#N/A,TRUE,"Conts";#N/A,#N/A,TRUE,"VOS";#N/A,#N/A,TRUE,"Warrington";#N/A,#N/A,TRUE,"Widnes"}</definedName>
    <definedName name="iuh" localSheetId="21" hidden="1">{#N/A,#N/A,TRUE,"Cover";#N/A,#N/A,TRUE,"Conts";#N/A,#N/A,TRUE,"VOS";#N/A,#N/A,TRUE,"Warrington";#N/A,#N/A,TRUE,"Widnes"}</definedName>
    <definedName name="iuh" localSheetId="13" hidden="1">{#N/A,#N/A,TRUE,"Cover";#N/A,#N/A,TRUE,"Conts";#N/A,#N/A,TRUE,"VOS";#N/A,#N/A,TRUE,"Warrington";#N/A,#N/A,TRUE,"Widnes"}</definedName>
    <definedName name="iuh" localSheetId="12" hidden="1">{#N/A,#N/A,TRUE,"Cover";#N/A,#N/A,TRUE,"Conts";#N/A,#N/A,TRUE,"VOS";#N/A,#N/A,TRUE,"Warrington";#N/A,#N/A,TRUE,"Widnes"}</definedName>
    <definedName name="iuh" localSheetId="19" hidden="1">{#N/A,#N/A,TRUE,"Cover";#N/A,#N/A,TRUE,"Conts";#N/A,#N/A,TRUE,"VOS";#N/A,#N/A,TRUE,"Warrington";#N/A,#N/A,TRUE,"Widnes"}</definedName>
    <definedName name="iuh" localSheetId="24" hidden="1">{#N/A,#N/A,TRUE,"Cover";#N/A,#N/A,TRUE,"Conts";#N/A,#N/A,TRUE,"VOS";#N/A,#N/A,TRUE,"Warrington";#N/A,#N/A,TRUE,"Widnes"}</definedName>
    <definedName name="iuh" localSheetId="10" hidden="1">{#N/A,#N/A,TRUE,"Cover";#N/A,#N/A,TRUE,"Conts";#N/A,#N/A,TRUE,"VOS";#N/A,#N/A,TRUE,"Warrington";#N/A,#N/A,TRUE,"Widnes"}</definedName>
    <definedName name="iuh" localSheetId="18" hidden="1">{#N/A,#N/A,TRUE,"Cover";#N/A,#N/A,TRUE,"Conts";#N/A,#N/A,TRUE,"VOS";#N/A,#N/A,TRUE,"Warrington";#N/A,#N/A,TRUE,"Widnes"}</definedName>
    <definedName name="iuh" hidden="1">{#N/A,#N/A,TRUE,"Cover";#N/A,#N/A,TRUE,"Conts";#N/A,#N/A,TRUE,"VOS";#N/A,#N/A,TRUE,"Warrington";#N/A,#N/A,TRUE,"Widnes"}</definedName>
    <definedName name="iui" localSheetId="21" hidden="1">{#N/A,#N/A,TRUE,"Cover";#N/A,#N/A,TRUE,"Conts";#N/A,#N/A,TRUE,"VOS";#N/A,#N/A,TRUE,"Warrington";#N/A,#N/A,TRUE,"Widnes"}</definedName>
    <definedName name="iui" localSheetId="13" hidden="1">{#N/A,#N/A,TRUE,"Cover";#N/A,#N/A,TRUE,"Conts";#N/A,#N/A,TRUE,"VOS";#N/A,#N/A,TRUE,"Warrington";#N/A,#N/A,TRUE,"Widnes"}</definedName>
    <definedName name="iui" localSheetId="12" hidden="1">{#N/A,#N/A,TRUE,"Cover";#N/A,#N/A,TRUE,"Conts";#N/A,#N/A,TRUE,"VOS";#N/A,#N/A,TRUE,"Warrington";#N/A,#N/A,TRUE,"Widnes"}</definedName>
    <definedName name="iui" localSheetId="19" hidden="1">{#N/A,#N/A,TRUE,"Cover";#N/A,#N/A,TRUE,"Conts";#N/A,#N/A,TRUE,"VOS";#N/A,#N/A,TRUE,"Warrington";#N/A,#N/A,TRUE,"Widnes"}</definedName>
    <definedName name="iui" localSheetId="24" hidden="1">{#N/A,#N/A,TRUE,"Cover";#N/A,#N/A,TRUE,"Conts";#N/A,#N/A,TRUE,"VOS";#N/A,#N/A,TRUE,"Warrington";#N/A,#N/A,TRUE,"Widnes"}</definedName>
    <definedName name="iui" localSheetId="10" hidden="1">{#N/A,#N/A,TRUE,"Cover";#N/A,#N/A,TRUE,"Conts";#N/A,#N/A,TRUE,"VOS";#N/A,#N/A,TRUE,"Warrington";#N/A,#N/A,TRUE,"Widnes"}</definedName>
    <definedName name="iui" localSheetId="18" hidden="1">{#N/A,#N/A,TRUE,"Cover";#N/A,#N/A,TRUE,"Conts";#N/A,#N/A,TRUE,"VOS";#N/A,#N/A,TRUE,"Warrington";#N/A,#N/A,TRUE,"Widnes"}</definedName>
    <definedName name="iui" hidden="1">{#N/A,#N/A,TRUE,"Cover";#N/A,#N/A,TRUE,"Conts";#N/A,#N/A,TRUE,"VOS";#N/A,#N/A,TRUE,"Warrington";#N/A,#N/A,TRUE,"Widnes"}</definedName>
    <definedName name="iuiou" localSheetId="21" hidden="1">{#N/A,#N/A,TRUE,"Cover";#N/A,#N/A,TRUE,"Conts";#N/A,#N/A,TRUE,"VOS";#N/A,#N/A,TRUE,"Warrington";#N/A,#N/A,TRUE,"Widnes"}</definedName>
    <definedName name="iuiou" localSheetId="13" hidden="1">{#N/A,#N/A,TRUE,"Cover";#N/A,#N/A,TRUE,"Conts";#N/A,#N/A,TRUE,"VOS";#N/A,#N/A,TRUE,"Warrington";#N/A,#N/A,TRUE,"Widnes"}</definedName>
    <definedName name="iuiou" localSheetId="12" hidden="1">{#N/A,#N/A,TRUE,"Cover";#N/A,#N/A,TRUE,"Conts";#N/A,#N/A,TRUE,"VOS";#N/A,#N/A,TRUE,"Warrington";#N/A,#N/A,TRUE,"Widnes"}</definedName>
    <definedName name="iuiou" localSheetId="19" hidden="1">{#N/A,#N/A,TRUE,"Cover";#N/A,#N/A,TRUE,"Conts";#N/A,#N/A,TRUE,"VOS";#N/A,#N/A,TRUE,"Warrington";#N/A,#N/A,TRUE,"Widnes"}</definedName>
    <definedName name="iuiou" localSheetId="24" hidden="1">{#N/A,#N/A,TRUE,"Cover";#N/A,#N/A,TRUE,"Conts";#N/A,#N/A,TRUE,"VOS";#N/A,#N/A,TRUE,"Warrington";#N/A,#N/A,TRUE,"Widnes"}</definedName>
    <definedName name="iuiou" localSheetId="10" hidden="1">{#N/A,#N/A,TRUE,"Cover";#N/A,#N/A,TRUE,"Conts";#N/A,#N/A,TRUE,"VOS";#N/A,#N/A,TRUE,"Warrington";#N/A,#N/A,TRUE,"Widnes"}</definedName>
    <definedName name="iuiou" localSheetId="18" hidden="1">{#N/A,#N/A,TRUE,"Cover";#N/A,#N/A,TRUE,"Conts";#N/A,#N/A,TRUE,"VOS";#N/A,#N/A,TRUE,"Warrington";#N/A,#N/A,TRUE,"Widnes"}</definedName>
    <definedName name="iuiou" hidden="1">{#N/A,#N/A,TRUE,"Cover";#N/A,#N/A,TRUE,"Conts";#N/A,#N/A,TRUE,"VOS";#N/A,#N/A,TRUE,"Warrington";#N/A,#N/A,TRUE,"Widnes"}</definedName>
    <definedName name="iuk" localSheetId="21" hidden="1">{#N/A,#N/A,TRUE,"Cover";#N/A,#N/A,TRUE,"Conts";#N/A,#N/A,TRUE,"VOS";#N/A,#N/A,TRUE,"Warrington";#N/A,#N/A,TRUE,"Widnes"}</definedName>
    <definedName name="iuk" localSheetId="13" hidden="1">{#N/A,#N/A,TRUE,"Cover";#N/A,#N/A,TRUE,"Conts";#N/A,#N/A,TRUE,"VOS";#N/A,#N/A,TRUE,"Warrington";#N/A,#N/A,TRUE,"Widnes"}</definedName>
    <definedName name="iuk" localSheetId="12" hidden="1">{#N/A,#N/A,TRUE,"Cover";#N/A,#N/A,TRUE,"Conts";#N/A,#N/A,TRUE,"VOS";#N/A,#N/A,TRUE,"Warrington";#N/A,#N/A,TRUE,"Widnes"}</definedName>
    <definedName name="iuk" localSheetId="19" hidden="1">{#N/A,#N/A,TRUE,"Cover";#N/A,#N/A,TRUE,"Conts";#N/A,#N/A,TRUE,"VOS";#N/A,#N/A,TRUE,"Warrington";#N/A,#N/A,TRUE,"Widnes"}</definedName>
    <definedName name="iuk" localSheetId="24" hidden="1">{#N/A,#N/A,TRUE,"Cover";#N/A,#N/A,TRUE,"Conts";#N/A,#N/A,TRUE,"VOS";#N/A,#N/A,TRUE,"Warrington";#N/A,#N/A,TRUE,"Widnes"}</definedName>
    <definedName name="iuk" localSheetId="10" hidden="1">{#N/A,#N/A,TRUE,"Cover";#N/A,#N/A,TRUE,"Conts";#N/A,#N/A,TRUE,"VOS";#N/A,#N/A,TRUE,"Warrington";#N/A,#N/A,TRUE,"Widnes"}</definedName>
    <definedName name="iuk" localSheetId="18" hidden="1">{#N/A,#N/A,TRUE,"Cover";#N/A,#N/A,TRUE,"Conts";#N/A,#N/A,TRUE,"VOS";#N/A,#N/A,TRUE,"Warrington";#N/A,#N/A,TRUE,"Widnes"}</definedName>
    <definedName name="iuk" hidden="1">{#N/A,#N/A,TRUE,"Cover";#N/A,#N/A,TRUE,"Conts";#N/A,#N/A,TRUE,"VOS";#N/A,#N/A,TRUE,"Warrington";#N/A,#N/A,TRUE,"Widnes"}</definedName>
    <definedName name="iukh" localSheetId="21" hidden="1">{#N/A,#N/A,TRUE,"Cover";#N/A,#N/A,TRUE,"Conts";#N/A,#N/A,TRUE,"VOS";#N/A,#N/A,TRUE,"Warrington";#N/A,#N/A,TRUE,"Widnes"}</definedName>
    <definedName name="iukh" localSheetId="13" hidden="1">{#N/A,#N/A,TRUE,"Cover";#N/A,#N/A,TRUE,"Conts";#N/A,#N/A,TRUE,"VOS";#N/A,#N/A,TRUE,"Warrington";#N/A,#N/A,TRUE,"Widnes"}</definedName>
    <definedName name="iukh" localSheetId="12" hidden="1">{#N/A,#N/A,TRUE,"Cover";#N/A,#N/A,TRUE,"Conts";#N/A,#N/A,TRUE,"VOS";#N/A,#N/A,TRUE,"Warrington";#N/A,#N/A,TRUE,"Widnes"}</definedName>
    <definedName name="iukh" localSheetId="19" hidden="1">{#N/A,#N/A,TRUE,"Cover";#N/A,#N/A,TRUE,"Conts";#N/A,#N/A,TRUE,"VOS";#N/A,#N/A,TRUE,"Warrington";#N/A,#N/A,TRUE,"Widnes"}</definedName>
    <definedName name="iukh" localSheetId="24" hidden="1">{#N/A,#N/A,TRUE,"Cover";#N/A,#N/A,TRUE,"Conts";#N/A,#N/A,TRUE,"VOS";#N/A,#N/A,TRUE,"Warrington";#N/A,#N/A,TRUE,"Widnes"}</definedName>
    <definedName name="iukh" localSheetId="10" hidden="1">{#N/A,#N/A,TRUE,"Cover";#N/A,#N/A,TRUE,"Conts";#N/A,#N/A,TRUE,"VOS";#N/A,#N/A,TRUE,"Warrington";#N/A,#N/A,TRUE,"Widnes"}</definedName>
    <definedName name="iukh" localSheetId="18" hidden="1">{#N/A,#N/A,TRUE,"Cover";#N/A,#N/A,TRUE,"Conts";#N/A,#N/A,TRUE,"VOS";#N/A,#N/A,TRUE,"Warrington";#N/A,#N/A,TRUE,"Widnes"}</definedName>
    <definedName name="iukh" hidden="1">{#N/A,#N/A,TRUE,"Cover";#N/A,#N/A,TRUE,"Conts";#N/A,#N/A,TRUE,"VOS";#N/A,#N/A,TRUE,"Warrington";#N/A,#N/A,TRUE,"Widnes"}</definedName>
    <definedName name="iulouy" localSheetId="21" hidden="1">{#N/A,#N/A,TRUE,"Cover";#N/A,#N/A,TRUE,"Conts";#N/A,#N/A,TRUE,"VOS";#N/A,#N/A,TRUE,"Warrington";#N/A,#N/A,TRUE,"Widnes"}</definedName>
    <definedName name="iulouy" localSheetId="13" hidden="1">{#N/A,#N/A,TRUE,"Cover";#N/A,#N/A,TRUE,"Conts";#N/A,#N/A,TRUE,"VOS";#N/A,#N/A,TRUE,"Warrington";#N/A,#N/A,TRUE,"Widnes"}</definedName>
    <definedName name="iulouy" localSheetId="12" hidden="1">{#N/A,#N/A,TRUE,"Cover";#N/A,#N/A,TRUE,"Conts";#N/A,#N/A,TRUE,"VOS";#N/A,#N/A,TRUE,"Warrington";#N/A,#N/A,TRUE,"Widnes"}</definedName>
    <definedName name="iulouy" localSheetId="19" hidden="1">{#N/A,#N/A,TRUE,"Cover";#N/A,#N/A,TRUE,"Conts";#N/A,#N/A,TRUE,"VOS";#N/A,#N/A,TRUE,"Warrington";#N/A,#N/A,TRUE,"Widnes"}</definedName>
    <definedName name="iulouy" localSheetId="24" hidden="1">{#N/A,#N/A,TRUE,"Cover";#N/A,#N/A,TRUE,"Conts";#N/A,#N/A,TRUE,"VOS";#N/A,#N/A,TRUE,"Warrington";#N/A,#N/A,TRUE,"Widnes"}</definedName>
    <definedName name="iulouy" localSheetId="10" hidden="1">{#N/A,#N/A,TRUE,"Cover";#N/A,#N/A,TRUE,"Conts";#N/A,#N/A,TRUE,"VOS";#N/A,#N/A,TRUE,"Warrington";#N/A,#N/A,TRUE,"Widnes"}</definedName>
    <definedName name="iulouy" localSheetId="18" hidden="1">{#N/A,#N/A,TRUE,"Cover";#N/A,#N/A,TRUE,"Conts";#N/A,#N/A,TRUE,"VOS";#N/A,#N/A,TRUE,"Warrington";#N/A,#N/A,TRUE,"Widnes"}</definedName>
    <definedName name="iulouy" hidden="1">{#N/A,#N/A,TRUE,"Cover";#N/A,#N/A,TRUE,"Conts";#N/A,#N/A,TRUE,"VOS";#N/A,#N/A,TRUE,"Warrington";#N/A,#N/A,TRUE,"Widnes"}</definedName>
    <definedName name="jg" localSheetId="21" hidden="1">{#N/A,#N/A,TRUE,"Cover";#N/A,#N/A,TRUE,"Conts";#N/A,#N/A,TRUE,"VOS";#N/A,#N/A,TRUE,"Warrington";#N/A,#N/A,TRUE,"Widnes"}</definedName>
    <definedName name="jg" localSheetId="13" hidden="1">{#N/A,#N/A,TRUE,"Cover";#N/A,#N/A,TRUE,"Conts";#N/A,#N/A,TRUE,"VOS";#N/A,#N/A,TRUE,"Warrington";#N/A,#N/A,TRUE,"Widnes"}</definedName>
    <definedName name="jg" localSheetId="12" hidden="1">{#N/A,#N/A,TRUE,"Cover";#N/A,#N/A,TRUE,"Conts";#N/A,#N/A,TRUE,"VOS";#N/A,#N/A,TRUE,"Warrington";#N/A,#N/A,TRUE,"Widnes"}</definedName>
    <definedName name="jg" localSheetId="19" hidden="1">{#N/A,#N/A,TRUE,"Cover";#N/A,#N/A,TRUE,"Conts";#N/A,#N/A,TRUE,"VOS";#N/A,#N/A,TRUE,"Warrington";#N/A,#N/A,TRUE,"Widnes"}</definedName>
    <definedName name="jg" localSheetId="24" hidden="1">{#N/A,#N/A,TRUE,"Cover";#N/A,#N/A,TRUE,"Conts";#N/A,#N/A,TRUE,"VOS";#N/A,#N/A,TRUE,"Warrington";#N/A,#N/A,TRUE,"Widnes"}</definedName>
    <definedName name="jg" localSheetId="10" hidden="1">{#N/A,#N/A,TRUE,"Cover";#N/A,#N/A,TRUE,"Conts";#N/A,#N/A,TRUE,"VOS";#N/A,#N/A,TRUE,"Warrington";#N/A,#N/A,TRUE,"Widnes"}</definedName>
    <definedName name="jg" localSheetId="18" hidden="1">{#N/A,#N/A,TRUE,"Cover";#N/A,#N/A,TRUE,"Conts";#N/A,#N/A,TRUE,"VOS";#N/A,#N/A,TRUE,"Warrington";#N/A,#N/A,TRUE,"Widnes"}</definedName>
    <definedName name="jg" hidden="1">{#N/A,#N/A,TRUE,"Cover";#N/A,#N/A,TRUE,"Conts";#N/A,#N/A,TRUE,"VOS";#N/A,#N/A,TRUE,"Warrington";#N/A,#N/A,TRUE,"Widnes"}</definedName>
    <definedName name="jh" localSheetId="21" hidden="1">{#N/A,#N/A,TRUE,"Cover";#N/A,#N/A,TRUE,"Conts";#N/A,#N/A,TRUE,"VOS";#N/A,#N/A,TRUE,"Warrington";#N/A,#N/A,TRUE,"Widnes"}</definedName>
    <definedName name="jh" localSheetId="13" hidden="1">{#N/A,#N/A,TRUE,"Cover";#N/A,#N/A,TRUE,"Conts";#N/A,#N/A,TRUE,"VOS";#N/A,#N/A,TRUE,"Warrington";#N/A,#N/A,TRUE,"Widnes"}</definedName>
    <definedName name="jh" localSheetId="12" hidden="1">{#N/A,#N/A,TRUE,"Cover";#N/A,#N/A,TRUE,"Conts";#N/A,#N/A,TRUE,"VOS";#N/A,#N/A,TRUE,"Warrington";#N/A,#N/A,TRUE,"Widnes"}</definedName>
    <definedName name="jh" localSheetId="19" hidden="1">{#N/A,#N/A,TRUE,"Cover";#N/A,#N/A,TRUE,"Conts";#N/A,#N/A,TRUE,"VOS";#N/A,#N/A,TRUE,"Warrington";#N/A,#N/A,TRUE,"Widnes"}</definedName>
    <definedName name="jh" localSheetId="24" hidden="1">{#N/A,#N/A,TRUE,"Cover";#N/A,#N/A,TRUE,"Conts";#N/A,#N/A,TRUE,"VOS";#N/A,#N/A,TRUE,"Warrington";#N/A,#N/A,TRUE,"Widnes"}</definedName>
    <definedName name="jh" localSheetId="10" hidden="1">{#N/A,#N/A,TRUE,"Cover";#N/A,#N/A,TRUE,"Conts";#N/A,#N/A,TRUE,"VOS";#N/A,#N/A,TRUE,"Warrington";#N/A,#N/A,TRUE,"Widnes"}</definedName>
    <definedName name="jh" localSheetId="18" hidden="1">{#N/A,#N/A,TRUE,"Cover";#N/A,#N/A,TRUE,"Conts";#N/A,#N/A,TRUE,"VOS";#N/A,#N/A,TRUE,"Warrington";#N/A,#N/A,TRUE,"Widnes"}</definedName>
    <definedName name="jh" hidden="1">{#N/A,#N/A,TRUE,"Cover";#N/A,#N/A,TRUE,"Conts";#N/A,#N/A,TRUE,"VOS";#N/A,#N/A,TRUE,"Warrington";#N/A,#N/A,TRUE,"Widnes"}</definedName>
    <definedName name="jhg" localSheetId="21" hidden="1">{#N/A,#N/A,TRUE,"Cover";#N/A,#N/A,TRUE,"Conts";#N/A,#N/A,TRUE,"VOS";#N/A,#N/A,TRUE,"Warrington";#N/A,#N/A,TRUE,"Widnes"}</definedName>
    <definedName name="jhg" localSheetId="13" hidden="1">{#N/A,#N/A,TRUE,"Cover";#N/A,#N/A,TRUE,"Conts";#N/A,#N/A,TRUE,"VOS";#N/A,#N/A,TRUE,"Warrington";#N/A,#N/A,TRUE,"Widnes"}</definedName>
    <definedName name="jhg" localSheetId="12" hidden="1">{#N/A,#N/A,TRUE,"Cover";#N/A,#N/A,TRUE,"Conts";#N/A,#N/A,TRUE,"VOS";#N/A,#N/A,TRUE,"Warrington";#N/A,#N/A,TRUE,"Widnes"}</definedName>
    <definedName name="jhg" localSheetId="19" hidden="1">{#N/A,#N/A,TRUE,"Cover";#N/A,#N/A,TRUE,"Conts";#N/A,#N/A,TRUE,"VOS";#N/A,#N/A,TRUE,"Warrington";#N/A,#N/A,TRUE,"Widnes"}</definedName>
    <definedName name="jhg" localSheetId="24" hidden="1">{#N/A,#N/A,TRUE,"Cover";#N/A,#N/A,TRUE,"Conts";#N/A,#N/A,TRUE,"VOS";#N/A,#N/A,TRUE,"Warrington";#N/A,#N/A,TRUE,"Widnes"}</definedName>
    <definedName name="jhg" localSheetId="10" hidden="1">{#N/A,#N/A,TRUE,"Cover";#N/A,#N/A,TRUE,"Conts";#N/A,#N/A,TRUE,"VOS";#N/A,#N/A,TRUE,"Warrington";#N/A,#N/A,TRUE,"Widnes"}</definedName>
    <definedName name="jhg" localSheetId="18" hidden="1">{#N/A,#N/A,TRUE,"Cover";#N/A,#N/A,TRUE,"Conts";#N/A,#N/A,TRUE,"VOS";#N/A,#N/A,TRUE,"Warrington";#N/A,#N/A,TRUE,"Widnes"}</definedName>
    <definedName name="jhg" hidden="1">{#N/A,#N/A,TRUE,"Cover";#N/A,#N/A,TRUE,"Conts";#N/A,#N/A,TRUE,"VOS";#N/A,#N/A,TRUE,"Warrington";#N/A,#N/A,TRUE,"Widnes"}</definedName>
    <definedName name="jk" localSheetId="21" hidden="1">{#N/A,#N/A,TRUE,"Cover";#N/A,#N/A,TRUE,"Conts";#N/A,#N/A,TRUE,"VOS";#N/A,#N/A,TRUE,"Warrington";#N/A,#N/A,TRUE,"Widnes"}</definedName>
    <definedName name="jk" localSheetId="13" hidden="1">{#N/A,#N/A,TRUE,"Cover";#N/A,#N/A,TRUE,"Conts";#N/A,#N/A,TRUE,"VOS";#N/A,#N/A,TRUE,"Warrington";#N/A,#N/A,TRUE,"Widnes"}</definedName>
    <definedName name="jk" localSheetId="12" hidden="1">{#N/A,#N/A,TRUE,"Cover";#N/A,#N/A,TRUE,"Conts";#N/A,#N/A,TRUE,"VOS";#N/A,#N/A,TRUE,"Warrington";#N/A,#N/A,TRUE,"Widnes"}</definedName>
    <definedName name="jk" localSheetId="19" hidden="1">{#N/A,#N/A,TRUE,"Cover";#N/A,#N/A,TRUE,"Conts";#N/A,#N/A,TRUE,"VOS";#N/A,#N/A,TRUE,"Warrington";#N/A,#N/A,TRUE,"Widnes"}</definedName>
    <definedName name="jk" localSheetId="24" hidden="1">{#N/A,#N/A,TRUE,"Cover";#N/A,#N/A,TRUE,"Conts";#N/A,#N/A,TRUE,"VOS";#N/A,#N/A,TRUE,"Warrington";#N/A,#N/A,TRUE,"Widnes"}</definedName>
    <definedName name="jk" localSheetId="10" hidden="1">{#N/A,#N/A,TRUE,"Cover";#N/A,#N/A,TRUE,"Conts";#N/A,#N/A,TRUE,"VOS";#N/A,#N/A,TRUE,"Warrington";#N/A,#N/A,TRUE,"Widnes"}</definedName>
    <definedName name="jk" localSheetId="18" hidden="1">{#N/A,#N/A,TRUE,"Cover";#N/A,#N/A,TRUE,"Conts";#N/A,#N/A,TRUE,"VOS";#N/A,#N/A,TRUE,"Warrington";#N/A,#N/A,TRUE,"Widnes"}</definedName>
    <definedName name="jk" hidden="1">{#N/A,#N/A,TRUE,"Cover";#N/A,#N/A,TRUE,"Conts";#N/A,#N/A,TRUE,"VOS";#N/A,#N/A,TRUE,"Warrington";#N/A,#N/A,TRUE,"Widnes"}</definedName>
    <definedName name="jk.j.oi" localSheetId="21" hidden="1">{#N/A,#N/A,TRUE,"Cover";#N/A,#N/A,TRUE,"Conts";#N/A,#N/A,TRUE,"VOS";#N/A,#N/A,TRUE,"Warrington";#N/A,#N/A,TRUE,"Widnes"}</definedName>
    <definedName name="jk.j.oi" localSheetId="13" hidden="1">{#N/A,#N/A,TRUE,"Cover";#N/A,#N/A,TRUE,"Conts";#N/A,#N/A,TRUE,"VOS";#N/A,#N/A,TRUE,"Warrington";#N/A,#N/A,TRUE,"Widnes"}</definedName>
    <definedName name="jk.j.oi" localSheetId="12" hidden="1">{#N/A,#N/A,TRUE,"Cover";#N/A,#N/A,TRUE,"Conts";#N/A,#N/A,TRUE,"VOS";#N/A,#N/A,TRUE,"Warrington";#N/A,#N/A,TRUE,"Widnes"}</definedName>
    <definedName name="jk.j.oi" localSheetId="19" hidden="1">{#N/A,#N/A,TRUE,"Cover";#N/A,#N/A,TRUE,"Conts";#N/A,#N/A,TRUE,"VOS";#N/A,#N/A,TRUE,"Warrington";#N/A,#N/A,TRUE,"Widnes"}</definedName>
    <definedName name="jk.j.oi" localSheetId="24" hidden="1">{#N/A,#N/A,TRUE,"Cover";#N/A,#N/A,TRUE,"Conts";#N/A,#N/A,TRUE,"VOS";#N/A,#N/A,TRUE,"Warrington";#N/A,#N/A,TRUE,"Widnes"}</definedName>
    <definedName name="jk.j.oi" localSheetId="10" hidden="1">{#N/A,#N/A,TRUE,"Cover";#N/A,#N/A,TRUE,"Conts";#N/A,#N/A,TRUE,"VOS";#N/A,#N/A,TRUE,"Warrington";#N/A,#N/A,TRUE,"Widnes"}</definedName>
    <definedName name="jk.j.oi" localSheetId="18" hidden="1">{#N/A,#N/A,TRUE,"Cover";#N/A,#N/A,TRUE,"Conts";#N/A,#N/A,TRUE,"VOS";#N/A,#N/A,TRUE,"Warrington";#N/A,#N/A,TRUE,"Widnes"}</definedName>
    <definedName name="jk.j.oi" hidden="1">{#N/A,#N/A,TRUE,"Cover";#N/A,#N/A,TRUE,"Conts";#N/A,#N/A,TRUE,"VOS";#N/A,#N/A,TRUE,"Warrington";#N/A,#N/A,TRUE,"Widnes"}</definedName>
    <definedName name="JKGKJHK" localSheetId="21" hidden="1">{#N/A,#N/A,TRUE,"Cover";#N/A,#N/A,TRUE,"Conts";#N/A,#N/A,TRUE,"VOS";#N/A,#N/A,TRUE,"Warrington";#N/A,#N/A,TRUE,"Widnes"}</definedName>
    <definedName name="JKGKJHK" localSheetId="13" hidden="1">{#N/A,#N/A,TRUE,"Cover";#N/A,#N/A,TRUE,"Conts";#N/A,#N/A,TRUE,"VOS";#N/A,#N/A,TRUE,"Warrington";#N/A,#N/A,TRUE,"Widnes"}</definedName>
    <definedName name="JKGKJHK" localSheetId="12" hidden="1">{#N/A,#N/A,TRUE,"Cover";#N/A,#N/A,TRUE,"Conts";#N/A,#N/A,TRUE,"VOS";#N/A,#N/A,TRUE,"Warrington";#N/A,#N/A,TRUE,"Widnes"}</definedName>
    <definedName name="JKGKJHK" localSheetId="19" hidden="1">{#N/A,#N/A,TRUE,"Cover";#N/A,#N/A,TRUE,"Conts";#N/A,#N/A,TRUE,"VOS";#N/A,#N/A,TRUE,"Warrington";#N/A,#N/A,TRUE,"Widnes"}</definedName>
    <definedName name="JKGKJHK" localSheetId="24" hidden="1">{#N/A,#N/A,TRUE,"Cover";#N/A,#N/A,TRUE,"Conts";#N/A,#N/A,TRUE,"VOS";#N/A,#N/A,TRUE,"Warrington";#N/A,#N/A,TRUE,"Widnes"}</definedName>
    <definedName name="JKGKJHK" localSheetId="10" hidden="1">{#N/A,#N/A,TRUE,"Cover";#N/A,#N/A,TRUE,"Conts";#N/A,#N/A,TRUE,"VOS";#N/A,#N/A,TRUE,"Warrington";#N/A,#N/A,TRUE,"Widnes"}</definedName>
    <definedName name="JKGKJHK" localSheetId="18" hidden="1">{#N/A,#N/A,TRUE,"Cover";#N/A,#N/A,TRUE,"Conts";#N/A,#N/A,TRUE,"VOS";#N/A,#N/A,TRUE,"Warrington";#N/A,#N/A,TRUE,"Widnes"}</definedName>
    <definedName name="JKGKJHK" hidden="1">{#N/A,#N/A,TRUE,"Cover";#N/A,#N/A,TRUE,"Conts";#N/A,#N/A,TRUE,"VOS";#N/A,#N/A,TRUE,"Warrington";#N/A,#N/A,TRUE,"Widnes"}</definedName>
    <definedName name="jkljljkl" localSheetId="21" hidden="1">{#N/A,#N/A,TRUE,"Cover";#N/A,#N/A,TRUE,"Conts";#N/A,#N/A,TRUE,"VOS";#N/A,#N/A,TRUE,"Warrington";#N/A,#N/A,TRUE,"Widnes"}</definedName>
    <definedName name="jkljljkl" localSheetId="13" hidden="1">{#N/A,#N/A,TRUE,"Cover";#N/A,#N/A,TRUE,"Conts";#N/A,#N/A,TRUE,"VOS";#N/A,#N/A,TRUE,"Warrington";#N/A,#N/A,TRUE,"Widnes"}</definedName>
    <definedName name="jkljljkl" localSheetId="12" hidden="1">{#N/A,#N/A,TRUE,"Cover";#N/A,#N/A,TRUE,"Conts";#N/A,#N/A,TRUE,"VOS";#N/A,#N/A,TRUE,"Warrington";#N/A,#N/A,TRUE,"Widnes"}</definedName>
    <definedName name="jkljljkl" localSheetId="19" hidden="1">{#N/A,#N/A,TRUE,"Cover";#N/A,#N/A,TRUE,"Conts";#N/A,#N/A,TRUE,"VOS";#N/A,#N/A,TRUE,"Warrington";#N/A,#N/A,TRUE,"Widnes"}</definedName>
    <definedName name="jkljljkl" localSheetId="24" hidden="1">{#N/A,#N/A,TRUE,"Cover";#N/A,#N/A,TRUE,"Conts";#N/A,#N/A,TRUE,"VOS";#N/A,#N/A,TRUE,"Warrington";#N/A,#N/A,TRUE,"Widnes"}</definedName>
    <definedName name="jkljljkl" localSheetId="10" hidden="1">{#N/A,#N/A,TRUE,"Cover";#N/A,#N/A,TRUE,"Conts";#N/A,#N/A,TRUE,"VOS";#N/A,#N/A,TRUE,"Warrington";#N/A,#N/A,TRUE,"Widnes"}</definedName>
    <definedName name="jkljljkl" localSheetId="18" hidden="1">{#N/A,#N/A,TRUE,"Cover";#N/A,#N/A,TRUE,"Conts";#N/A,#N/A,TRUE,"VOS";#N/A,#N/A,TRUE,"Warrington";#N/A,#N/A,TRUE,"Widnes"}</definedName>
    <definedName name="jkljljkl" hidden="1">{#N/A,#N/A,TRUE,"Cover";#N/A,#N/A,TRUE,"Conts";#N/A,#N/A,TRUE,"VOS";#N/A,#N/A,TRUE,"Warrington";#N/A,#N/A,TRUE,"Widnes"}</definedName>
    <definedName name="jktrujij" localSheetId="21" hidden="1">{#N/A,#N/A,TRUE,"Cover";#N/A,#N/A,TRUE,"Conts";#N/A,#N/A,TRUE,"VOS";#N/A,#N/A,TRUE,"Warrington";#N/A,#N/A,TRUE,"Widnes"}</definedName>
    <definedName name="jktrujij" localSheetId="13" hidden="1">{#N/A,#N/A,TRUE,"Cover";#N/A,#N/A,TRUE,"Conts";#N/A,#N/A,TRUE,"VOS";#N/A,#N/A,TRUE,"Warrington";#N/A,#N/A,TRUE,"Widnes"}</definedName>
    <definedName name="jktrujij" localSheetId="12" hidden="1">{#N/A,#N/A,TRUE,"Cover";#N/A,#N/A,TRUE,"Conts";#N/A,#N/A,TRUE,"VOS";#N/A,#N/A,TRUE,"Warrington";#N/A,#N/A,TRUE,"Widnes"}</definedName>
    <definedName name="jktrujij" localSheetId="19" hidden="1">{#N/A,#N/A,TRUE,"Cover";#N/A,#N/A,TRUE,"Conts";#N/A,#N/A,TRUE,"VOS";#N/A,#N/A,TRUE,"Warrington";#N/A,#N/A,TRUE,"Widnes"}</definedName>
    <definedName name="jktrujij" localSheetId="24" hidden="1">{#N/A,#N/A,TRUE,"Cover";#N/A,#N/A,TRUE,"Conts";#N/A,#N/A,TRUE,"VOS";#N/A,#N/A,TRUE,"Warrington";#N/A,#N/A,TRUE,"Widnes"}</definedName>
    <definedName name="jktrujij" localSheetId="10" hidden="1">{#N/A,#N/A,TRUE,"Cover";#N/A,#N/A,TRUE,"Conts";#N/A,#N/A,TRUE,"VOS";#N/A,#N/A,TRUE,"Warrington";#N/A,#N/A,TRUE,"Widnes"}</definedName>
    <definedName name="jktrujij" localSheetId="18" hidden="1">{#N/A,#N/A,TRUE,"Cover";#N/A,#N/A,TRUE,"Conts";#N/A,#N/A,TRUE,"VOS";#N/A,#N/A,TRUE,"Warrington";#N/A,#N/A,TRUE,"Widnes"}</definedName>
    <definedName name="jktrujij" hidden="1">{#N/A,#N/A,TRUE,"Cover";#N/A,#N/A,TRUE,"Conts";#N/A,#N/A,TRUE,"VOS";#N/A,#N/A,TRUE,"Warrington";#N/A,#N/A,TRUE,"Widnes"}</definedName>
    <definedName name="jktukk" localSheetId="21" hidden="1">{#N/A,#N/A,TRUE,"Cover";#N/A,#N/A,TRUE,"Conts";#N/A,#N/A,TRUE,"VOS";#N/A,#N/A,TRUE,"Warrington";#N/A,#N/A,TRUE,"Widnes"}</definedName>
    <definedName name="jktukk" localSheetId="13" hidden="1">{#N/A,#N/A,TRUE,"Cover";#N/A,#N/A,TRUE,"Conts";#N/A,#N/A,TRUE,"VOS";#N/A,#N/A,TRUE,"Warrington";#N/A,#N/A,TRUE,"Widnes"}</definedName>
    <definedName name="jktukk" localSheetId="12" hidden="1">{#N/A,#N/A,TRUE,"Cover";#N/A,#N/A,TRUE,"Conts";#N/A,#N/A,TRUE,"VOS";#N/A,#N/A,TRUE,"Warrington";#N/A,#N/A,TRUE,"Widnes"}</definedName>
    <definedName name="jktukk" localSheetId="19" hidden="1">{#N/A,#N/A,TRUE,"Cover";#N/A,#N/A,TRUE,"Conts";#N/A,#N/A,TRUE,"VOS";#N/A,#N/A,TRUE,"Warrington";#N/A,#N/A,TRUE,"Widnes"}</definedName>
    <definedName name="jktukk" localSheetId="24" hidden="1">{#N/A,#N/A,TRUE,"Cover";#N/A,#N/A,TRUE,"Conts";#N/A,#N/A,TRUE,"VOS";#N/A,#N/A,TRUE,"Warrington";#N/A,#N/A,TRUE,"Widnes"}</definedName>
    <definedName name="jktukk" localSheetId="10" hidden="1">{#N/A,#N/A,TRUE,"Cover";#N/A,#N/A,TRUE,"Conts";#N/A,#N/A,TRUE,"VOS";#N/A,#N/A,TRUE,"Warrington";#N/A,#N/A,TRUE,"Widnes"}</definedName>
    <definedName name="jktukk" localSheetId="18" hidden="1">{#N/A,#N/A,TRUE,"Cover";#N/A,#N/A,TRUE,"Conts";#N/A,#N/A,TRUE,"VOS";#N/A,#N/A,TRUE,"Warrington";#N/A,#N/A,TRUE,"Widnes"}</definedName>
    <definedName name="jktukk" hidden="1">{#N/A,#N/A,TRUE,"Cover";#N/A,#N/A,TRUE,"Conts";#N/A,#N/A,TRUE,"VOS";#N/A,#N/A,TRUE,"Warrington";#N/A,#N/A,TRUE,"Widnes"}</definedName>
    <definedName name="jky" localSheetId="21" hidden="1">{#N/A,#N/A,TRUE,"Cover";#N/A,#N/A,TRUE,"Conts";#N/A,#N/A,TRUE,"VOS";#N/A,#N/A,TRUE,"Warrington";#N/A,#N/A,TRUE,"Widnes"}</definedName>
    <definedName name="jky" localSheetId="13" hidden="1">{#N/A,#N/A,TRUE,"Cover";#N/A,#N/A,TRUE,"Conts";#N/A,#N/A,TRUE,"VOS";#N/A,#N/A,TRUE,"Warrington";#N/A,#N/A,TRUE,"Widnes"}</definedName>
    <definedName name="jky" localSheetId="12" hidden="1">{#N/A,#N/A,TRUE,"Cover";#N/A,#N/A,TRUE,"Conts";#N/A,#N/A,TRUE,"VOS";#N/A,#N/A,TRUE,"Warrington";#N/A,#N/A,TRUE,"Widnes"}</definedName>
    <definedName name="jky" localSheetId="19" hidden="1">{#N/A,#N/A,TRUE,"Cover";#N/A,#N/A,TRUE,"Conts";#N/A,#N/A,TRUE,"VOS";#N/A,#N/A,TRUE,"Warrington";#N/A,#N/A,TRUE,"Widnes"}</definedName>
    <definedName name="jky" localSheetId="24" hidden="1">{#N/A,#N/A,TRUE,"Cover";#N/A,#N/A,TRUE,"Conts";#N/A,#N/A,TRUE,"VOS";#N/A,#N/A,TRUE,"Warrington";#N/A,#N/A,TRUE,"Widnes"}</definedName>
    <definedName name="jky" localSheetId="10" hidden="1">{#N/A,#N/A,TRUE,"Cover";#N/A,#N/A,TRUE,"Conts";#N/A,#N/A,TRUE,"VOS";#N/A,#N/A,TRUE,"Warrington";#N/A,#N/A,TRUE,"Widnes"}</definedName>
    <definedName name="jky" localSheetId="18" hidden="1">{#N/A,#N/A,TRUE,"Cover";#N/A,#N/A,TRUE,"Conts";#N/A,#N/A,TRUE,"VOS";#N/A,#N/A,TRUE,"Warrington";#N/A,#N/A,TRUE,"Widnes"}</definedName>
    <definedName name="jky" hidden="1">{#N/A,#N/A,TRUE,"Cover";#N/A,#N/A,TRUE,"Conts";#N/A,#N/A,TRUE,"VOS";#N/A,#N/A,TRUE,"Warrington";#N/A,#N/A,TRUE,"Widnes"}</definedName>
    <definedName name="jtyhjswjy" localSheetId="21" hidden="1">{#N/A,#N/A,TRUE,"Cover";#N/A,#N/A,TRUE,"Conts";#N/A,#N/A,TRUE,"VOS";#N/A,#N/A,TRUE,"Warrington";#N/A,#N/A,TRUE,"Widnes"}</definedName>
    <definedName name="jtyhjswjy" localSheetId="13" hidden="1">{#N/A,#N/A,TRUE,"Cover";#N/A,#N/A,TRUE,"Conts";#N/A,#N/A,TRUE,"VOS";#N/A,#N/A,TRUE,"Warrington";#N/A,#N/A,TRUE,"Widnes"}</definedName>
    <definedName name="jtyhjswjy" localSheetId="12" hidden="1">{#N/A,#N/A,TRUE,"Cover";#N/A,#N/A,TRUE,"Conts";#N/A,#N/A,TRUE,"VOS";#N/A,#N/A,TRUE,"Warrington";#N/A,#N/A,TRUE,"Widnes"}</definedName>
    <definedName name="jtyhjswjy" localSheetId="19" hidden="1">{#N/A,#N/A,TRUE,"Cover";#N/A,#N/A,TRUE,"Conts";#N/A,#N/A,TRUE,"VOS";#N/A,#N/A,TRUE,"Warrington";#N/A,#N/A,TRUE,"Widnes"}</definedName>
    <definedName name="jtyhjswjy" localSheetId="24" hidden="1">{#N/A,#N/A,TRUE,"Cover";#N/A,#N/A,TRUE,"Conts";#N/A,#N/A,TRUE,"VOS";#N/A,#N/A,TRUE,"Warrington";#N/A,#N/A,TRUE,"Widnes"}</definedName>
    <definedName name="jtyhjswjy" localSheetId="10" hidden="1">{#N/A,#N/A,TRUE,"Cover";#N/A,#N/A,TRUE,"Conts";#N/A,#N/A,TRUE,"VOS";#N/A,#N/A,TRUE,"Warrington";#N/A,#N/A,TRUE,"Widnes"}</definedName>
    <definedName name="jtyhjswjy" localSheetId="18" hidden="1">{#N/A,#N/A,TRUE,"Cover";#N/A,#N/A,TRUE,"Conts";#N/A,#N/A,TRUE,"VOS";#N/A,#N/A,TRUE,"Warrington";#N/A,#N/A,TRUE,"Widnes"}</definedName>
    <definedName name="jtyhjswjy" hidden="1">{#N/A,#N/A,TRUE,"Cover";#N/A,#N/A,TRUE,"Conts";#N/A,#N/A,TRUE,"VOS";#N/A,#N/A,TRUE,"Warrington";#N/A,#N/A,TRUE,"Widnes"}</definedName>
    <definedName name="k" localSheetId="21" hidden="1">{#N/A,#N/A,TRUE,"Cover";#N/A,#N/A,TRUE,"Conts";#N/A,#N/A,TRUE,"VOS";#N/A,#N/A,TRUE,"Warrington";#N/A,#N/A,TRUE,"Widnes"}</definedName>
    <definedName name="k" localSheetId="13" hidden="1">{#N/A,#N/A,TRUE,"Cover";#N/A,#N/A,TRUE,"Conts";#N/A,#N/A,TRUE,"VOS";#N/A,#N/A,TRUE,"Warrington";#N/A,#N/A,TRUE,"Widnes"}</definedName>
    <definedName name="k" localSheetId="12" hidden="1">{#N/A,#N/A,TRUE,"Cover";#N/A,#N/A,TRUE,"Conts";#N/A,#N/A,TRUE,"VOS";#N/A,#N/A,TRUE,"Warrington";#N/A,#N/A,TRUE,"Widnes"}</definedName>
    <definedName name="k" localSheetId="19" hidden="1">{#N/A,#N/A,TRUE,"Cover";#N/A,#N/A,TRUE,"Conts";#N/A,#N/A,TRUE,"VOS";#N/A,#N/A,TRUE,"Warrington";#N/A,#N/A,TRUE,"Widnes"}</definedName>
    <definedName name="k" localSheetId="24" hidden="1">{#N/A,#N/A,TRUE,"Cover";#N/A,#N/A,TRUE,"Conts";#N/A,#N/A,TRUE,"VOS";#N/A,#N/A,TRUE,"Warrington";#N/A,#N/A,TRUE,"Widnes"}</definedName>
    <definedName name="k" localSheetId="10" hidden="1">{#N/A,#N/A,TRUE,"Cover";#N/A,#N/A,TRUE,"Conts";#N/A,#N/A,TRUE,"VOS";#N/A,#N/A,TRUE,"Warrington";#N/A,#N/A,TRUE,"Widnes"}</definedName>
    <definedName name="k" localSheetId="18"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1" hidden="1">{#N/A,#N/A,TRUE,"Cover";#N/A,#N/A,TRUE,"Conts";#N/A,#N/A,TRUE,"VOS";#N/A,#N/A,TRUE,"Warrington";#N/A,#N/A,TRUE,"Widnes"}</definedName>
    <definedName name="kgjfgjgj" localSheetId="13" hidden="1">{#N/A,#N/A,TRUE,"Cover";#N/A,#N/A,TRUE,"Conts";#N/A,#N/A,TRUE,"VOS";#N/A,#N/A,TRUE,"Warrington";#N/A,#N/A,TRUE,"Widnes"}</definedName>
    <definedName name="kgjfgjgj" localSheetId="12" hidden="1">{#N/A,#N/A,TRUE,"Cover";#N/A,#N/A,TRUE,"Conts";#N/A,#N/A,TRUE,"VOS";#N/A,#N/A,TRUE,"Warrington";#N/A,#N/A,TRUE,"Widnes"}</definedName>
    <definedName name="kgjfgjgj" localSheetId="19" hidden="1">{#N/A,#N/A,TRUE,"Cover";#N/A,#N/A,TRUE,"Conts";#N/A,#N/A,TRUE,"VOS";#N/A,#N/A,TRUE,"Warrington";#N/A,#N/A,TRUE,"Widnes"}</definedName>
    <definedName name="kgjfgjgj" localSheetId="24" hidden="1">{#N/A,#N/A,TRUE,"Cover";#N/A,#N/A,TRUE,"Conts";#N/A,#N/A,TRUE,"VOS";#N/A,#N/A,TRUE,"Warrington";#N/A,#N/A,TRUE,"Widnes"}</definedName>
    <definedName name="kgjfgjgj" localSheetId="10" hidden="1">{#N/A,#N/A,TRUE,"Cover";#N/A,#N/A,TRUE,"Conts";#N/A,#N/A,TRUE,"VOS";#N/A,#N/A,TRUE,"Warrington";#N/A,#N/A,TRUE,"Widnes"}</definedName>
    <definedName name="kgjfgjgj" localSheetId="18" hidden="1">{#N/A,#N/A,TRUE,"Cover";#N/A,#N/A,TRUE,"Conts";#N/A,#N/A,TRUE,"VOS";#N/A,#N/A,TRUE,"Warrington";#N/A,#N/A,TRUE,"Widnes"}</definedName>
    <definedName name="kgjfgjgj" hidden="1">{#N/A,#N/A,TRUE,"Cover";#N/A,#N/A,TRUE,"Conts";#N/A,#N/A,TRUE,"VOS";#N/A,#N/A,TRUE,"Warrington";#N/A,#N/A,TRUE,"Widnes"}</definedName>
    <definedName name="khgfkhgf" localSheetId="21" hidden="1">{#N/A,#N/A,TRUE,"Cover";#N/A,#N/A,TRUE,"Conts";#N/A,#N/A,TRUE,"VOS";#N/A,#N/A,TRUE,"Warrington";#N/A,#N/A,TRUE,"Widnes"}</definedName>
    <definedName name="khgfkhgf" localSheetId="13" hidden="1">{#N/A,#N/A,TRUE,"Cover";#N/A,#N/A,TRUE,"Conts";#N/A,#N/A,TRUE,"VOS";#N/A,#N/A,TRUE,"Warrington";#N/A,#N/A,TRUE,"Widnes"}</definedName>
    <definedName name="khgfkhgf" localSheetId="12" hidden="1">{#N/A,#N/A,TRUE,"Cover";#N/A,#N/A,TRUE,"Conts";#N/A,#N/A,TRUE,"VOS";#N/A,#N/A,TRUE,"Warrington";#N/A,#N/A,TRUE,"Widnes"}</definedName>
    <definedName name="khgfkhgf" localSheetId="19" hidden="1">{#N/A,#N/A,TRUE,"Cover";#N/A,#N/A,TRUE,"Conts";#N/A,#N/A,TRUE,"VOS";#N/A,#N/A,TRUE,"Warrington";#N/A,#N/A,TRUE,"Widnes"}</definedName>
    <definedName name="khgfkhgf" localSheetId="24" hidden="1">{#N/A,#N/A,TRUE,"Cover";#N/A,#N/A,TRUE,"Conts";#N/A,#N/A,TRUE,"VOS";#N/A,#N/A,TRUE,"Warrington";#N/A,#N/A,TRUE,"Widnes"}</definedName>
    <definedName name="khgfkhgf" localSheetId="10" hidden="1">{#N/A,#N/A,TRUE,"Cover";#N/A,#N/A,TRUE,"Conts";#N/A,#N/A,TRUE,"VOS";#N/A,#N/A,TRUE,"Warrington";#N/A,#N/A,TRUE,"Widnes"}</definedName>
    <definedName name="khgfkhgf" localSheetId="18" hidden="1">{#N/A,#N/A,TRUE,"Cover";#N/A,#N/A,TRUE,"Conts";#N/A,#N/A,TRUE,"VOS";#N/A,#N/A,TRUE,"Warrington";#N/A,#N/A,TRUE,"Widnes"}</definedName>
    <definedName name="khgfkhgf" hidden="1">{#N/A,#N/A,TRUE,"Cover";#N/A,#N/A,TRUE,"Conts";#N/A,#N/A,TRUE,"VOS";#N/A,#N/A,TRUE,"Warrington";#N/A,#N/A,TRUE,"Widnes"}</definedName>
    <definedName name="kj" localSheetId="21" hidden="1">{#N/A,#N/A,TRUE,"Cover";#N/A,#N/A,TRUE,"Conts";#N/A,#N/A,TRUE,"VOS";#N/A,#N/A,TRUE,"Warrington";#N/A,#N/A,TRUE,"Widnes"}</definedName>
    <definedName name="kj" localSheetId="13" hidden="1">{#N/A,#N/A,TRUE,"Cover";#N/A,#N/A,TRUE,"Conts";#N/A,#N/A,TRUE,"VOS";#N/A,#N/A,TRUE,"Warrington";#N/A,#N/A,TRUE,"Widnes"}</definedName>
    <definedName name="kj" localSheetId="12" hidden="1">{#N/A,#N/A,TRUE,"Cover";#N/A,#N/A,TRUE,"Conts";#N/A,#N/A,TRUE,"VOS";#N/A,#N/A,TRUE,"Warrington";#N/A,#N/A,TRUE,"Widnes"}</definedName>
    <definedName name="kj" localSheetId="19" hidden="1">{#N/A,#N/A,TRUE,"Cover";#N/A,#N/A,TRUE,"Conts";#N/A,#N/A,TRUE,"VOS";#N/A,#N/A,TRUE,"Warrington";#N/A,#N/A,TRUE,"Widnes"}</definedName>
    <definedName name="kj" localSheetId="24" hidden="1">{#N/A,#N/A,TRUE,"Cover";#N/A,#N/A,TRUE,"Conts";#N/A,#N/A,TRUE,"VOS";#N/A,#N/A,TRUE,"Warrington";#N/A,#N/A,TRUE,"Widnes"}</definedName>
    <definedName name="kj" localSheetId="10" hidden="1">{#N/A,#N/A,TRUE,"Cover";#N/A,#N/A,TRUE,"Conts";#N/A,#N/A,TRUE,"VOS";#N/A,#N/A,TRUE,"Warrington";#N/A,#N/A,TRUE,"Widnes"}</definedName>
    <definedName name="kj" localSheetId="18" hidden="1">{#N/A,#N/A,TRUE,"Cover";#N/A,#N/A,TRUE,"Conts";#N/A,#N/A,TRUE,"VOS";#N/A,#N/A,TRUE,"Warrington";#N/A,#N/A,TRUE,"Widnes"}</definedName>
    <definedName name="kj" hidden="1">{#N/A,#N/A,TRUE,"Cover";#N/A,#N/A,TRUE,"Conts";#N/A,#N/A,TRUE,"VOS";#N/A,#N/A,TRUE,"Warrington";#N/A,#N/A,TRUE,"Widnes"}</definedName>
    <definedName name="kjhkj" localSheetId="21"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24"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1" hidden="1">{#N/A,#N/A,TRUE,"Cover";#N/A,#N/A,TRUE,"Conts";#N/A,#N/A,TRUE,"VOS";#N/A,#N/A,TRUE,"Warrington";#N/A,#N/A,TRUE,"Widnes"}</definedName>
    <definedName name="kklmlk" localSheetId="13" hidden="1">{#N/A,#N/A,TRUE,"Cover";#N/A,#N/A,TRUE,"Conts";#N/A,#N/A,TRUE,"VOS";#N/A,#N/A,TRUE,"Warrington";#N/A,#N/A,TRUE,"Widnes"}</definedName>
    <definedName name="kklmlk" localSheetId="12" hidden="1">{#N/A,#N/A,TRUE,"Cover";#N/A,#N/A,TRUE,"Conts";#N/A,#N/A,TRUE,"VOS";#N/A,#N/A,TRUE,"Warrington";#N/A,#N/A,TRUE,"Widnes"}</definedName>
    <definedName name="kklmlk" localSheetId="19" hidden="1">{#N/A,#N/A,TRUE,"Cover";#N/A,#N/A,TRUE,"Conts";#N/A,#N/A,TRUE,"VOS";#N/A,#N/A,TRUE,"Warrington";#N/A,#N/A,TRUE,"Widnes"}</definedName>
    <definedName name="kklmlk" localSheetId="24" hidden="1">{#N/A,#N/A,TRUE,"Cover";#N/A,#N/A,TRUE,"Conts";#N/A,#N/A,TRUE,"VOS";#N/A,#N/A,TRUE,"Warrington";#N/A,#N/A,TRUE,"Widnes"}</definedName>
    <definedName name="kklmlk" localSheetId="10" hidden="1">{#N/A,#N/A,TRUE,"Cover";#N/A,#N/A,TRUE,"Conts";#N/A,#N/A,TRUE,"VOS";#N/A,#N/A,TRUE,"Warrington";#N/A,#N/A,TRUE,"Widnes"}</definedName>
    <definedName name="kklmlk" localSheetId="18" hidden="1">{#N/A,#N/A,TRUE,"Cover";#N/A,#N/A,TRUE,"Conts";#N/A,#N/A,TRUE,"VOS";#N/A,#N/A,TRUE,"Warrington";#N/A,#N/A,TRUE,"Widnes"}</definedName>
    <definedName name="kklmlk" hidden="1">{#N/A,#N/A,TRUE,"Cover";#N/A,#N/A,TRUE,"Conts";#N/A,#N/A,TRUE,"VOS";#N/A,#N/A,TRUE,"Warrington";#N/A,#N/A,TRUE,"Widnes"}</definedName>
    <definedName name="kpi" localSheetId="21">#REF!</definedName>
    <definedName name="kpi" localSheetId="13">#REF!</definedName>
    <definedName name="kpi" localSheetId="17">#REF!</definedName>
    <definedName name="kpi" localSheetId="24">#REF!</definedName>
    <definedName name="kpi" localSheetId="10">#REF!</definedName>
    <definedName name="kpi" localSheetId="9">#REF!</definedName>
    <definedName name="kpi">#REF!</definedName>
    <definedName name="kryk" localSheetId="21" hidden="1">{#N/A,#N/A,TRUE,"Cover";#N/A,#N/A,TRUE,"Conts";#N/A,#N/A,TRUE,"VOS";#N/A,#N/A,TRUE,"Warrington";#N/A,#N/A,TRUE,"Widnes"}</definedName>
    <definedName name="kryk" localSheetId="13" hidden="1">{#N/A,#N/A,TRUE,"Cover";#N/A,#N/A,TRUE,"Conts";#N/A,#N/A,TRUE,"VOS";#N/A,#N/A,TRUE,"Warrington";#N/A,#N/A,TRUE,"Widnes"}</definedName>
    <definedName name="kryk" localSheetId="12" hidden="1">{#N/A,#N/A,TRUE,"Cover";#N/A,#N/A,TRUE,"Conts";#N/A,#N/A,TRUE,"VOS";#N/A,#N/A,TRUE,"Warrington";#N/A,#N/A,TRUE,"Widnes"}</definedName>
    <definedName name="kryk" localSheetId="19" hidden="1">{#N/A,#N/A,TRUE,"Cover";#N/A,#N/A,TRUE,"Conts";#N/A,#N/A,TRUE,"VOS";#N/A,#N/A,TRUE,"Warrington";#N/A,#N/A,TRUE,"Widnes"}</definedName>
    <definedName name="kryk" localSheetId="24" hidden="1">{#N/A,#N/A,TRUE,"Cover";#N/A,#N/A,TRUE,"Conts";#N/A,#N/A,TRUE,"VOS";#N/A,#N/A,TRUE,"Warrington";#N/A,#N/A,TRUE,"Widnes"}</definedName>
    <definedName name="kryk" localSheetId="10" hidden="1">{#N/A,#N/A,TRUE,"Cover";#N/A,#N/A,TRUE,"Conts";#N/A,#N/A,TRUE,"VOS";#N/A,#N/A,TRUE,"Warrington";#N/A,#N/A,TRUE,"Widnes"}</definedName>
    <definedName name="kryk" localSheetId="18" hidden="1">{#N/A,#N/A,TRUE,"Cover";#N/A,#N/A,TRUE,"Conts";#N/A,#N/A,TRUE,"VOS";#N/A,#N/A,TRUE,"Warrington";#N/A,#N/A,TRUE,"Widnes"}</definedName>
    <definedName name="kryk" hidden="1">{#N/A,#N/A,TRUE,"Cover";#N/A,#N/A,TRUE,"Conts";#N/A,#N/A,TRUE,"VOS";#N/A,#N/A,TRUE,"Warrington";#N/A,#N/A,TRUE,"Widnes"}</definedName>
    <definedName name="KYSTH" localSheetId="21" hidden="1">{#N/A,#N/A,TRUE,"Cover";#N/A,#N/A,TRUE,"Conts";#N/A,#N/A,TRUE,"VOS";#N/A,#N/A,TRUE,"Warrington";#N/A,#N/A,TRUE,"Widnes"}</definedName>
    <definedName name="KYSTH" localSheetId="13" hidden="1">{#N/A,#N/A,TRUE,"Cover";#N/A,#N/A,TRUE,"Conts";#N/A,#N/A,TRUE,"VOS";#N/A,#N/A,TRUE,"Warrington";#N/A,#N/A,TRUE,"Widnes"}</definedName>
    <definedName name="KYSTH" localSheetId="12" hidden="1">{#N/A,#N/A,TRUE,"Cover";#N/A,#N/A,TRUE,"Conts";#N/A,#N/A,TRUE,"VOS";#N/A,#N/A,TRUE,"Warrington";#N/A,#N/A,TRUE,"Widnes"}</definedName>
    <definedName name="KYSTH" localSheetId="19" hidden="1">{#N/A,#N/A,TRUE,"Cover";#N/A,#N/A,TRUE,"Conts";#N/A,#N/A,TRUE,"VOS";#N/A,#N/A,TRUE,"Warrington";#N/A,#N/A,TRUE,"Widnes"}</definedName>
    <definedName name="KYSTH" localSheetId="24" hidden="1">{#N/A,#N/A,TRUE,"Cover";#N/A,#N/A,TRUE,"Conts";#N/A,#N/A,TRUE,"VOS";#N/A,#N/A,TRUE,"Warrington";#N/A,#N/A,TRUE,"Widnes"}</definedName>
    <definedName name="KYSTH" localSheetId="10" hidden="1">{#N/A,#N/A,TRUE,"Cover";#N/A,#N/A,TRUE,"Conts";#N/A,#N/A,TRUE,"VOS";#N/A,#N/A,TRUE,"Warrington";#N/A,#N/A,TRUE,"Widnes"}</definedName>
    <definedName name="KYSTH" localSheetId="18" hidden="1">{#N/A,#N/A,TRUE,"Cover";#N/A,#N/A,TRUE,"Conts";#N/A,#N/A,TRUE,"VOS";#N/A,#N/A,TRUE,"Warrington";#N/A,#N/A,TRUE,"Widnes"}</definedName>
    <definedName name="KYSTH" hidden="1">{#N/A,#N/A,TRUE,"Cover";#N/A,#N/A,TRUE,"Conts";#N/A,#N/A,TRUE,"VOS";#N/A,#N/A,TRUE,"Warrington";#N/A,#N/A,TRUE,"Widnes"}</definedName>
    <definedName name="l" localSheetId="21" hidden="1">{#N/A,#N/A,TRUE,"Cover";#N/A,#N/A,TRUE,"Conts";#N/A,#N/A,TRUE,"VOS";#N/A,#N/A,TRUE,"Warrington";#N/A,#N/A,TRUE,"Widnes"}</definedName>
    <definedName name="l" localSheetId="13" hidden="1">{#N/A,#N/A,TRUE,"Cover";#N/A,#N/A,TRUE,"Conts";#N/A,#N/A,TRUE,"VOS";#N/A,#N/A,TRUE,"Warrington";#N/A,#N/A,TRUE,"Widnes"}</definedName>
    <definedName name="l" localSheetId="12" hidden="1">{#N/A,#N/A,TRUE,"Cover";#N/A,#N/A,TRUE,"Conts";#N/A,#N/A,TRUE,"VOS";#N/A,#N/A,TRUE,"Warrington";#N/A,#N/A,TRUE,"Widnes"}</definedName>
    <definedName name="l" localSheetId="19" hidden="1">{#N/A,#N/A,TRUE,"Cover";#N/A,#N/A,TRUE,"Conts";#N/A,#N/A,TRUE,"VOS";#N/A,#N/A,TRUE,"Warrington";#N/A,#N/A,TRUE,"Widnes"}</definedName>
    <definedName name="l" localSheetId="24" hidden="1">{#N/A,#N/A,TRUE,"Cover";#N/A,#N/A,TRUE,"Conts";#N/A,#N/A,TRUE,"VOS";#N/A,#N/A,TRUE,"Warrington";#N/A,#N/A,TRUE,"Widnes"}</definedName>
    <definedName name="l" localSheetId="10" hidden="1">{#N/A,#N/A,TRUE,"Cover";#N/A,#N/A,TRUE,"Conts";#N/A,#N/A,TRUE,"VOS";#N/A,#N/A,TRUE,"Warrington";#N/A,#N/A,TRUE,"Widnes"}</definedName>
    <definedName name="l" localSheetId="1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1" hidden="1">{#N/A,#N/A,TRUE,"Cover";#N/A,#N/A,TRUE,"Conts";#N/A,#N/A,TRUE,"VOS";#N/A,#N/A,TRUE,"Warrington";#N/A,#N/A,TRUE,"Widnes"}</definedName>
    <definedName name="level" localSheetId="13" hidden="1">{#N/A,#N/A,TRUE,"Cover";#N/A,#N/A,TRUE,"Conts";#N/A,#N/A,TRUE,"VOS";#N/A,#N/A,TRUE,"Warrington";#N/A,#N/A,TRUE,"Widnes"}</definedName>
    <definedName name="level" localSheetId="12" hidden="1">{#N/A,#N/A,TRUE,"Cover";#N/A,#N/A,TRUE,"Conts";#N/A,#N/A,TRUE,"VOS";#N/A,#N/A,TRUE,"Warrington";#N/A,#N/A,TRUE,"Widnes"}</definedName>
    <definedName name="level" localSheetId="19" hidden="1">{#N/A,#N/A,TRUE,"Cover";#N/A,#N/A,TRUE,"Conts";#N/A,#N/A,TRUE,"VOS";#N/A,#N/A,TRUE,"Warrington";#N/A,#N/A,TRUE,"Widnes"}</definedName>
    <definedName name="level" localSheetId="24" hidden="1">{#N/A,#N/A,TRUE,"Cover";#N/A,#N/A,TRUE,"Conts";#N/A,#N/A,TRUE,"VOS";#N/A,#N/A,TRUE,"Warrington";#N/A,#N/A,TRUE,"Widnes"}</definedName>
    <definedName name="level" localSheetId="10" hidden="1">{#N/A,#N/A,TRUE,"Cover";#N/A,#N/A,TRUE,"Conts";#N/A,#N/A,TRUE,"VOS";#N/A,#N/A,TRUE,"Warrington";#N/A,#N/A,TRUE,"Widnes"}</definedName>
    <definedName name="level" localSheetId="18" hidden="1">{#N/A,#N/A,TRUE,"Cover";#N/A,#N/A,TRUE,"Conts";#N/A,#N/A,TRUE,"VOS";#N/A,#N/A,TRUE,"Warrington";#N/A,#N/A,TRUE,"Widnes"}</definedName>
    <definedName name="level" hidden="1">{#N/A,#N/A,TRUE,"Cover";#N/A,#N/A,TRUE,"Conts";#N/A,#N/A,TRUE,"VOS";#N/A,#N/A,TRUE,"Warrington";#N/A,#N/A,TRUE,"Widnes"}</definedName>
    <definedName name="level3" localSheetId="21" hidden="1">{#N/A,#N/A,TRUE,"Cover";#N/A,#N/A,TRUE,"Conts";#N/A,#N/A,TRUE,"VOS";#N/A,#N/A,TRUE,"Warrington";#N/A,#N/A,TRUE,"Widnes"}</definedName>
    <definedName name="level3" localSheetId="13" hidden="1">{#N/A,#N/A,TRUE,"Cover";#N/A,#N/A,TRUE,"Conts";#N/A,#N/A,TRUE,"VOS";#N/A,#N/A,TRUE,"Warrington";#N/A,#N/A,TRUE,"Widnes"}</definedName>
    <definedName name="level3" localSheetId="12" hidden="1">{#N/A,#N/A,TRUE,"Cover";#N/A,#N/A,TRUE,"Conts";#N/A,#N/A,TRUE,"VOS";#N/A,#N/A,TRUE,"Warrington";#N/A,#N/A,TRUE,"Widnes"}</definedName>
    <definedName name="level3" localSheetId="19" hidden="1">{#N/A,#N/A,TRUE,"Cover";#N/A,#N/A,TRUE,"Conts";#N/A,#N/A,TRUE,"VOS";#N/A,#N/A,TRUE,"Warrington";#N/A,#N/A,TRUE,"Widnes"}</definedName>
    <definedName name="level3" localSheetId="24" hidden="1">{#N/A,#N/A,TRUE,"Cover";#N/A,#N/A,TRUE,"Conts";#N/A,#N/A,TRUE,"VOS";#N/A,#N/A,TRUE,"Warrington";#N/A,#N/A,TRUE,"Widnes"}</definedName>
    <definedName name="level3" localSheetId="10" hidden="1">{#N/A,#N/A,TRUE,"Cover";#N/A,#N/A,TRUE,"Conts";#N/A,#N/A,TRUE,"VOS";#N/A,#N/A,TRUE,"Warrington";#N/A,#N/A,TRUE,"Widnes"}</definedName>
    <definedName name="level3" localSheetId="18" hidden="1">{#N/A,#N/A,TRUE,"Cover";#N/A,#N/A,TRUE,"Conts";#N/A,#N/A,TRUE,"VOS";#N/A,#N/A,TRUE,"Warrington";#N/A,#N/A,TRUE,"Widnes"}</definedName>
    <definedName name="level3" hidden="1">{#N/A,#N/A,TRUE,"Cover";#N/A,#N/A,TRUE,"Conts";#N/A,#N/A,TRUE,"VOS";#N/A,#N/A,TRUE,"Warrington";#N/A,#N/A,TRUE,"Widnes"}</definedName>
    <definedName name="lgoguliu" localSheetId="21" hidden="1">{#N/A,#N/A,TRUE,"Cover";#N/A,#N/A,TRUE,"Conts";#N/A,#N/A,TRUE,"VOS";#N/A,#N/A,TRUE,"Warrington";#N/A,#N/A,TRUE,"Widnes"}</definedName>
    <definedName name="lgoguliu" localSheetId="13" hidden="1">{#N/A,#N/A,TRUE,"Cover";#N/A,#N/A,TRUE,"Conts";#N/A,#N/A,TRUE,"VOS";#N/A,#N/A,TRUE,"Warrington";#N/A,#N/A,TRUE,"Widnes"}</definedName>
    <definedName name="lgoguliu" localSheetId="12" hidden="1">{#N/A,#N/A,TRUE,"Cover";#N/A,#N/A,TRUE,"Conts";#N/A,#N/A,TRUE,"VOS";#N/A,#N/A,TRUE,"Warrington";#N/A,#N/A,TRUE,"Widnes"}</definedName>
    <definedName name="lgoguliu" localSheetId="19" hidden="1">{#N/A,#N/A,TRUE,"Cover";#N/A,#N/A,TRUE,"Conts";#N/A,#N/A,TRUE,"VOS";#N/A,#N/A,TRUE,"Warrington";#N/A,#N/A,TRUE,"Widnes"}</definedName>
    <definedName name="lgoguliu" localSheetId="24" hidden="1">{#N/A,#N/A,TRUE,"Cover";#N/A,#N/A,TRUE,"Conts";#N/A,#N/A,TRUE,"VOS";#N/A,#N/A,TRUE,"Warrington";#N/A,#N/A,TRUE,"Widnes"}</definedName>
    <definedName name="lgoguliu" localSheetId="10" hidden="1">{#N/A,#N/A,TRUE,"Cover";#N/A,#N/A,TRUE,"Conts";#N/A,#N/A,TRUE,"VOS";#N/A,#N/A,TRUE,"Warrington";#N/A,#N/A,TRUE,"Widnes"}</definedName>
    <definedName name="lgoguliu" localSheetId="18" hidden="1">{#N/A,#N/A,TRUE,"Cover";#N/A,#N/A,TRUE,"Conts";#N/A,#N/A,TRUE,"VOS";#N/A,#N/A,TRUE,"Warrington";#N/A,#N/A,TRUE,"Widnes"}</definedName>
    <definedName name="lgoguliu" hidden="1">{#N/A,#N/A,TRUE,"Cover";#N/A,#N/A,TRUE,"Conts";#N/A,#N/A,TRUE,"VOS";#N/A,#N/A,TRUE,"Warrington";#N/A,#N/A,TRUE,"Widnes"}</definedName>
    <definedName name="Lib_Range" localSheetId="21">#REF!</definedName>
    <definedName name="Lib_Range" localSheetId="10">#REF!</definedName>
    <definedName name="Lib_Range">#REF!</definedName>
    <definedName name="lkjikjoi" localSheetId="21" hidden="1">{#N/A,#N/A,TRUE,"Cover";#N/A,#N/A,TRUE,"Conts";#N/A,#N/A,TRUE,"VOS";#N/A,#N/A,TRUE,"Warrington";#N/A,#N/A,TRUE,"Widnes"}</definedName>
    <definedName name="lkjikjoi" localSheetId="13" hidden="1">{#N/A,#N/A,TRUE,"Cover";#N/A,#N/A,TRUE,"Conts";#N/A,#N/A,TRUE,"VOS";#N/A,#N/A,TRUE,"Warrington";#N/A,#N/A,TRUE,"Widnes"}</definedName>
    <definedName name="lkjikjoi" localSheetId="12" hidden="1">{#N/A,#N/A,TRUE,"Cover";#N/A,#N/A,TRUE,"Conts";#N/A,#N/A,TRUE,"VOS";#N/A,#N/A,TRUE,"Warrington";#N/A,#N/A,TRUE,"Widnes"}</definedName>
    <definedName name="lkjikjoi" localSheetId="19" hidden="1">{#N/A,#N/A,TRUE,"Cover";#N/A,#N/A,TRUE,"Conts";#N/A,#N/A,TRUE,"VOS";#N/A,#N/A,TRUE,"Warrington";#N/A,#N/A,TRUE,"Widnes"}</definedName>
    <definedName name="lkjikjoi" localSheetId="24" hidden="1">{#N/A,#N/A,TRUE,"Cover";#N/A,#N/A,TRUE,"Conts";#N/A,#N/A,TRUE,"VOS";#N/A,#N/A,TRUE,"Warrington";#N/A,#N/A,TRUE,"Widnes"}</definedName>
    <definedName name="lkjikjoi" localSheetId="10" hidden="1">{#N/A,#N/A,TRUE,"Cover";#N/A,#N/A,TRUE,"Conts";#N/A,#N/A,TRUE,"VOS";#N/A,#N/A,TRUE,"Warrington";#N/A,#N/A,TRUE,"Widnes"}</definedName>
    <definedName name="lkjikjoi" localSheetId="18" hidden="1">{#N/A,#N/A,TRUE,"Cover";#N/A,#N/A,TRUE,"Conts";#N/A,#N/A,TRUE,"VOS";#N/A,#N/A,TRUE,"Warrington";#N/A,#N/A,TRUE,"Widnes"}</definedName>
    <definedName name="lkjikjoi" hidden="1">{#N/A,#N/A,TRUE,"Cover";#N/A,#N/A,TRUE,"Conts";#N/A,#N/A,TRUE,"VOS";#N/A,#N/A,TRUE,"Warrington";#N/A,#N/A,TRUE,"Widnes"}</definedName>
    <definedName name="LKL" localSheetId="21"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24"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1">City&amp;" "&amp;State</definedName>
    <definedName name="Location" localSheetId="13">City&amp;" "&amp;State</definedName>
    <definedName name="Location" localSheetId="12">City&amp;" "&amp;State</definedName>
    <definedName name="Location" localSheetId="19">City&amp;" "&amp;State</definedName>
    <definedName name="Location" localSheetId="24">City&amp;" "&amp;State</definedName>
    <definedName name="Location" localSheetId="10">City&amp;" "&amp;State</definedName>
    <definedName name="Location" localSheetId="18">City&amp;" "&amp;State</definedName>
    <definedName name="Location">City&amp;" "&amp;State</definedName>
    <definedName name="m" localSheetId="21" hidden="1">#REF!</definedName>
    <definedName name="m" localSheetId="19" hidden="1">#REF!</definedName>
    <definedName name="m" localSheetId="10" hidden="1">#REF!</definedName>
    <definedName name="m" hidden="1">#REF!</definedName>
    <definedName name="ma" localSheetId="21" hidden="1">{#N/A,#N/A,TRUE,"Cover";#N/A,#N/A,TRUE,"Conts";#N/A,#N/A,TRUE,"VOS";#N/A,#N/A,TRUE,"Warrington";#N/A,#N/A,TRUE,"Widnes"}</definedName>
    <definedName name="ma" localSheetId="13" hidden="1">{#N/A,#N/A,TRUE,"Cover";#N/A,#N/A,TRUE,"Conts";#N/A,#N/A,TRUE,"VOS";#N/A,#N/A,TRUE,"Warrington";#N/A,#N/A,TRUE,"Widnes"}</definedName>
    <definedName name="ma" localSheetId="12" hidden="1">{#N/A,#N/A,TRUE,"Cover";#N/A,#N/A,TRUE,"Conts";#N/A,#N/A,TRUE,"VOS";#N/A,#N/A,TRUE,"Warrington";#N/A,#N/A,TRUE,"Widnes"}</definedName>
    <definedName name="ma" localSheetId="19" hidden="1">{#N/A,#N/A,TRUE,"Cover";#N/A,#N/A,TRUE,"Conts";#N/A,#N/A,TRUE,"VOS";#N/A,#N/A,TRUE,"Warrington";#N/A,#N/A,TRUE,"Widnes"}</definedName>
    <definedName name="ma" localSheetId="24" hidden="1">{#N/A,#N/A,TRUE,"Cover";#N/A,#N/A,TRUE,"Conts";#N/A,#N/A,TRUE,"VOS";#N/A,#N/A,TRUE,"Warrington";#N/A,#N/A,TRUE,"Widnes"}</definedName>
    <definedName name="ma" localSheetId="10" hidden="1">{#N/A,#N/A,TRUE,"Cover";#N/A,#N/A,TRUE,"Conts";#N/A,#N/A,TRUE,"VOS";#N/A,#N/A,TRUE,"Warrington";#N/A,#N/A,TRUE,"Widnes"}</definedName>
    <definedName name="ma" localSheetId="18"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21">#REF!</definedName>
    <definedName name="MANUEL_INPUT" localSheetId="19">#REF!</definedName>
    <definedName name="MANUEL_INPUT" localSheetId="10">#REF!</definedName>
    <definedName name="MANUEL_INPUT">#REF!</definedName>
    <definedName name="masontry" localSheetId="21" hidden="1">{#N/A,#N/A,FALSE,"C3";#N/A,#N/A,FALSE,"D2-17";#N/A,#N/A,FALSE,"C2-17";#N/A,#N/A,FALSE,"C2-CIVIL";#N/A,#N/A,FALSE,"D1-C1 contract";#N/A,#N/A,FALSE,"D1-CIVIL";#N/A,#N/A,FALSE,"C1 hourly";#N/A,#N/A,FALSE,"C1 contract";#N/A,#N/A,FALSE,"D1-C1 hourly"}</definedName>
    <definedName name="masontry" localSheetId="13"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24"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1">City&amp;" "&amp;State</definedName>
    <definedName name="Material" localSheetId="13">City&amp;" "&amp;State</definedName>
    <definedName name="Material" localSheetId="12">City&amp;" "&amp;State</definedName>
    <definedName name="Material" localSheetId="19">City&amp;" "&amp;State</definedName>
    <definedName name="Material" localSheetId="24">City&amp;" "&amp;State</definedName>
    <definedName name="Material" localSheetId="10">City&amp;" "&amp;State</definedName>
    <definedName name="Material" localSheetId="18">City&amp;" "&amp;State</definedName>
    <definedName name="Material">City&amp;" "&amp;State</definedName>
    <definedName name="MATL_PART">[25]RATES!$E$67</definedName>
    <definedName name="MEP" localSheetId="21" hidden="1">{#N/A,#N/A,TRUE,"Front";#N/A,#N/A,TRUE,"Simple Letter";#N/A,#N/A,TRUE,"Inside";#N/A,#N/A,TRUE,"Contents";#N/A,#N/A,TRUE,"Basis";#N/A,#N/A,TRUE,"Inclusions";#N/A,#N/A,TRUE,"Exclusions";#N/A,#N/A,TRUE,"Areas";#N/A,#N/A,TRUE,"Summary";#N/A,#N/A,TRUE,"Detail"}</definedName>
    <definedName name="MEP" localSheetId="13"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24"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1" hidden="1">{#N/A,#N/A,FALSE,"C3";#N/A,#N/A,FALSE,"D2-17";#N/A,#N/A,FALSE,"C2-17";#N/A,#N/A,FALSE,"C2-CIVIL";#N/A,#N/A,FALSE,"D1-C1 contract";#N/A,#N/A,FALSE,"D1-CIVIL";#N/A,#N/A,FALSE,"C1 hourly";#N/A,#N/A,FALSE,"C1 contract";#N/A,#N/A,FALSE,"D1-C1 hourly"}</definedName>
    <definedName name="METEO" localSheetId="13"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24"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1">'[11]Build-up'!#REF!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1" hidden="1">{#N/A,#N/A,TRUE,"Cover";#N/A,#N/A,TRUE,"Conts";#N/A,#N/A,TRUE,"VOS";#N/A,#N/A,TRUE,"Warrington";#N/A,#N/A,TRUE,"Widnes"}</definedName>
    <definedName name="nddddddddf" localSheetId="13" hidden="1">{#N/A,#N/A,TRUE,"Cover";#N/A,#N/A,TRUE,"Conts";#N/A,#N/A,TRUE,"VOS";#N/A,#N/A,TRUE,"Warrington";#N/A,#N/A,TRUE,"Widnes"}</definedName>
    <definedName name="nddddddddf" localSheetId="12" hidden="1">{#N/A,#N/A,TRUE,"Cover";#N/A,#N/A,TRUE,"Conts";#N/A,#N/A,TRUE,"VOS";#N/A,#N/A,TRUE,"Warrington";#N/A,#N/A,TRUE,"Widnes"}</definedName>
    <definedName name="nddddddddf" localSheetId="19" hidden="1">{#N/A,#N/A,TRUE,"Cover";#N/A,#N/A,TRUE,"Conts";#N/A,#N/A,TRUE,"VOS";#N/A,#N/A,TRUE,"Warrington";#N/A,#N/A,TRUE,"Widnes"}</definedName>
    <definedName name="nddddddddf" localSheetId="24" hidden="1">{#N/A,#N/A,TRUE,"Cover";#N/A,#N/A,TRUE,"Conts";#N/A,#N/A,TRUE,"VOS";#N/A,#N/A,TRUE,"Warrington";#N/A,#N/A,TRUE,"Widnes"}</definedName>
    <definedName name="nddddddddf" localSheetId="10" hidden="1">{#N/A,#N/A,TRUE,"Cover";#N/A,#N/A,TRUE,"Conts";#N/A,#N/A,TRUE,"VOS";#N/A,#N/A,TRUE,"Warrington";#N/A,#N/A,TRUE,"Widnes"}</definedName>
    <definedName name="nddddddddf" localSheetId="18" hidden="1">{#N/A,#N/A,TRUE,"Cover";#N/A,#N/A,TRUE,"Conts";#N/A,#N/A,TRUE,"VOS";#N/A,#N/A,TRUE,"Warrington";#N/A,#N/A,TRUE,"Widnes"}</definedName>
    <definedName name="nddddddddf" hidden="1">{#N/A,#N/A,TRUE,"Cover";#N/A,#N/A,TRUE,"Conts";#N/A,#N/A,TRUE,"VOS";#N/A,#N/A,TRUE,"Warrington";#N/A,#N/A,TRUE,"Widnes"}</definedName>
    <definedName name="nnn" localSheetId="21"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24"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1" hidden="1">{#N/A,#N/A,TRUE,"Cover";#N/A,#N/A,TRUE,"Conts";#N/A,#N/A,TRUE,"VOS";#N/A,#N/A,TRUE,"Warrington";#N/A,#N/A,TRUE,"Widnes"}</definedName>
    <definedName name="no.1" localSheetId="13" hidden="1">{#N/A,#N/A,TRUE,"Cover";#N/A,#N/A,TRUE,"Conts";#N/A,#N/A,TRUE,"VOS";#N/A,#N/A,TRUE,"Warrington";#N/A,#N/A,TRUE,"Widnes"}</definedName>
    <definedName name="no.1" localSheetId="12" hidden="1">{#N/A,#N/A,TRUE,"Cover";#N/A,#N/A,TRUE,"Conts";#N/A,#N/A,TRUE,"VOS";#N/A,#N/A,TRUE,"Warrington";#N/A,#N/A,TRUE,"Widnes"}</definedName>
    <definedName name="no.1" localSheetId="19" hidden="1">{#N/A,#N/A,TRUE,"Cover";#N/A,#N/A,TRUE,"Conts";#N/A,#N/A,TRUE,"VOS";#N/A,#N/A,TRUE,"Warrington";#N/A,#N/A,TRUE,"Widnes"}</definedName>
    <definedName name="no.1" localSheetId="24" hidden="1">{#N/A,#N/A,TRUE,"Cover";#N/A,#N/A,TRUE,"Conts";#N/A,#N/A,TRUE,"VOS";#N/A,#N/A,TRUE,"Warrington";#N/A,#N/A,TRUE,"Widnes"}</definedName>
    <definedName name="no.1" localSheetId="10" hidden="1">{#N/A,#N/A,TRUE,"Cover";#N/A,#N/A,TRUE,"Conts";#N/A,#N/A,TRUE,"VOS";#N/A,#N/A,TRUE,"Warrington";#N/A,#N/A,TRUE,"Widnes"}</definedName>
    <definedName name="no.1" localSheetId="18" hidden="1">{#N/A,#N/A,TRUE,"Cover";#N/A,#N/A,TRUE,"Conts";#N/A,#N/A,TRUE,"VOS";#N/A,#N/A,TRUE,"Warrington";#N/A,#N/A,TRUE,"Widnes"}</definedName>
    <definedName name="no.1" hidden="1">{#N/A,#N/A,TRUE,"Cover";#N/A,#N/A,TRUE,"Conts";#N/A,#N/A,TRUE,"VOS";#N/A,#N/A,TRUE,"Warrington";#N/A,#N/A,TRUE,"Widnes"}</definedName>
    <definedName name="o9u0piupi" localSheetId="21" hidden="1">{#N/A,#N/A,TRUE,"Cover";#N/A,#N/A,TRUE,"Conts";#N/A,#N/A,TRUE,"VOS";#N/A,#N/A,TRUE,"Warrington";#N/A,#N/A,TRUE,"Widnes"}</definedName>
    <definedName name="o9u0piupi" localSheetId="13" hidden="1">{#N/A,#N/A,TRUE,"Cover";#N/A,#N/A,TRUE,"Conts";#N/A,#N/A,TRUE,"VOS";#N/A,#N/A,TRUE,"Warrington";#N/A,#N/A,TRUE,"Widnes"}</definedName>
    <definedName name="o9u0piupi" localSheetId="12" hidden="1">{#N/A,#N/A,TRUE,"Cover";#N/A,#N/A,TRUE,"Conts";#N/A,#N/A,TRUE,"VOS";#N/A,#N/A,TRUE,"Warrington";#N/A,#N/A,TRUE,"Widnes"}</definedName>
    <definedName name="o9u0piupi" localSheetId="19" hidden="1">{#N/A,#N/A,TRUE,"Cover";#N/A,#N/A,TRUE,"Conts";#N/A,#N/A,TRUE,"VOS";#N/A,#N/A,TRUE,"Warrington";#N/A,#N/A,TRUE,"Widnes"}</definedName>
    <definedName name="o9u0piupi" localSheetId="24" hidden="1">{#N/A,#N/A,TRUE,"Cover";#N/A,#N/A,TRUE,"Conts";#N/A,#N/A,TRUE,"VOS";#N/A,#N/A,TRUE,"Warrington";#N/A,#N/A,TRUE,"Widnes"}</definedName>
    <definedName name="o9u0piupi" localSheetId="10" hidden="1">{#N/A,#N/A,TRUE,"Cover";#N/A,#N/A,TRUE,"Conts";#N/A,#N/A,TRUE,"VOS";#N/A,#N/A,TRUE,"Warrington";#N/A,#N/A,TRUE,"Widnes"}</definedName>
    <definedName name="o9u0piupi" localSheetId="18" hidden="1">{#N/A,#N/A,TRUE,"Cover";#N/A,#N/A,TRUE,"Conts";#N/A,#N/A,TRUE,"VOS";#N/A,#N/A,TRUE,"Warrington";#N/A,#N/A,TRUE,"Widnes"}</definedName>
    <definedName name="o9u0piupi" hidden="1">{#N/A,#N/A,TRUE,"Cover";#N/A,#N/A,TRUE,"Conts";#N/A,#N/A,TRUE,"VOS";#N/A,#N/A,TRUE,"Warrington";#N/A,#N/A,TRUE,"Widnes"}</definedName>
    <definedName name="oi" localSheetId="21" hidden="1">{#N/A,#N/A,TRUE,"Cover";#N/A,#N/A,TRUE,"Conts";#N/A,#N/A,TRUE,"VOS";#N/A,#N/A,TRUE,"Warrington";#N/A,#N/A,TRUE,"Widnes"}</definedName>
    <definedName name="oi" localSheetId="13" hidden="1">{#N/A,#N/A,TRUE,"Cover";#N/A,#N/A,TRUE,"Conts";#N/A,#N/A,TRUE,"VOS";#N/A,#N/A,TRUE,"Warrington";#N/A,#N/A,TRUE,"Widnes"}</definedName>
    <definedName name="oi" localSheetId="12" hidden="1">{#N/A,#N/A,TRUE,"Cover";#N/A,#N/A,TRUE,"Conts";#N/A,#N/A,TRUE,"VOS";#N/A,#N/A,TRUE,"Warrington";#N/A,#N/A,TRUE,"Widnes"}</definedName>
    <definedName name="oi" localSheetId="19" hidden="1">{#N/A,#N/A,TRUE,"Cover";#N/A,#N/A,TRUE,"Conts";#N/A,#N/A,TRUE,"VOS";#N/A,#N/A,TRUE,"Warrington";#N/A,#N/A,TRUE,"Widnes"}</definedName>
    <definedName name="oi" localSheetId="24" hidden="1">{#N/A,#N/A,TRUE,"Cover";#N/A,#N/A,TRUE,"Conts";#N/A,#N/A,TRUE,"VOS";#N/A,#N/A,TRUE,"Warrington";#N/A,#N/A,TRUE,"Widnes"}</definedName>
    <definedName name="oi" localSheetId="10" hidden="1">{#N/A,#N/A,TRUE,"Cover";#N/A,#N/A,TRUE,"Conts";#N/A,#N/A,TRUE,"VOS";#N/A,#N/A,TRUE,"Warrington";#N/A,#N/A,TRUE,"Widnes"}</definedName>
    <definedName name="oi" localSheetId="18" hidden="1">{#N/A,#N/A,TRUE,"Cover";#N/A,#N/A,TRUE,"Conts";#N/A,#N/A,TRUE,"VOS";#N/A,#N/A,TRUE,"Warrington";#N/A,#N/A,TRUE,"Widnes"}</definedName>
    <definedName name="oi" hidden="1">{#N/A,#N/A,TRUE,"Cover";#N/A,#N/A,TRUE,"Conts";#N/A,#N/A,TRUE,"VOS";#N/A,#N/A,TRUE,"Warrington";#N/A,#N/A,TRUE,"Widnes"}</definedName>
    <definedName name="opogd" localSheetId="21" hidden="1">{#N/A,#N/A,TRUE,"Cover";#N/A,#N/A,TRUE,"Conts";#N/A,#N/A,TRUE,"VOS";#N/A,#N/A,TRUE,"Warrington";#N/A,#N/A,TRUE,"Widnes"}</definedName>
    <definedName name="opogd" localSheetId="13" hidden="1">{#N/A,#N/A,TRUE,"Cover";#N/A,#N/A,TRUE,"Conts";#N/A,#N/A,TRUE,"VOS";#N/A,#N/A,TRUE,"Warrington";#N/A,#N/A,TRUE,"Widnes"}</definedName>
    <definedName name="opogd" localSheetId="12" hidden="1">{#N/A,#N/A,TRUE,"Cover";#N/A,#N/A,TRUE,"Conts";#N/A,#N/A,TRUE,"VOS";#N/A,#N/A,TRUE,"Warrington";#N/A,#N/A,TRUE,"Widnes"}</definedName>
    <definedName name="opogd" localSheetId="19" hidden="1">{#N/A,#N/A,TRUE,"Cover";#N/A,#N/A,TRUE,"Conts";#N/A,#N/A,TRUE,"VOS";#N/A,#N/A,TRUE,"Warrington";#N/A,#N/A,TRUE,"Widnes"}</definedName>
    <definedName name="opogd" localSheetId="24" hidden="1">{#N/A,#N/A,TRUE,"Cover";#N/A,#N/A,TRUE,"Conts";#N/A,#N/A,TRUE,"VOS";#N/A,#N/A,TRUE,"Warrington";#N/A,#N/A,TRUE,"Widnes"}</definedName>
    <definedName name="opogd" localSheetId="10" hidden="1">{#N/A,#N/A,TRUE,"Cover";#N/A,#N/A,TRUE,"Conts";#N/A,#N/A,TRUE,"VOS";#N/A,#N/A,TRUE,"Warrington";#N/A,#N/A,TRUE,"Widnes"}</definedName>
    <definedName name="opogd" localSheetId="18" hidden="1">{#N/A,#N/A,TRUE,"Cover";#N/A,#N/A,TRUE,"Conts";#N/A,#N/A,TRUE,"VOS";#N/A,#N/A,TRUE,"Warrington";#N/A,#N/A,TRUE,"Widnes"}</definedName>
    <definedName name="opogd" hidden="1">{#N/A,#N/A,TRUE,"Cover";#N/A,#N/A,TRUE,"Conts";#N/A,#N/A,TRUE,"VOS";#N/A,#N/A,TRUE,"Warrington";#N/A,#N/A,TRUE,"Widnes"}</definedName>
    <definedName name="ORBC" localSheetId="21">#REF!</definedName>
    <definedName name="ORBC" localSheetId="10">#REF!</definedName>
    <definedName name="ORBC">#REF!</definedName>
    <definedName name="ORBQ" localSheetId="21">#REF!</definedName>
    <definedName name="ORBQ">#REF!</definedName>
    <definedName name="osdnvkls" hidden="1">'[28]Labor abs-NMR'!$I$1:$I$7</definedName>
    <definedName name="p" localSheetId="21" hidden="1">#REF!</definedName>
    <definedName name="p" localSheetId="19" hidden="1">#REF!</definedName>
    <definedName name="p" localSheetId="10" hidden="1">#REF!</definedName>
    <definedName name="p" hidden="1">#REF!</definedName>
    <definedName name="P1R" localSheetId="21">'[16]Fill this out first...'!#REF!</definedName>
    <definedName name="P1R" localSheetId="19">'[16]Fill this out first...'!#REF!</definedName>
    <definedName name="P1R" localSheetId="10">'[16]Fill this out first...'!#REF!</definedName>
    <definedName name="P1R">'[16]Fill this out first...'!#REF!</definedName>
    <definedName name="P2R" localSheetId="21">'[16]Fill this out first...'!#REF!</definedName>
    <definedName name="P2R">'[16]Fill this out first...'!#REF!</definedName>
    <definedName name="P3R" localSheetId="21">'[16]Fill this out first...'!#REF!</definedName>
    <definedName name="P3R">'[16]Fill this out first...'!#REF!</definedName>
    <definedName name="P4R" localSheetId="21">'[16]Fill this out first...'!#REF!</definedName>
    <definedName name="P4R">'[16]Fill this out first...'!#REF!</definedName>
    <definedName name="P5R" localSheetId="21">'[16]Fill this out first...'!#REF!</definedName>
    <definedName name="P5R">'[16]Fill this out first...'!#REF!</definedName>
    <definedName name="p7y" localSheetId="21" hidden="1">{#N/A,#N/A,TRUE,"Cover";#N/A,#N/A,TRUE,"Conts";#N/A,#N/A,TRUE,"VOS";#N/A,#N/A,TRUE,"Warrington";#N/A,#N/A,TRUE,"Widnes"}</definedName>
    <definedName name="p7y" localSheetId="13" hidden="1">{#N/A,#N/A,TRUE,"Cover";#N/A,#N/A,TRUE,"Conts";#N/A,#N/A,TRUE,"VOS";#N/A,#N/A,TRUE,"Warrington";#N/A,#N/A,TRUE,"Widnes"}</definedName>
    <definedName name="p7y" localSheetId="12" hidden="1">{#N/A,#N/A,TRUE,"Cover";#N/A,#N/A,TRUE,"Conts";#N/A,#N/A,TRUE,"VOS";#N/A,#N/A,TRUE,"Warrington";#N/A,#N/A,TRUE,"Widnes"}</definedName>
    <definedName name="p7y" localSheetId="19" hidden="1">{#N/A,#N/A,TRUE,"Cover";#N/A,#N/A,TRUE,"Conts";#N/A,#N/A,TRUE,"VOS";#N/A,#N/A,TRUE,"Warrington";#N/A,#N/A,TRUE,"Widnes"}</definedName>
    <definedName name="p7y" localSheetId="24" hidden="1">{#N/A,#N/A,TRUE,"Cover";#N/A,#N/A,TRUE,"Conts";#N/A,#N/A,TRUE,"VOS";#N/A,#N/A,TRUE,"Warrington";#N/A,#N/A,TRUE,"Widnes"}</definedName>
    <definedName name="p7y" localSheetId="10" hidden="1">{#N/A,#N/A,TRUE,"Cover";#N/A,#N/A,TRUE,"Conts";#N/A,#N/A,TRUE,"VOS";#N/A,#N/A,TRUE,"Warrington";#N/A,#N/A,TRUE,"Widnes"}</definedName>
    <definedName name="p7y" localSheetId="18" hidden="1">{#N/A,#N/A,TRUE,"Cover";#N/A,#N/A,TRUE,"Conts";#N/A,#N/A,TRUE,"VOS";#N/A,#N/A,TRUE,"Warrington";#N/A,#N/A,TRUE,"Widnes"}</definedName>
    <definedName name="p7y" hidden="1">{#N/A,#N/A,TRUE,"Cover";#N/A,#N/A,TRUE,"Conts";#N/A,#N/A,TRUE,"VOS";#N/A,#N/A,TRUE,"Warrington";#N/A,#N/A,TRUE,"Widnes"}</definedName>
    <definedName name="pafegseg" localSheetId="21" hidden="1">{#N/A,#N/A,TRUE,"Cover";#N/A,#N/A,TRUE,"Conts";#N/A,#N/A,TRUE,"VOS";#N/A,#N/A,TRUE,"Warrington";#N/A,#N/A,TRUE,"Widnes"}</definedName>
    <definedName name="pafegseg" localSheetId="13" hidden="1">{#N/A,#N/A,TRUE,"Cover";#N/A,#N/A,TRUE,"Conts";#N/A,#N/A,TRUE,"VOS";#N/A,#N/A,TRUE,"Warrington";#N/A,#N/A,TRUE,"Widnes"}</definedName>
    <definedName name="pafegseg" localSheetId="12" hidden="1">{#N/A,#N/A,TRUE,"Cover";#N/A,#N/A,TRUE,"Conts";#N/A,#N/A,TRUE,"VOS";#N/A,#N/A,TRUE,"Warrington";#N/A,#N/A,TRUE,"Widnes"}</definedName>
    <definedName name="pafegseg" localSheetId="19" hidden="1">{#N/A,#N/A,TRUE,"Cover";#N/A,#N/A,TRUE,"Conts";#N/A,#N/A,TRUE,"VOS";#N/A,#N/A,TRUE,"Warrington";#N/A,#N/A,TRUE,"Widnes"}</definedName>
    <definedName name="pafegseg" localSheetId="24" hidden="1">{#N/A,#N/A,TRUE,"Cover";#N/A,#N/A,TRUE,"Conts";#N/A,#N/A,TRUE,"VOS";#N/A,#N/A,TRUE,"Warrington";#N/A,#N/A,TRUE,"Widnes"}</definedName>
    <definedName name="pafegseg" localSheetId="10" hidden="1">{#N/A,#N/A,TRUE,"Cover";#N/A,#N/A,TRUE,"Conts";#N/A,#N/A,TRUE,"VOS";#N/A,#N/A,TRUE,"Warrington";#N/A,#N/A,TRUE,"Widnes"}</definedName>
    <definedName name="pafegseg" localSheetId="18" hidden="1">{#N/A,#N/A,TRUE,"Cover";#N/A,#N/A,TRUE,"Conts";#N/A,#N/A,TRUE,"VOS";#N/A,#N/A,TRUE,"Warrington";#N/A,#N/A,TRUE,"Widnes"}</definedName>
    <definedName name="pafegseg" hidden="1">{#N/A,#N/A,TRUE,"Cover";#N/A,#N/A,TRUE,"Conts";#N/A,#N/A,TRUE,"VOS";#N/A,#N/A,TRUE,"Warrington";#N/A,#N/A,TRUE,"Widnes"}</definedName>
    <definedName name="PAN_TILES" localSheetId="21">#REF!</definedName>
    <definedName name="PAN_TILES" localSheetId="10">#REF!</definedName>
    <definedName name="PAN_TILES">#REF!</definedName>
    <definedName name="Pavement_Type">[12]Road_Schedule!$Q$4:$X$6</definedName>
    <definedName name="PCA" localSheetId="21" hidden="1">{#N/A,#N/A,FALSE,"C3";#N/A,#N/A,FALSE,"D2-17";#N/A,#N/A,FALSE,"C2-17";#N/A,#N/A,FALSE,"C2-CIVIL";#N/A,#N/A,FALSE,"D1-C1 contract";#N/A,#N/A,FALSE,"D1-CIVIL";#N/A,#N/A,FALSE,"C1 hourly";#N/A,#N/A,FALSE,"C1 contract";#N/A,#N/A,FALSE,"D1-C1 hourly"}</definedName>
    <definedName name="PCA" localSheetId="13"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24"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1" hidden="1">{#N/A,#N/A,FALSE,"intag";#N/A,#N/A,FALSE,"budg";#N/A,#N/A,FALSE,"samtl"}</definedName>
    <definedName name="perbolag" localSheetId="13" hidden="1">{#N/A,#N/A,FALSE,"intag";#N/A,#N/A,FALSE,"budg";#N/A,#N/A,FALSE,"samtl"}</definedName>
    <definedName name="perbolag" localSheetId="12" hidden="1">{#N/A,#N/A,FALSE,"intag";#N/A,#N/A,FALSE,"budg";#N/A,#N/A,FALSE,"samtl"}</definedName>
    <definedName name="perbolag" localSheetId="19" hidden="1">{#N/A,#N/A,FALSE,"intag";#N/A,#N/A,FALSE,"budg";#N/A,#N/A,FALSE,"samtl"}</definedName>
    <definedName name="perbolag" localSheetId="24" hidden="1">{#N/A,#N/A,FALSE,"intag";#N/A,#N/A,FALSE,"budg";#N/A,#N/A,FALSE,"samtl"}</definedName>
    <definedName name="perbolag" localSheetId="10" hidden="1">{#N/A,#N/A,FALSE,"intag";#N/A,#N/A,FALSE,"budg";#N/A,#N/A,FALSE,"samtl"}</definedName>
    <definedName name="perbolag" localSheetId="18" hidden="1">{#N/A,#N/A,FALSE,"intag";#N/A,#N/A,FALSE,"budg";#N/A,#N/A,FALSE,"samtl"}</definedName>
    <definedName name="perbolag" hidden="1">{#N/A,#N/A,FALSE,"intag";#N/A,#N/A,FALSE,"budg";#N/A,#N/A,FALSE,"samtl"}</definedName>
    <definedName name="perbolagneu" localSheetId="21" hidden="1">{#N/A,#N/A,FALSE,"intag";#N/A,#N/A,FALSE,"budg";#N/A,#N/A,FALSE,"samtl"}</definedName>
    <definedName name="perbolagneu" localSheetId="13" hidden="1">{#N/A,#N/A,FALSE,"intag";#N/A,#N/A,FALSE,"budg";#N/A,#N/A,FALSE,"samtl"}</definedName>
    <definedName name="perbolagneu" localSheetId="12" hidden="1">{#N/A,#N/A,FALSE,"intag";#N/A,#N/A,FALSE,"budg";#N/A,#N/A,FALSE,"samtl"}</definedName>
    <definedName name="perbolagneu" localSheetId="19" hidden="1">{#N/A,#N/A,FALSE,"intag";#N/A,#N/A,FALSE,"budg";#N/A,#N/A,FALSE,"samtl"}</definedName>
    <definedName name="perbolagneu" localSheetId="24" hidden="1">{#N/A,#N/A,FALSE,"intag";#N/A,#N/A,FALSE,"budg";#N/A,#N/A,FALSE,"samtl"}</definedName>
    <definedName name="perbolagneu" localSheetId="10" hidden="1">{#N/A,#N/A,FALSE,"intag";#N/A,#N/A,FALSE,"budg";#N/A,#N/A,FALSE,"samtl"}</definedName>
    <definedName name="perbolagneu" localSheetId="1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21">#REF!</definedName>
    <definedName name="Pkg_col" localSheetId="19">#REF!</definedName>
    <definedName name="Pkg_col" localSheetId="10">#REF!</definedName>
    <definedName name="Pkg_col">#REF!</definedName>
    <definedName name="pkml" localSheetId="21" hidden="1">{#N/A,#N/A,TRUE,"Cover";#N/A,#N/A,TRUE,"Conts";#N/A,#N/A,TRUE,"VOS";#N/A,#N/A,TRUE,"Warrington";#N/A,#N/A,TRUE,"Widnes"}</definedName>
    <definedName name="pkml" localSheetId="13" hidden="1">{#N/A,#N/A,TRUE,"Cover";#N/A,#N/A,TRUE,"Conts";#N/A,#N/A,TRUE,"VOS";#N/A,#N/A,TRUE,"Warrington";#N/A,#N/A,TRUE,"Widnes"}</definedName>
    <definedName name="pkml" localSheetId="12" hidden="1">{#N/A,#N/A,TRUE,"Cover";#N/A,#N/A,TRUE,"Conts";#N/A,#N/A,TRUE,"VOS";#N/A,#N/A,TRUE,"Warrington";#N/A,#N/A,TRUE,"Widnes"}</definedName>
    <definedName name="pkml" localSheetId="19" hidden="1">{#N/A,#N/A,TRUE,"Cover";#N/A,#N/A,TRUE,"Conts";#N/A,#N/A,TRUE,"VOS";#N/A,#N/A,TRUE,"Warrington";#N/A,#N/A,TRUE,"Widnes"}</definedName>
    <definedName name="pkml" localSheetId="24" hidden="1">{#N/A,#N/A,TRUE,"Cover";#N/A,#N/A,TRUE,"Conts";#N/A,#N/A,TRUE,"VOS";#N/A,#N/A,TRUE,"Warrington";#N/A,#N/A,TRUE,"Widnes"}</definedName>
    <definedName name="pkml" localSheetId="10" hidden="1">{#N/A,#N/A,TRUE,"Cover";#N/A,#N/A,TRUE,"Conts";#N/A,#N/A,TRUE,"VOS";#N/A,#N/A,TRUE,"Warrington";#N/A,#N/A,TRUE,"Widnes"}</definedName>
    <definedName name="pkml" localSheetId="1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1" hidden="1">{#N/A,#N/A,TRUE,"Cover";#N/A,#N/A,TRUE,"Conts";#N/A,#N/A,TRUE,"VOS";#N/A,#N/A,TRUE,"Warrington";#N/A,#N/A,TRUE,"Widnes"}</definedName>
    <definedName name="PLAT" localSheetId="13" hidden="1">{#N/A,#N/A,TRUE,"Cover";#N/A,#N/A,TRUE,"Conts";#N/A,#N/A,TRUE,"VOS";#N/A,#N/A,TRUE,"Warrington";#N/A,#N/A,TRUE,"Widnes"}</definedName>
    <definedName name="PLAT" localSheetId="12" hidden="1">{#N/A,#N/A,TRUE,"Cover";#N/A,#N/A,TRUE,"Conts";#N/A,#N/A,TRUE,"VOS";#N/A,#N/A,TRUE,"Warrington";#N/A,#N/A,TRUE,"Widnes"}</definedName>
    <definedName name="PLAT" localSheetId="19" hidden="1">{#N/A,#N/A,TRUE,"Cover";#N/A,#N/A,TRUE,"Conts";#N/A,#N/A,TRUE,"VOS";#N/A,#N/A,TRUE,"Warrington";#N/A,#N/A,TRUE,"Widnes"}</definedName>
    <definedName name="PLAT" localSheetId="24" hidden="1">{#N/A,#N/A,TRUE,"Cover";#N/A,#N/A,TRUE,"Conts";#N/A,#N/A,TRUE,"VOS";#N/A,#N/A,TRUE,"Warrington";#N/A,#N/A,TRUE,"Widnes"}</definedName>
    <definedName name="PLAT" localSheetId="10" hidden="1">{#N/A,#N/A,TRUE,"Cover";#N/A,#N/A,TRUE,"Conts";#N/A,#N/A,TRUE,"VOS";#N/A,#N/A,TRUE,"Warrington";#N/A,#N/A,TRUE,"Widnes"}</definedName>
    <definedName name="PLAT" localSheetId="18" hidden="1">{#N/A,#N/A,TRUE,"Cover";#N/A,#N/A,TRUE,"Conts";#N/A,#N/A,TRUE,"VOS";#N/A,#N/A,TRUE,"Warrington";#N/A,#N/A,TRUE,"Widnes"}</definedName>
    <definedName name="PLAT" hidden="1">{#N/A,#N/A,TRUE,"Cover";#N/A,#N/A,TRUE,"Conts";#N/A,#N/A,TRUE,"VOS";#N/A,#N/A,TRUE,"Warrington";#N/A,#N/A,TRUE,"Widnes"}</definedName>
    <definedName name="PLATFORM" localSheetId="21" hidden="1">{#N/A,#N/A,TRUE,"Cover";#N/A,#N/A,TRUE,"Conts";#N/A,#N/A,TRUE,"VOS";#N/A,#N/A,TRUE,"Warrington";#N/A,#N/A,TRUE,"Widnes"}</definedName>
    <definedName name="PLATFORM" localSheetId="13" hidden="1">{#N/A,#N/A,TRUE,"Cover";#N/A,#N/A,TRUE,"Conts";#N/A,#N/A,TRUE,"VOS";#N/A,#N/A,TRUE,"Warrington";#N/A,#N/A,TRUE,"Widnes"}</definedName>
    <definedName name="PLATFORM" localSheetId="12" hidden="1">{#N/A,#N/A,TRUE,"Cover";#N/A,#N/A,TRUE,"Conts";#N/A,#N/A,TRUE,"VOS";#N/A,#N/A,TRUE,"Warrington";#N/A,#N/A,TRUE,"Widnes"}</definedName>
    <definedName name="PLATFORM" localSheetId="19" hidden="1">{#N/A,#N/A,TRUE,"Cover";#N/A,#N/A,TRUE,"Conts";#N/A,#N/A,TRUE,"VOS";#N/A,#N/A,TRUE,"Warrington";#N/A,#N/A,TRUE,"Widnes"}</definedName>
    <definedName name="PLATFORM" localSheetId="24" hidden="1">{#N/A,#N/A,TRUE,"Cover";#N/A,#N/A,TRUE,"Conts";#N/A,#N/A,TRUE,"VOS";#N/A,#N/A,TRUE,"Warrington";#N/A,#N/A,TRUE,"Widnes"}</definedName>
    <definedName name="PLATFORM" localSheetId="10" hidden="1">{#N/A,#N/A,TRUE,"Cover";#N/A,#N/A,TRUE,"Conts";#N/A,#N/A,TRUE,"VOS";#N/A,#N/A,TRUE,"Warrington";#N/A,#N/A,TRUE,"Widnes"}</definedName>
    <definedName name="PLATFORM" localSheetId="18" hidden="1">{#N/A,#N/A,TRUE,"Cover";#N/A,#N/A,TRUE,"Conts";#N/A,#N/A,TRUE,"VOS";#N/A,#N/A,TRUE,"Warrington";#N/A,#N/A,TRUE,"Widnes"}</definedName>
    <definedName name="PLATFORM" hidden="1">{#N/A,#N/A,TRUE,"Cover";#N/A,#N/A,TRUE,"Conts";#N/A,#N/A,TRUE,"VOS";#N/A,#N/A,TRUE,"Warrington";#N/A,#N/A,TRUE,"Widnes"}</definedName>
    <definedName name="pmlr27" localSheetId="21">[30]Rates!$M$252</definedName>
    <definedName name="pmlr27" localSheetId="13">[30]Rates!$M$252</definedName>
    <definedName name="pmlr27" localSheetId="10">[30]Rates!$M$252</definedName>
    <definedName name="pmlr27" localSheetId="18">[30]Rates!$M$252</definedName>
    <definedName name="pmlr27">[30]Rates!$M$252</definedName>
    <definedName name="pmlr28" localSheetId="21">[30]Rates!$M$257</definedName>
    <definedName name="pmlr28" localSheetId="13">[30]Rates!$M$257</definedName>
    <definedName name="pmlr28" localSheetId="10">[30]Rates!$M$257</definedName>
    <definedName name="pmlr28" localSheetId="18">[30]Rates!$M$257</definedName>
    <definedName name="pmlr28">[30]Rates!$M$257</definedName>
    <definedName name="pmlr29" localSheetId="21">[30]Rates!$M$262</definedName>
    <definedName name="pmlr29" localSheetId="13">[30]Rates!$M$262</definedName>
    <definedName name="pmlr29" localSheetId="10">[30]Rates!$M$262</definedName>
    <definedName name="pmlr29" localSheetId="18">[30]Rates!$M$262</definedName>
    <definedName name="pmlr29">[30]Rates!$M$262</definedName>
    <definedName name="pmlr63" localSheetId="21">[30]Rates!$M$770</definedName>
    <definedName name="pmlr63" localSheetId="13">[30]Rates!$M$770</definedName>
    <definedName name="pmlr63" localSheetId="10">[30]Rates!$M$770</definedName>
    <definedName name="pmlr63" localSheetId="18">[30]Rates!$M$770</definedName>
    <definedName name="pmlr63">[30]Rates!$M$770</definedName>
    <definedName name="point1" localSheetId="21">#REF!</definedName>
    <definedName name="point1" localSheetId="19">#REF!</definedName>
    <definedName name="point1" localSheetId="10">#REF!</definedName>
    <definedName name="point1">#REF!</definedName>
    <definedName name="pojboijioljn" localSheetId="21" hidden="1">{#N/A,#N/A,TRUE,"Cover";#N/A,#N/A,TRUE,"Conts";#N/A,#N/A,TRUE,"VOS";#N/A,#N/A,TRUE,"Warrington";#N/A,#N/A,TRUE,"Widnes"}</definedName>
    <definedName name="pojboijioljn" localSheetId="13" hidden="1">{#N/A,#N/A,TRUE,"Cover";#N/A,#N/A,TRUE,"Conts";#N/A,#N/A,TRUE,"VOS";#N/A,#N/A,TRUE,"Warrington";#N/A,#N/A,TRUE,"Widnes"}</definedName>
    <definedName name="pojboijioljn" localSheetId="12" hidden="1">{#N/A,#N/A,TRUE,"Cover";#N/A,#N/A,TRUE,"Conts";#N/A,#N/A,TRUE,"VOS";#N/A,#N/A,TRUE,"Warrington";#N/A,#N/A,TRUE,"Widnes"}</definedName>
    <definedName name="pojboijioljn" localSheetId="19" hidden="1">{#N/A,#N/A,TRUE,"Cover";#N/A,#N/A,TRUE,"Conts";#N/A,#N/A,TRUE,"VOS";#N/A,#N/A,TRUE,"Warrington";#N/A,#N/A,TRUE,"Widnes"}</definedName>
    <definedName name="pojboijioljn" localSheetId="24" hidden="1">{#N/A,#N/A,TRUE,"Cover";#N/A,#N/A,TRUE,"Conts";#N/A,#N/A,TRUE,"VOS";#N/A,#N/A,TRUE,"Warrington";#N/A,#N/A,TRUE,"Widnes"}</definedName>
    <definedName name="pojboijioljn" localSheetId="10" hidden="1">{#N/A,#N/A,TRUE,"Cover";#N/A,#N/A,TRUE,"Conts";#N/A,#N/A,TRUE,"VOS";#N/A,#N/A,TRUE,"Warrington";#N/A,#N/A,TRUE,"Widnes"}</definedName>
    <definedName name="pojboijioljn" localSheetId="18" hidden="1">{#N/A,#N/A,TRUE,"Cover";#N/A,#N/A,TRUE,"Conts";#N/A,#N/A,TRUE,"VOS";#N/A,#N/A,TRUE,"Warrington";#N/A,#N/A,TRUE,"Widnes"}</definedName>
    <definedName name="pojboijioljn" hidden="1">{#N/A,#N/A,TRUE,"Cover";#N/A,#N/A,TRUE,"Conts";#N/A,#N/A,TRUE,"VOS";#N/A,#N/A,TRUE,"Warrington";#N/A,#N/A,TRUE,"Widnes"}</definedName>
    <definedName name="Pos_Neg_Obs" localSheetId="21">#REF!</definedName>
    <definedName name="Pos_Neg_Obs" localSheetId="13">#REF!</definedName>
    <definedName name="Pos_Neg_Obs" localSheetId="17">#REF!</definedName>
    <definedName name="Pos_Neg_Obs" localSheetId="10">#REF!</definedName>
    <definedName name="Pos_Neg_Obs" localSheetId="9">#REF!</definedName>
    <definedName name="Pos_Neg_Obs">#REF!</definedName>
    <definedName name="ppok" localSheetId="21" hidden="1">{#N/A,#N/A,TRUE,"Cover";#N/A,#N/A,TRUE,"Conts";#N/A,#N/A,TRUE,"VOS";#N/A,#N/A,TRUE,"Warrington";#N/A,#N/A,TRUE,"Widnes"}</definedName>
    <definedName name="ppok" localSheetId="13" hidden="1">{#N/A,#N/A,TRUE,"Cover";#N/A,#N/A,TRUE,"Conts";#N/A,#N/A,TRUE,"VOS";#N/A,#N/A,TRUE,"Warrington";#N/A,#N/A,TRUE,"Widnes"}</definedName>
    <definedName name="ppok" localSheetId="12" hidden="1">{#N/A,#N/A,TRUE,"Cover";#N/A,#N/A,TRUE,"Conts";#N/A,#N/A,TRUE,"VOS";#N/A,#N/A,TRUE,"Warrington";#N/A,#N/A,TRUE,"Widnes"}</definedName>
    <definedName name="ppok" localSheetId="19" hidden="1">{#N/A,#N/A,TRUE,"Cover";#N/A,#N/A,TRUE,"Conts";#N/A,#N/A,TRUE,"VOS";#N/A,#N/A,TRUE,"Warrington";#N/A,#N/A,TRUE,"Widnes"}</definedName>
    <definedName name="ppok" localSheetId="24" hidden="1">{#N/A,#N/A,TRUE,"Cover";#N/A,#N/A,TRUE,"Conts";#N/A,#N/A,TRUE,"VOS";#N/A,#N/A,TRUE,"Warrington";#N/A,#N/A,TRUE,"Widnes"}</definedName>
    <definedName name="ppok" localSheetId="10" hidden="1">{#N/A,#N/A,TRUE,"Cover";#N/A,#N/A,TRUE,"Conts";#N/A,#N/A,TRUE,"VOS";#N/A,#N/A,TRUE,"Warrington";#N/A,#N/A,TRUE,"Widnes"}</definedName>
    <definedName name="ppok" localSheetId="18" hidden="1">{#N/A,#N/A,TRUE,"Cover";#N/A,#N/A,TRUE,"Conts";#N/A,#N/A,TRUE,"VOS";#N/A,#N/A,TRUE,"Warrington";#N/A,#N/A,TRUE,"Widnes"}</definedName>
    <definedName name="ppok" hidden="1">{#N/A,#N/A,TRUE,"Cover";#N/A,#N/A,TRUE,"Conts";#N/A,#N/A,TRUE,"VOS";#N/A,#N/A,TRUE,"Warrington";#N/A,#N/A,TRUE,"Widnes"}</definedName>
    <definedName name="PrevYears" localSheetId="21">'[16]Fill this out first...'!#REF!</definedName>
    <definedName name="PrevYears">'[16]Fill this out first...'!#REF!</definedName>
    <definedName name="_xlnm.Print_Area" localSheetId="15">CCO!$A$1:$H$8</definedName>
    <definedName name="_xlnm.Print_Area" localSheetId="28">Conclusion!$A$1:$O$28</definedName>
    <definedName name="_xlnm.Print_Area" localSheetId="25">'EV-Chart Data'!$A$1:$AA$23</definedName>
    <definedName name="_xlnm.Print_Area" localSheetId="21">'FIR Summary'!$A$1:$J$1975</definedName>
    <definedName name="_xlnm.Print_Area" localSheetId="13">'HSE. '!$B$1:$AH$29</definedName>
    <definedName name="_xlnm.Print_Area" localSheetId="12">'HSE-Stat '!$A$1:$O$43</definedName>
    <definedName name="_xlnm.Print_Area" localSheetId="19">#REF!</definedName>
    <definedName name="_xlnm.Print_Area" localSheetId="16">'Invoice Log'!$B$1:$AB$52</definedName>
    <definedName name="_xlnm.Print_Area" localSheetId="17">Issues!$A$1:$AF$69</definedName>
    <definedName name="_xlnm.Print_Area" localSheetId="14">'Major Quantities'!$A$1:$I$16</definedName>
    <definedName name="_xlnm.Print_Area" localSheetId="20">Manpower!$A$1:$BF$55</definedName>
    <definedName name="_xlnm.Print_Area" localSheetId="26">'Physical-Chart Data'!$A$1:$W$28</definedName>
    <definedName name="_xlnm.Print_Area" localSheetId="24">Procurement!$A$1:$Y$49</definedName>
    <definedName name="_xlnm.Print_Area" localSheetId="8">Progress!$A$1:$Q$47</definedName>
    <definedName name="_xlnm.Print_Area" localSheetId="10">Quality.!$A$1:$AD$53</definedName>
    <definedName name="_xlnm.Print_Area" localSheetId="11">'Quality-Stat'!$A$1:$M$37</definedName>
    <definedName name="_xlnm.Print_Area" localSheetId="0">'Weekly Progress Report'!$A$1:$AI$115</definedName>
    <definedName name="_xlnm.Print_Area">#REF!</definedName>
    <definedName name="PRINT_AREA_MI" localSheetId="21">#REF!</definedName>
    <definedName name="PRINT_AREA_MI" localSheetId="13">#REF!</definedName>
    <definedName name="PRINT_AREA_MI" localSheetId="17">#REF!</definedName>
    <definedName name="PRINT_AREA_MI" localSheetId="24">#REF!</definedName>
    <definedName name="PRINT_AREA_MI" localSheetId="10">#REF!</definedName>
    <definedName name="PRINT_AREA_MI" localSheetId="9">#REF!</definedName>
    <definedName name="PRINT_AREA_MI">#REF!</definedName>
    <definedName name="Print_Range" localSheetId="21">#REF!</definedName>
    <definedName name="Print_Range">#REF!</definedName>
    <definedName name="_xlnm.Print_Titles" localSheetId="21">'FIR Summary'!$6:$6</definedName>
    <definedName name="_xlnm.Print_Titles" localSheetId="19">#REF!</definedName>
    <definedName name="_xlnm.Print_Titles" localSheetId="17">Issues!$2:$6</definedName>
    <definedName name="_xlnm.Print_Titles" localSheetId="24">Procurement!$2:$2</definedName>
    <definedName name="_xlnm.Print_Titles" localSheetId="18">'Risk Register'!$2:$6</definedName>
    <definedName name="_xlnm.Print_Titles">#REF!</definedName>
    <definedName name="Print_Titles_MI" localSheetId="21">#REF!</definedName>
    <definedName name="Print_Titles_MI" localSheetId="19">#REF!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1" hidden="1">{#N/A,#N/A,TRUE,"Cover";#N/A,#N/A,TRUE,"Conts";#N/A,#N/A,TRUE,"VOS";#N/A,#N/A,TRUE,"Warrington";#N/A,#N/A,TRUE,"Widnes"}</definedName>
    <definedName name="pswyry" localSheetId="13" hidden="1">{#N/A,#N/A,TRUE,"Cover";#N/A,#N/A,TRUE,"Conts";#N/A,#N/A,TRUE,"VOS";#N/A,#N/A,TRUE,"Warrington";#N/A,#N/A,TRUE,"Widnes"}</definedName>
    <definedName name="pswyry" localSheetId="12" hidden="1">{#N/A,#N/A,TRUE,"Cover";#N/A,#N/A,TRUE,"Conts";#N/A,#N/A,TRUE,"VOS";#N/A,#N/A,TRUE,"Warrington";#N/A,#N/A,TRUE,"Widnes"}</definedName>
    <definedName name="pswyry" localSheetId="19" hidden="1">{#N/A,#N/A,TRUE,"Cover";#N/A,#N/A,TRUE,"Conts";#N/A,#N/A,TRUE,"VOS";#N/A,#N/A,TRUE,"Warrington";#N/A,#N/A,TRUE,"Widnes"}</definedName>
    <definedName name="pswyry" localSheetId="24" hidden="1">{#N/A,#N/A,TRUE,"Cover";#N/A,#N/A,TRUE,"Conts";#N/A,#N/A,TRUE,"VOS";#N/A,#N/A,TRUE,"Warrington";#N/A,#N/A,TRUE,"Widnes"}</definedName>
    <definedName name="pswyry" localSheetId="10" hidden="1">{#N/A,#N/A,TRUE,"Cover";#N/A,#N/A,TRUE,"Conts";#N/A,#N/A,TRUE,"VOS";#N/A,#N/A,TRUE,"Warrington";#N/A,#N/A,TRUE,"Widnes"}</definedName>
    <definedName name="pswyry" localSheetId="18" hidden="1">{#N/A,#N/A,TRUE,"Cover";#N/A,#N/A,TRUE,"Conts";#N/A,#N/A,TRUE,"VOS";#N/A,#N/A,TRUE,"Warrington";#N/A,#N/A,TRUE,"Widnes"}</definedName>
    <definedName name="pswyry" hidden="1">{#N/A,#N/A,TRUE,"Cover";#N/A,#N/A,TRUE,"Conts";#N/A,#N/A,TRUE,"VOS";#N/A,#N/A,TRUE,"Warrington";#N/A,#N/A,TRUE,"Widnes"}</definedName>
    <definedName name="puy" localSheetId="21" hidden="1">{#N/A,#N/A,TRUE,"Cover";#N/A,#N/A,TRUE,"Conts";#N/A,#N/A,TRUE,"VOS";#N/A,#N/A,TRUE,"Warrington";#N/A,#N/A,TRUE,"Widnes"}</definedName>
    <definedName name="puy" localSheetId="13" hidden="1">{#N/A,#N/A,TRUE,"Cover";#N/A,#N/A,TRUE,"Conts";#N/A,#N/A,TRUE,"VOS";#N/A,#N/A,TRUE,"Warrington";#N/A,#N/A,TRUE,"Widnes"}</definedName>
    <definedName name="puy" localSheetId="12" hidden="1">{#N/A,#N/A,TRUE,"Cover";#N/A,#N/A,TRUE,"Conts";#N/A,#N/A,TRUE,"VOS";#N/A,#N/A,TRUE,"Warrington";#N/A,#N/A,TRUE,"Widnes"}</definedName>
    <definedName name="puy" localSheetId="19" hidden="1">{#N/A,#N/A,TRUE,"Cover";#N/A,#N/A,TRUE,"Conts";#N/A,#N/A,TRUE,"VOS";#N/A,#N/A,TRUE,"Warrington";#N/A,#N/A,TRUE,"Widnes"}</definedName>
    <definedName name="puy" localSheetId="24" hidden="1">{#N/A,#N/A,TRUE,"Cover";#N/A,#N/A,TRUE,"Conts";#N/A,#N/A,TRUE,"VOS";#N/A,#N/A,TRUE,"Warrington";#N/A,#N/A,TRUE,"Widnes"}</definedName>
    <definedName name="puy" localSheetId="10" hidden="1">{#N/A,#N/A,TRUE,"Cover";#N/A,#N/A,TRUE,"Conts";#N/A,#N/A,TRUE,"VOS";#N/A,#N/A,TRUE,"Warrington";#N/A,#N/A,TRUE,"Widnes"}</definedName>
    <definedName name="puy" localSheetId="18" hidden="1">{#N/A,#N/A,TRUE,"Cover";#N/A,#N/A,TRUE,"Conts";#N/A,#N/A,TRUE,"VOS";#N/A,#N/A,TRUE,"Warrington";#N/A,#N/A,TRUE,"Widnes"}</definedName>
    <definedName name="puy" hidden="1">{#N/A,#N/A,TRUE,"Cover";#N/A,#N/A,TRUE,"Conts";#N/A,#N/A,TRUE,"VOS";#N/A,#N/A,TRUE,"Warrington";#N/A,#N/A,TRUE,"Widnes"}</definedName>
    <definedName name="q3tqtq" localSheetId="21" hidden="1">{#N/A,#N/A,TRUE,"Cover";#N/A,#N/A,TRUE,"Conts";#N/A,#N/A,TRUE,"VOS";#N/A,#N/A,TRUE,"Warrington";#N/A,#N/A,TRUE,"Widnes"}</definedName>
    <definedName name="q3tqtq" localSheetId="13" hidden="1">{#N/A,#N/A,TRUE,"Cover";#N/A,#N/A,TRUE,"Conts";#N/A,#N/A,TRUE,"VOS";#N/A,#N/A,TRUE,"Warrington";#N/A,#N/A,TRUE,"Widnes"}</definedName>
    <definedName name="q3tqtq" localSheetId="12" hidden="1">{#N/A,#N/A,TRUE,"Cover";#N/A,#N/A,TRUE,"Conts";#N/A,#N/A,TRUE,"VOS";#N/A,#N/A,TRUE,"Warrington";#N/A,#N/A,TRUE,"Widnes"}</definedName>
    <definedName name="q3tqtq" localSheetId="19" hidden="1">{#N/A,#N/A,TRUE,"Cover";#N/A,#N/A,TRUE,"Conts";#N/A,#N/A,TRUE,"VOS";#N/A,#N/A,TRUE,"Warrington";#N/A,#N/A,TRUE,"Widnes"}</definedName>
    <definedName name="q3tqtq" localSheetId="24" hidden="1">{#N/A,#N/A,TRUE,"Cover";#N/A,#N/A,TRUE,"Conts";#N/A,#N/A,TRUE,"VOS";#N/A,#N/A,TRUE,"Warrington";#N/A,#N/A,TRUE,"Widnes"}</definedName>
    <definedName name="q3tqtq" localSheetId="10" hidden="1">{#N/A,#N/A,TRUE,"Cover";#N/A,#N/A,TRUE,"Conts";#N/A,#N/A,TRUE,"VOS";#N/A,#N/A,TRUE,"Warrington";#N/A,#N/A,TRUE,"Widnes"}</definedName>
    <definedName name="q3tqtq" localSheetId="18" hidden="1">{#N/A,#N/A,TRUE,"Cover";#N/A,#N/A,TRUE,"Conts";#N/A,#N/A,TRUE,"VOS";#N/A,#N/A,TRUE,"Warrington";#N/A,#N/A,TRUE,"Widnes"}</definedName>
    <definedName name="q3tqtq" hidden="1">{#N/A,#N/A,TRUE,"Cover";#N/A,#N/A,TRUE,"Conts";#N/A,#N/A,TRUE,"VOS";#N/A,#N/A,TRUE,"Warrington";#N/A,#N/A,TRUE,"Widnes"}</definedName>
    <definedName name="q5ttyr" localSheetId="21" hidden="1">{#N/A,#N/A,TRUE,"Cover";#N/A,#N/A,TRUE,"Conts";#N/A,#N/A,TRUE,"VOS";#N/A,#N/A,TRUE,"Warrington";#N/A,#N/A,TRUE,"Widnes"}</definedName>
    <definedName name="q5ttyr" localSheetId="13" hidden="1">{#N/A,#N/A,TRUE,"Cover";#N/A,#N/A,TRUE,"Conts";#N/A,#N/A,TRUE,"VOS";#N/A,#N/A,TRUE,"Warrington";#N/A,#N/A,TRUE,"Widnes"}</definedName>
    <definedName name="q5ttyr" localSheetId="12" hidden="1">{#N/A,#N/A,TRUE,"Cover";#N/A,#N/A,TRUE,"Conts";#N/A,#N/A,TRUE,"VOS";#N/A,#N/A,TRUE,"Warrington";#N/A,#N/A,TRUE,"Widnes"}</definedName>
    <definedName name="q5ttyr" localSheetId="19" hidden="1">{#N/A,#N/A,TRUE,"Cover";#N/A,#N/A,TRUE,"Conts";#N/A,#N/A,TRUE,"VOS";#N/A,#N/A,TRUE,"Warrington";#N/A,#N/A,TRUE,"Widnes"}</definedName>
    <definedName name="q5ttyr" localSheetId="24" hidden="1">{#N/A,#N/A,TRUE,"Cover";#N/A,#N/A,TRUE,"Conts";#N/A,#N/A,TRUE,"VOS";#N/A,#N/A,TRUE,"Warrington";#N/A,#N/A,TRUE,"Widnes"}</definedName>
    <definedName name="q5ttyr" localSheetId="10" hidden="1">{#N/A,#N/A,TRUE,"Cover";#N/A,#N/A,TRUE,"Conts";#N/A,#N/A,TRUE,"VOS";#N/A,#N/A,TRUE,"Warrington";#N/A,#N/A,TRUE,"Widnes"}</definedName>
    <definedName name="q5ttyr" localSheetId="18" hidden="1">{#N/A,#N/A,TRUE,"Cover";#N/A,#N/A,TRUE,"Conts";#N/A,#N/A,TRUE,"VOS";#N/A,#N/A,TRUE,"Warrington";#N/A,#N/A,TRUE,"Widnes"}</definedName>
    <definedName name="q5ttyr" hidden="1">{#N/A,#N/A,TRUE,"Cover";#N/A,#N/A,TRUE,"Conts";#N/A,#N/A,TRUE,"VOS";#N/A,#N/A,TRUE,"Warrington";#N/A,#N/A,TRUE,"Widnes"}</definedName>
    <definedName name="qq">'[19]REG-BASIS'!$C$3:$S$150</definedName>
    <definedName name="qqq" localSheetId="21" hidden="1">{#N/A,#N/A,TRUE,"Cover";#N/A,#N/A,TRUE,"Conts";#N/A,#N/A,TRUE,"VOS";#N/A,#N/A,TRUE,"Warrington";#N/A,#N/A,TRUE,"Widnes"}</definedName>
    <definedName name="qqq" localSheetId="13" hidden="1">{#N/A,#N/A,TRUE,"Cover";#N/A,#N/A,TRUE,"Conts";#N/A,#N/A,TRUE,"VOS";#N/A,#N/A,TRUE,"Warrington";#N/A,#N/A,TRUE,"Widnes"}</definedName>
    <definedName name="qqq" localSheetId="12" hidden="1">{#N/A,#N/A,TRUE,"Cover";#N/A,#N/A,TRUE,"Conts";#N/A,#N/A,TRUE,"VOS";#N/A,#N/A,TRUE,"Warrington";#N/A,#N/A,TRUE,"Widnes"}</definedName>
    <definedName name="qqq" localSheetId="19" hidden="1">{#N/A,#N/A,TRUE,"Cover";#N/A,#N/A,TRUE,"Conts";#N/A,#N/A,TRUE,"VOS";#N/A,#N/A,TRUE,"Warrington";#N/A,#N/A,TRUE,"Widnes"}</definedName>
    <definedName name="qqq" localSheetId="24" hidden="1">{#N/A,#N/A,TRUE,"Cover";#N/A,#N/A,TRUE,"Conts";#N/A,#N/A,TRUE,"VOS";#N/A,#N/A,TRUE,"Warrington";#N/A,#N/A,TRUE,"Widnes"}</definedName>
    <definedName name="qqq" localSheetId="10" hidden="1">{#N/A,#N/A,TRUE,"Cover";#N/A,#N/A,TRUE,"Conts";#N/A,#N/A,TRUE,"VOS";#N/A,#N/A,TRUE,"Warrington";#N/A,#N/A,TRUE,"Widnes"}</definedName>
    <definedName name="qqq" localSheetId="18" hidden="1">{#N/A,#N/A,TRUE,"Cover";#N/A,#N/A,TRUE,"Conts";#N/A,#N/A,TRUE,"VOS";#N/A,#N/A,TRUE,"Warrington";#N/A,#N/A,TRUE,"Widnes"}</definedName>
    <definedName name="qqq" hidden="1">{#N/A,#N/A,TRUE,"Cover";#N/A,#N/A,TRUE,"Conts";#N/A,#N/A,TRUE,"VOS";#N/A,#N/A,TRUE,"Warrington";#N/A,#N/A,TRUE,"Widnes"}</definedName>
    <definedName name="qrt" localSheetId="21" hidden="1">{#N/A,#N/A,TRUE,"Cover";#N/A,#N/A,TRUE,"Conts";#N/A,#N/A,TRUE,"VOS";#N/A,#N/A,TRUE,"Warrington";#N/A,#N/A,TRUE,"Widnes"}</definedName>
    <definedName name="qrt" localSheetId="13" hidden="1">{#N/A,#N/A,TRUE,"Cover";#N/A,#N/A,TRUE,"Conts";#N/A,#N/A,TRUE,"VOS";#N/A,#N/A,TRUE,"Warrington";#N/A,#N/A,TRUE,"Widnes"}</definedName>
    <definedName name="qrt" localSheetId="12" hidden="1">{#N/A,#N/A,TRUE,"Cover";#N/A,#N/A,TRUE,"Conts";#N/A,#N/A,TRUE,"VOS";#N/A,#N/A,TRUE,"Warrington";#N/A,#N/A,TRUE,"Widnes"}</definedName>
    <definedName name="qrt" localSheetId="19" hidden="1">{#N/A,#N/A,TRUE,"Cover";#N/A,#N/A,TRUE,"Conts";#N/A,#N/A,TRUE,"VOS";#N/A,#N/A,TRUE,"Warrington";#N/A,#N/A,TRUE,"Widnes"}</definedName>
    <definedName name="qrt" localSheetId="24" hidden="1">{#N/A,#N/A,TRUE,"Cover";#N/A,#N/A,TRUE,"Conts";#N/A,#N/A,TRUE,"VOS";#N/A,#N/A,TRUE,"Warrington";#N/A,#N/A,TRUE,"Widnes"}</definedName>
    <definedName name="qrt" localSheetId="10" hidden="1">{#N/A,#N/A,TRUE,"Cover";#N/A,#N/A,TRUE,"Conts";#N/A,#N/A,TRUE,"VOS";#N/A,#N/A,TRUE,"Warrington";#N/A,#N/A,TRUE,"Widnes"}</definedName>
    <definedName name="qrt" localSheetId="18" hidden="1">{#N/A,#N/A,TRUE,"Cover";#N/A,#N/A,TRUE,"Conts";#N/A,#N/A,TRUE,"VOS";#N/A,#N/A,TRUE,"Warrington";#N/A,#N/A,TRUE,"Widnes"}</definedName>
    <definedName name="qrt" hidden="1">{#N/A,#N/A,TRUE,"Cover";#N/A,#N/A,TRUE,"Conts";#N/A,#N/A,TRUE,"VOS";#N/A,#N/A,TRUE,"Warrington";#N/A,#N/A,TRUE,"Widnes"}</definedName>
    <definedName name="qttyry" localSheetId="21" hidden="1">{#N/A,#N/A,TRUE,"Cover";#N/A,#N/A,TRUE,"Conts";#N/A,#N/A,TRUE,"VOS";#N/A,#N/A,TRUE,"Warrington";#N/A,#N/A,TRUE,"Widnes"}</definedName>
    <definedName name="qttyry" localSheetId="13" hidden="1">{#N/A,#N/A,TRUE,"Cover";#N/A,#N/A,TRUE,"Conts";#N/A,#N/A,TRUE,"VOS";#N/A,#N/A,TRUE,"Warrington";#N/A,#N/A,TRUE,"Widnes"}</definedName>
    <definedName name="qttyry" localSheetId="12" hidden="1">{#N/A,#N/A,TRUE,"Cover";#N/A,#N/A,TRUE,"Conts";#N/A,#N/A,TRUE,"VOS";#N/A,#N/A,TRUE,"Warrington";#N/A,#N/A,TRUE,"Widnes"}</definedName>
    <definedName name="qttyry" localSheetId="19" hidden="1">{#N/A,#N/A,TRUE,"Cover";#N/A,#N/A,TRUE,"Conts";#N/A,#N/A,TRUE,"VOS";#N/A,#N/A,TRUE,"Warrington";#N/A,#N/A,TRUE,"Widnes"}</definedName>
    <definedName name="qttyry" localSheetId="24" hidden="1">{#N/A,#N/A,TRUE,"Cover";#N/A,#N/A,TRUE,"Conts";#N/A,#N/A,TRUE,"VOS";#N/A,#N/A,TRUE,"Warrington";#N/A,#N/A,TRUE,"Widnes"}</definedName>
    <definedName name="qttyry" localSheetId="10" hidden="1">{#N/A,#N/A,TRUE,"Cover";#N/A,#N/A,TRUE,"Conts";#N/A,#N/A,TRUE,"VOS";#N/A,#N/A,TRUE,"Warrington";#N/A,#N/A,TRUE,"Widnes"}</definedName>
    <definedName name="qttyry" localSheetId="18" hidden="1">{#N/A,#N/A,TRUE,"Cover";#N/A,#N/A,TRUE,"Conts";#N/A,#N/A,TRUE,"VOS";#N/A,#N/A,TRUE,"Warrington";#N/A,#N/A,TRUE,"Widnes"}</definedName>
    <definedName name="qttyry" hidden="1">{#N/A,#N/A,TRUE,"Cover";#N/A,#N/A,TRUE,"Conts";#N/A,#N/A,TRUE,"VOS";#N/A,#N/A,TRUE,"Warrington";#N/A,#N/A,TRUE,"Widnes"}</definedName>
    <definedName name="qtyhytrh" localSheetId="21" hidden="1">{#N/A,#N/A,TRUE,"Cover";#N/A,#N/A,TRUE,"Conts";#N/A,#N/A,TRUE,"VOS";#N/A,#N/A,TRUE,"Warrington";#N/A,#N/A,TRUE,"Widnes"}</definedName>
    <definedName name="qtyhytrh" localSheetId="13" hidden="1">{#N/A,#N/A,TRUE,"Cover";#N/A,#N/A,TRUE,"Conts";#N/A,#N/A,TRUE,"VOS";#N/A,#N/A,TRUE,"Warrington";#N/A,#N/A,TRUE,"Widnes"}</definedName>
    <definedName name="qtyhytrh" localSheetId="12" hidden="1">{#N/A,#N/A,TRUE,"Cover";#N/A,#N/A,TRUE,"Conts";#N/A,#N/A,TRUE,"VOS";#N/A,#N/A,TRUE,"Warrington";#N/A,#N/A,TRUE,"Widnes"}</definedName>
    <definedName name="qtyhytrh" localSheetId="19" hidden="1">{#N/A,#N/A,TRUE,"Cover";#N/A,#N/A,TRUE,"Conts";#N/A,#N/A,TRUE,"VOS";#N/A,#N/A,TRUE,"Warrington";#N/A,#N/A,TRUE,"Widnes"}</definedName>
    <definedName name="qtyhytrh" localSheetId="24" hidden="1">{#N/A,#N/A,TRUE,"Cover";#N/A,#N/A,TRUE,"Conts";#N/A,#N/A,TRUE,"VOS";#N/A,#N/A,TRUE,"Warrington";#N/A,#N/A,TRUE,"Widnes"}</definedName>
    <definedName name="qtyhytrh" localSheetId="10" hidden="1">{#N/A,#N/A,TRUE,"Cover";#N/A,#N/A,TRUE,"Conts";#N/A,#N/A,TRUE,"VOS";#N/A,#N/A,TRUE,"Warrington";#N/A,#N/A,TRUE,"Widnes"}</definedName>
    <definedName name="qtyhytrh" localSheetId="18" hidden="1">{#N/A,#N/A,TRUE,"Cover";#N/A,#N/A,TRUE,"Conts";#N/A,#N/A,TRUE,"VOS";#N/A,#N/A,TRUE,"Warrington";#N/A,#N/A,TRUE,"Widnes"}</definedName>
    <definedName name="qtyhytrh" hidden="1">{#N/A,#N/A,TRUE,"Cover";#N/A,#N/A,TRUE,"Conts";#N/A,#N/A,TRUE,"VOS";#N/A,#N/A,TRUE,"Warrington";#N/A,#N/A,TRUE,"Widnes"}</definedName>
    <definedName name="qtyu" localSheetId="21" hidden="1">{#N/A,#N/A,TRUE,"Cover";#N/A,#N/A,TRUE,"Conts";#N/A,#N/A,TRUE,"VOS";#N/A,#N/A,TRUE,"Warrington";#N/A,#N/A,TRUE,"Widnes"}</definedName>
    <definedName name="qtyu" localSheetId="13" hidden="1">{#N/A,#N/A,TRUE,"Cover";#N/A,#N/A,TRUE,"Conts";#N/A,#N/A,TRUE,"VOS";#N/A,#N/A,TRUE,"Warrington";#N/A,#N/A,TRUE,"Widnes"}</definedName>
    <definedName name="qtyu" localSheetId="12" hidden="1">{#N/A,#N/A,TRUE,"Cover";#N/A,#N/A,TRUE,"Conts";#N/A,#N/A,TRUE,"VOS";#N/A,#N/A,TRUE,"Warrington";#N/A,#N/A,TRUE,"Widnes"}</definedName>
    <definedName name="qtyu" localSheetId="19" hidden="1">{#N/A,#N/A,TRUE,"Cover";#N/A,#N/A,TRUE,"Conts";#N/A,#N/A,TRUE,"VOS";#N/A,#N/A,TRUE,"Warrington";#N/A,#N/A,TRUE,"Widnes"}</definedName>
    <definedName name="qtyu" localSheetId="24" hidden="1">{#N/A,#N/A,TRUE,"Cover";#N/A,#N/A,TRUE,"Conts";#N/A,#N/A,TRUE,"VOS";#N/A,#N/A,TRUE,"Warrington";#N/A,#N/A,TRUE,"Widnes"}</definedName>
    <definedName name="qtyu" localSheetId="10" hidden="1">{#N/A,#N/A,TRUE,"Cover";#N/A,#N/A,TRUE,"Conts";#N/A,#N/A,TRUE,"VOS";#N/A,#N/A,TRUE,"Warrington";#N/A,#N/A,TRUE,"Widnes"}</definedName>
    <definedName name="qtyu" localSheetId="18" hidden="1">{#N/A,#N/A,TRUE,"Cover";#N/A,#N/A,TRUE,"Conts";#N/A,#N/A,TRUE,"VOS";#N/A,#N/A,TRUE,"Warrington";#N/A,#N/A,TRUE,"Widnes"}</definedName>
    <definedName name="qtyu" hidden="1">{#N/A,#N/A,TRUE,"Cover";#N/A,#N/A,TRUE,"Conts";#N/A,#N/A,TRUE,"VOS";#N/A,#N/A,TRUE,"Warrington";#N/A,#N/A,TRUE,"Widnes"}</definedName>
    <definedName name="qtyyut" localSheetId="21" hidden="1">{#N/A,#N/A,TRUE,"Cover";#N/A,#N/A,TRUE,"Conts";#N/A,#N/A,TRUE,"VOS";#N/A,#N/A,TRUE,"Warrington";#N/A,#N/A,TRUE,"Widnes"}</definedName>
    <definedName name="qtyyut" localSheetId="13" hidden="1">{#N/A,#N/A,TRUE,"Cover";#N/A,#N/A,TRUE,"Conts";#N/A,#N/A,TRUE,"VOS";#N/A,#N/A,TRUE,"Warrington";#N/A,#N/A,TRUE,"Widnes"}</definedName>
    <definedName name="qtyyut" localSheetId="12" hidden="1">{#N/A,#N/A,TRUE,"Cover";#N/A,#N/A,TRUE,"Conts";#N/A,#N/A,TRUE,"VOS";#N/A,#N/A,TRUE,"Warrington";#N/A,#N/A,TRUE,"Widnes"}</definedName>
    <definedName name="qtyyut" localSheetId="19" hidden="1">{#N/A,#N/A,TRUE,"Cover";#N/A,#N/A,TRUE,"Conts";#N/A,#N/A,TRUE,"VOS";#N/A,#N/A,TRUE,"Warrington";#N/A,#N/A,TRUE,"Widnes"}</definedName>
    <definedName name="qtyyut" localSheetId="24" hidden="1">{#N/A,#N/A,TRUE,"Cover";#N/A,#N/A,TRUE,"Conts";#N/A,#N/A,TRUE,"VOS";#N/A,#N/A,TRUE,"Warrington";#N/A,#N/A,TRUE,"Widnes"}</definedName>
    <definedName name="qtyyut" localSheetId="10" hidden="1">{#N/A,#N/A,TRUE,"Cover";#N/A,#N/A,TRUE,"Conts";#N/A,#N/A,TRUE,"VOS";#N/A,#N/A,TRUE,"Warrington";#N/A,#N/A,TRUE,"Widnes"}</definedName>
    <definedName name="qtyyut" localSheetId="18" hidden="1">{#N/A,#N/A,TRUE,"Cover";#N/A,#N/A,TRUE,"Conts";#N/A,#N/A,TRUE,"VOS";#N/A,#N/A,TRUE,"Warrington";#N/A,#N/A,TRUE,"Widnes"}</definedName>
    <definedName name="qtyyut" hidden="1">{#N/A,#N/A,TRUE,"Cover";#N/A,#N/A,TRUE,"Conts";#N/A,#N/A,TRUE,"VOS";#N/A,#N/A,TRUE,"Warrington";#N/A,#N/A,TRUE,"Widnes"}</definedName>
    <definedName name="qtyyyhh" localSheetId="21" hidden="1">{#N/A,#N/A,TRUE,"Cover";#N/A,#N/A,TRUE,"Conts";#N/A,#N/A,TRUE,"VOS";#N/A,#N/A,TRUE,"Warrington";#N/A,#N/A,TRUE,"Widnes"}</definedName>
    <definedName name="qtyyyhh" localSheetId="13" hidden="1">{#N/A,#N/A,TRUE,"Cover";#N/A,#N/A,TRUE,"Conts";#N/A,#N/A,TRUE,"VOS";#N/A,#N/A,TRUE,"Warrington";#N/A,#N/A,TRUE,"Widnes"}</definedName>
    <definedName name="qtyyyhh" localSheetId="12" hidden="1">{#N/A,#N/A,TRUE,"Cover";#N/A,#N/A,TRUE,"Conts";#N/A,#N/A,TRUE,"VOS";#N/A,#N/A,TRUE,"Warrington";#N/A,#N/A,TRUE,"Widnes"}</definedName>
    <definedName name="qtyyyhh" localSheetId="19" hidden="1">{#N/A,#N/A,TRUE,"Cover";#N/A,#N/A,TRUE,"Conts";#N/A,#N/A,TRUE,"VOS";#N/A,#N/A,TRUE,"Warrington";#N/A,#N/A,TRUE,"Widnes"}</definedName>
    <definedName name="qtyyyhh" localSheetId="24" hidden="1">{#N/A,#N/A,TRUE,"Cover";#N/A,#N/A,TRUE,"Conts";#N/A,#N/A,TRUE,"VOS";#N/A,#N/A,TRUE,"Warrington";#N/A,#N/A,TRUE,"Widnes"}</definedName>
    <definedName name="qtyyyhh" localSheetId="10" hidden="1">{#N/A,#N/A,TRUE,"Cover";#N/A,#N/A,TRUE,"Conts";#N/A,#N/A,TRUE,"VOS";#N/A,#N/A,TRUE,"Warrington";#N/A,#N/A,TRUE,"Widnes"}</definedName>
    <definedName name="qtyyyhh" localSheetId="18" hidden="1">{#N/A,#N/A,TRUE,"Cover";#N/A,#N/A,TRUE,"Conts";#N/A,#N/A,TRUE,"VOS";#N/A,#N/A,TRUE,"Warrington";#N/A,#N/A,TRUE,"Widnes"}</definedName>
    <definedName name="qtyyyhh" hidden="1">{#N/A,#N/A,TRUE,"Cover";#N/A,#N/A,TRUE,"Conts";#N/A,#N/A,TRUE,"VOS";#N/A,#N/A,TRUE,"Warrington";#N/A,#N/A,TRUE,"Widnes"}</definedName>
    <definedName name="ra">#N/A</definedName>
    <definedName name="rasgg" localSheetId="21" hidden="1">{#N/A,#N/A,TRUE,"Cover";#N/A,#N/A,TRUE,"Conts";#N/A,#N/A,TRUE,"VOS";#N/A,#N/A,TRUE,"Warrington";#N/A,#N/A,TRUE,"Widnes"}</definedName>
    <definedName name="rasgg" localSheetId="13" hidden="1">{#N/A,#N/A,TRUE,"Cover";#N/A,#N/A,TRUE,"Conts";#N/A,#N/A,TRUE,"VOS";#N/A,#N/A,TRUE,"Warrington";#N/A,#N/A,TRUE,"Widnes"}</definedName>
    <definedName name="rasgg" localSheetId="12" hidden="1">{#N/A,#N/A,TRUE,"Cover";#N/A,#N/A,TRUE,"Conts";#N/A,#N/A,TRUE,"VOS";#N/A,#N/A,TRUE,"Warrington";#N/A,#N/A,TRUE,"Widnes"}</definedName>
    <definedName name="rasgg" localSheetId="19" hidden="1">{#N/A,#N/A,TRUE,"Cover";#N/A,#N/A,TRUE,"Conts";#N/A,#N/A,TRUE,"VOS";#N/A,#N/A,TRUE,"Warrington";#N/A,#N/A,TRUE,"Widnes"}</definedName>
    <definedName name="rasgg" localSheetId="24" hidden="1">{#N/A,#N/A,TRUE,"Cover";#N/A,#N/A,TRUE,"Conts";#N/A,#N/A,TRUE,"VOS";#N/A,#N/A,TRUE,"Warrington";#N/A,#N/A,TRUE,"Widnes"}</definedName>
    <definedName name="rasgg" localSheetId="10" hidden="1">{#N/A,#N/A,TRUE,"Cover";#N/A,#N/A,TRUE,"Conts";#N/A,#N/A,TRUE,"VOS";#N/A,#N/A,TRUE,"Warrington";#N/A,#N/A,TRUE,"Widnes"}</definedName>
    <definedName name="rasgg" localSheetId="18"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21">#REF!</definedName>
    <definedName name="RD" localSheetId="19">#REF!</definedName>
    <definedName name="RD" localSheetId="10">#REF!</definedName>
    <definedName name="RD">#REF!</definedName>
    <definedName name="rdegsegrg" localSheetId="21" hidden="1">{#N/A,#N/A,TRUE,"Cover";#N/A,#N/A,TRUE,"Conts";#N/A,#N/A,TRUE,"VOS";#N/A,#N/A,TRUE,"Warrington";#N/A,#N/A,TRUE,"Widnes"}</definedName>
    <definedName name="rdegsegrg" localSheetId="13" hidden="1">{#N/A,#N/A,TRUE,"Cover";#N/A,#N/A,TRUE,"Conts";#N/A,#N/A,TRUE,"VOS";#N/A,#N/A,TRUE,"Warrington";#N/A,#N/A,TRUE,"Widnes"}</definedName>
    <definedName name="rdegsegrg" localSheetId="12" hidden="1">{#N/A,#N/A,TRUE,"Cover";#N/A,#N/A,TRUE,"Conts";#N/A,#N/A,TRUE,"VOS";#N/A,#N/A,TRUE,"Warrington";#N/A,#N/A,TRUE,"Widnes"}</definedName>
    <definedName name="rdegsegrg" localSheetId="19" hidden="1">{#N/A,#N/A,TRUE,"Cover";#N/A,#N/A,TRUE,"Conts";#N/A,#N/A,TRUE,"VOS";#N/A,#N/A,TRUE,"Warrington";#N/A,#N/A,TRUE,"Widnes"}</definedName>
    <definedName name="rdegsegrg" localSheetId="24" hidden="1">{#N/A,#N/A,TRUE,"Cover";#N/A,#N/A,TRUE,"Conts";#N/A,#N/A,TRUE,"VOS";#N/A,#N/A,TRUE,"Warrington";#N/A,#N/A,TRUE,"Widnes"}</definedName>
    <definedName name="rdegsegrg" localSheetId="10" hidden="1">{#N/A,#N/A,TRUE,"Cover";#N/A,#N/A,TRUE,"Conts";#N/A,#N/A,TRUE,"VOS";#N/A,#N/A,TRUE,"Warrington";#N/A,#N/A,TRUE,"Widnes"}</definedName>
    <definedName name="rdegsegrg" localSheetId="1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21">#REF!</definedName>
    <definedName name="_xlnm.Recorder" localSheetId="10">#REF!</definedName>
    <definedName name="_xlnm.Recorder">#REF!</definedName>
    <definedName name="Reinforcement">'[10]RCBC Reinforcement'!$G$5:$S$77</definedName>
    <definedName name="REMOVE">#N/A</definedName>
    <definedName name="rer" localSheetId="21" hidden="1">{#N/A,#N/A,TRUE,"Cover";#N/A,#N/A,TRUE,"Conts";#N/A,#N/A,TRUE,"VOS";#N/A,#N/A,TRUE,"Warrington";#N/A,#N/A,TRUE,"Widnes"}</definedName>
    <definedName name="rer" localSheetId="13" hidden="1">{#N/A,#N/A,TRUE,"Cover";#N/A,#N/A,TRUE,"Conts";#N/A,#N/A,TRUE,"VOS";#N/A,#N/A,TRUE,"Warrington";#N/A,#N/A,TRUE,"Widnes"}</definedName>
    <definedName name="rer" localSheetId="12" hidden="1">{#N/A,#N/A,TRUE,"Cover";#N/A,#N/A,TRUE,"Conts";#N/A,#N/A,TRUE,"VOS";#N/A,#N/A,TRUE,"Warrington";#N/A,#N/A,TRUE,"Widnes"}</definedName>
    <definedName name="rer" localSheetId="19" hidden="1">{#N/A,#N/A,TRUE,"Cover";#N/A,#N/A,TRUE,"Conts";#N/A,#N/A,TRUE,"VOS";#N/A,#N/A,TRUE,"Warrington";#N/A,#N/A,TRUE,"Widnes"}</definedName>
    <definedName name="rer" localSheetId="24" hidden="1">{#N/A,#N/A,TRUE,"Cover";#N/A,#N/A,TRUE,"Conts";#N/A,#N/A,TRUE,"VOS";#N/A,#N/A,TRUE,"Warrington";#N/A,#N/A,TRUE,"Widnes"}</definedName>
    <definedName name="rer" localSheetId="10" hidden="1">{#N/A,#N/A,TRUE,"Cover";#N/A,#N/A,TRUE,"Conts";#N/A,#N/A,TRUE,"VOS";#N/A,#N/A,TRUE,"Warrington";#N/A,#N/A,TRUE,"Widnes"}</definedName>
    <definedName name="rer" localSheetId="18" hidden="1">{#N/A,#N/A,TRUE,"Cover";#N/A,#N/A,TRUE,"Conts";#N/A,#N/A,TRUE,"VOS";#N/A,#N/A,TRUE,"Warrington";#N/A,#N/A,TRUE,"Widnes"}</definedName>
    <definedName name="rer" hidden="1">{#N/A,#N/A,TRUE,"Cover";#N/A,#N/A,TRUE,"Conts";#N/A,#N/A,TRUE,"VOS";#N/A,#N/A,TRUE,"Warrington";#N/A,#N/A,TRUE,"Widnes"}</definedName>
    <definedName name="RES" localSheetId="21">[7]WorkBreakDown!#REF!</definedName>
    <definedName name="RES">[7]WorkBreakDown!#REF!</definedName>
    <definedName name="rghhythy" localSheetId="21" hidden="1">{#N/A,#N/A,TRUE,"Cover";#N/A,#N/A,TRUE,"Conts";#N/A,#N/A,TRUE,"VOS";#N/A,#N/A,TRUE,"Warrington";#N/A,#N/A,TRUE,"Widnes"}</definedName>
    <definedName name="rghhythy" localSheetId="13" hidden="1">{#N/A,#N/A,TRUE,"Cover";#N/A,#N/A,TRUE,"Conts";#N/A,#N/A,TRUE,"VOS";#N/A,#N/A,TRUE,"Warrington";#N/A,#N/A,TRUE,"Widnes"}</definedName>
    <definedName name="rghhythy" localSheetId="12" hidden="1">{#N/A,#N/A,TRUE,"Cover";#N/A,#N/A,TRUE,"Conts";#N/A,#N/A,TRUE,"VOS";#N/A,#N/A,TRUE,"Warrington";#N/A,#N/A,TRUE,"Widnes"}</definedName>
    <definedName name="rghhythy" localSheetId="19" hidden="1">{#N/A,#N/A,TRUE,"Cover";#N/A,#N/A,TRUE,"Conts";#N/A,#N/A,TRUE,"VOS";#N/A,#N/A,TRUE,"Warrington";#N/A,#N/A,TRUE,"Widnes"}</definedName>
    <definedName name="rghhythy" localSheetId="24" hidden="1">{#N/A,#N/A,TRUE,"Cover";#N/A,#N/A,TRUE,"Conts";#N/A,#N/A,TRUE,"VOS";#N/A,#N/A,TRUE,"Warrington";#N/A,#N/A,TRUE,"Widnes"}</definedName>
    <definedName name="rghhythy" localSheetId="10" hidden="1">{#N/A,#N/A,TRUE,"Cover";#N/A,#N/A,TRUE,"Conts";#N/A,#N/A,TRUE,"VOS";#N/A,#N/A,TRUE,"Warrington";#N/A,#N/A,TRUE,"Widnes"}</definedName>
    <definedName name="rghhythy" localSheetId="18" hidden="1">{#N/A,#N/A,TRUE,"Cover";#N/A,#N/A,TRUE,"Conts";#N/A,#N/A,TRUE,"VOS";#N/A,#N/A,TRUE,"Warrington";#N/A,#N/A,TRUE,"Widnes"}</definedName>
    <definedName name="rghhythy" hidden="1">{#N/A,#N/A,TRUE,"Cover";#N/A,#N/A,TRUE,"Conts";#N/A,#N/A,TRUE,"VOS";#N/A,#N/A,TRUE,"Warrington";#N/A,#N/A,TRUE,"Widnes"}</definedName>
    <definedName name="rhyuyi" localSheetId="21" hidden="1">{#N/A,#N/A,TRUE,"Cover";#N/A,#N/A,TRUE,"Conts";#N/A,#N/A,TRUE,"VOS";#N/A,#N/A,TRUE,"Warrington";#N/A,#N/A,TRUE,"Widnes"}</definedName>
    <definedName name="rhyuyi" localSheetId="13" hidden="1">{#N/A,#N/A,TRUE,"Cover";#N/A,#N/A,TRUE,"Conts";#N/A,#N/A,TRUE,"VOS";#N/A,#N/A,TRUE,"Warrington";#N/A,#N/A,TRUE,"Widnes"}</definedName>
    <definedName name="rhyuyi" localSheetId="12" hidden="1">{#N/A,#N/A,TRUE,"Cover";#N/A,#N/A,TRUE,"Conts";#N/A,#N/A,TRUE,"VOS";#N/A,#N/A,TRUE,"Warrington";#N/A,#N/A,TRUE,"Widnes"}</definedName>
    <definedName name="rhyuyi" localSheetId="19" hidden="1">{#N/A,#N/A,TRUE,"Cover";#N/A,#N/A,TRUE,"Conts";#N/A,#N/A,TRUE,"VOS";#N/A,#N/A,TRUE,"Warrington";#N/A,#N/A,TRUE,"Widnes"}</definedName>
    <definedName name="rhyuyi" localSheetId="24" hidden="1">{#N/A,#N/A,TRUE,"Cover";#N/A,#N/A,TRUE,"Conts";#N/A,#N/A,TRUE,"VOS";#N/A,#N/A,TRUE,"Warrington";#N/A,#N/A,TRUE,"Widnes"}</definedName>
    <definedName name="rhyuyi" localSheetId="10" hidden="1">{#N/A,#N/A,TRUE,"Cover";#N/A,#N/A,TRUE,"Conts";#N/A,#N/A,TRUE,"VOS";#N/A,#N/A,TRUE,"Warrington";#N/A,#N/A,TRUE,"Widnes"}</definedName>
    <definedName name="rhyuyi" localSheetId="18" hidden="1">{#N/A,#N/A,TRUE,"Cover";#N/A,#N/A,TRUE,"Conts";#N/A,#N/A,TRUE,"VOS";#N/A,#N/A,TRUE,"Warrington";#N/A,#N/A,TRUE,"Widnes"}</definedName>
    <definedName name="rhyuyi" hidden="1">{#N/A,#N/A,TRUE,"Cover";#N/A,#N/A,TRUE,"Conts";#N/A,#N/A,TRUE,"VOS";#N/A,#N/A,TRUE,"Warrington";#N/A,#N/A,TRUE,"Widnes"}</definedName>
    <definedName name="RID" localSheetId="21">[7]WorkBreakDown!#REF!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21">#REF!</definedName>
    <definedName name="rolly" localSheetId="19">#REF!</definedName>
    <definedName name="rolly" localSheetId="10">#REF!</definedName>
    <definedName name="rolly">#REF!</definedName>
    <definedName name="ROOF" localSheetId="21">'[11]Build-up'!#REF!</definedName>
    <definedName name="ROOF" localSheetId="19">'[11]Build-up'!#REF!</definedName>
    <definedName name="ROOF" localSheetId="10">'[11]Build-up'!#REF!</definedName>
    <definedName name="ROOF">'[11]Build-up'!#REF!</definedName>
    <definedName name="RR" localSheetId="21" hidden="1">{#N/A,#N/A,FALSE,"C3";#N/A,#N/A,FALSE,"D2-17";#N/A,#N/A,FALSE,"C2-17";#N/A,#N/A,FALSE,"C2-CIVIL";#N/A,#N/A,FALSE,"D1-C1 contract";#N/A,#N/A,FALSE,"D1-CIVIL";#N/A,#N/A,FALSE,"C1 hourly";#N/A,#N/A,FALSE,"C1 contract";#N/A,#N/A,FALSE,"D1-C1 hourly"}</definedName>
    <definedName name="RR" localSheetId="13"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24"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1" hidden="1">{#N/A,#N/A,TRUE,"Cover";#N/A,#N/A,TRUE,"Conts";#N/A,#N/A,TRUE,"VOS";#N/A,#N/A,TRUE,"Warrington";#N/A,#N/A,TRUE,"Widnes"}</definedName>
    <definedName name="rrr" localSheetId="13" hidden="1">{#N/A,#N/A,TRUE,"Cover";#N/A,#N/A,TRUE,"Conts";#N/A,#N/A,TRUE,"VOS";#N/A,#N/A,TRUE,"Warrington";#N/A,#N/A,TRUE,"Widnes"}</definedName>
    <definedName name="rrr" localSheetId="12" hidden="1">{#N/A,#N/A,TRUE,"Cover";#N/A,#N/A,TRUE,"Conts";#N/A,#N/A,TRUE,"VOS";#N/A,#N/A,TRUE,"Warrington";#N/A,#N/A,TRUE,"Widnes"}</definedName>
    <definedName name="rrr" localSheetId="19" hidden="1">{#N/A,#N/A,TRUE,"Cover";#N/A,#N/A,TRUE,"Conts";#N/A,#N/A,TRUE,"VOS";#N/A,#N/A,TRUE,"Warrington";#N/A,#N/A,TRUE,"Widnes"}</definedName>
    <definedName name="rrr" localSheetId="24" hidden="1">{#N/A,#N/A,TRUE,"Cover";#N/A,#N/A,TRUE,"Conts";#N/A,#N/A,TRUE,"VOS";#N/A,#N/A,TRUE,"Warrington";#N/A,#N/A,TRUE,"Widnes"}</definedName>
    <definedName name="rrr" localSheetId="10" hidden="1">{#N/A,#N/A,TRUE,"Cover";#N/A,#N/A,TRUE,"Conts";#N/A,#N/A,TRUE,"VOS";#N/A,#N/A,TRUE,"Warrington";#N/A,#N/A,TRUE,"Widnes"}</definedName>
    <definedName name="rrr" localSheetId="18" hidden="1">{#N/A,#N/A,TRUE,"Cover";#N/A,#N/A,TRUE,"Conts";#N/A,#N/A,TRUE,"VOS";#N/A,#N/A,TRUE,"Warrington";#N/A,#N/A,TRUE,"Widnes"}</definedName>
    <definedName name="rrr" hidden="1">{#N/A,#N/A,TRUE,"Cover";#N/A,#N/A,TRUE,"Conts";#N/A,#N/A,TRUE,"VOS";#N/A,#N/A,TRUE,"Warrington";#N/A,#N/A,TRUE,"Widnes"}</definedName>
    <definedName name="rrrr" localSheetId="21" hidden="1">{#N/A,#N/A,TRUE,"Cover";#N/A,#N/A,TRUE,"Conts";#N/A,#N/A,TRUE,"VOS";#N/A,#N/A,TRUE,"Warrington";#N/A,#N/A,TRUE,"Widnes"}</definedName>
    <definedName name="rrrr" localSheetId="13" hidden="1">{#N/A,#N/A,TRUE,"Cover";#N/A,#N/A,TRUE,"Conts";#N/A,#N/A,TRUE,"VOS";#N/A,#N/A,TRUE,"Warrington";#N/A,#N/A,TRUE,"Widnes"}</definedName>
    <definedName name="rrrr" localSheetId="12" hidden="1">{#N/A,#N/A,TRUE,"Cover";#N/A,#N/A,TRUE,"Conts";#N/A,#N/A,TRUE,"VOS";#N/A,#N/A,TRUE,"Warrington";#N/A,#N/A,TRUE,"Widnes"}</definedName>
    <definedName name="rrrr" localSheetId="19" hidden="1">{#N/A,#N/A,TRUE,"Cover";#N/A,#N/A,TRUE,"Conts";#N/A,#N/A,TRUE,"VOS";#N/A,#N/A,TRUE,"Warrington";#N/A,#N/A,TRUE,"Widnes"}</definedName>
    <definedName name="rrrr" localSheetId="24" hidden="1">{#N/A,#N/A,TRUE,"Cover";#N/A,#N/A,TRUE,"Conts";#N/A,#N/A,TRUE,"VOS";#N/A,#N/A,TRUE,"Warrington";#N/A,#N/A,TRUE,"Widnes"}</definedName>
    <definedName name="rrrr" localSheetId="10" hidden="1">{#N/A,#N/A,TRUE,"Cover";#N/A,#N/A,TRUE,"Conts";#N/A,#N/A,TRUE,"VOS";#N/A,#N/A,TRUE,"Warrington";#N/A,#N/A,TRUE,"Widnes"}</definedName>
    <definedName name="rrrr" localSheetId="18" hidden="1">{#N/A,#N/A,TRUE,"Cover";#N/A,#N/A,TRUE,"Conts";#N/A,#N/A,TRUE,"VOS";#N/A,#N/A,TRUE,"Warrington";#N/A,#N/A,TRUE,"Widnes"}</definedName>
    <definedName name="rrrr" hidden="1">{#N/A,#N/A,TRUE,"Cover";#N/A,#N/A,TRUE,"Conts";#N/A,#N/A,TRUE,"VOS";#N/A,#N/A,TRUE,"Warrington";#N/A,#N/A,TRUE,"Widnes"}</definedName>
    <definedName name="rrrrr" localSheetId="21" hidden="1">{#N/A,#N/A,TRUE,"Cover";#N/A,#N/A,TRUE,"Conts";#N/A,#N/A,TRUE,"VOS";#N/A,#N/A,TRUE,"Warrington";#N/A,#N/A,TRUE,"Widnes"}</definedName>
    <definedName name="rrrrr" localSheetId="13" hidden="1">{#N/A,#N/A,TRUE,"Cover";#N/A,#N/A,TRUE,"Conts";#N/A,#N/A,TRUE,"VOS";#N/A,#N/A,TRUE,"Warrington";#N/A,#N/A,TRUE,"Widnes"}</definedName>
    <definedName name="rrrrr" localSheetId="12" hidden="1">{#N/A,#N/A,TRUE,"Cover";#N/A,#N/A,TRUE,"Conts";#N/A,#N/A,TRUE,"VOS";#N/A,#N/A,TRUE,"Warrington";#N/A,#N/A,TRUE,"Widnes"}</definedName>
    <definedName name="rrrrr" localSheetId="19" hidden="1">{#N/A,#N/A,TRUE,"Cover";#N/A,#N/A,TRUE,"Conts";#N/A,#N/A,TRUE,"VOS";#N/A,#N/A,TRUE,"Warrington";#N/A,#N/A,TRUE,"Widnes"}</definedName>
    <definedName name="rrrrr" localSheetId="24" hidden="1">{#N/A,#N/A,TRUE,"Cover";#N/A,#N/A,TRUE,"Conts";#N/A,#N/A,TRUE,"VOS";#N/A,#N/A,TRUE,"Warrington";#N/A,#N/A,TRUE,"Widnes"}</definedName>
    <definedName name="rrrrr" localSheetId="10" hidden="1">{#N/A,#N/A,TRUE,"Cover";#N/A,#N/A,TRUE,"Conts";#N/A,#N/A,TRUE,"VOS";#N/A,#N/A,TRUE,"Warrington";#N/A,#N/A,TRUE,"Widnes"}</definedName>
    <definedName name="rrrrr" localSheetId="18" hidden="1">{#N/A,#N/A,TRUE,"Cover";#N/A,#N/A,TRUE,"Conts";#N/A,#N/A,TRUE,"VOS";#N/A,#N/A,TRUE,"Warrington";#N/A,#N/A,TRUE,"Widnes"}</definedName>
    <definedName name="rrrrr" hidden="1">{#N/A,#N/A,TRUE,"Cover";#N/A,#N/A,TRUE,"Conts";#N/A,#N/A,TRUE,"VOS";#N/A,#N/A,TRUE,"Warrington";#N/A,#N/A,TRUE,"Widnes"}</definedName>
    <definedName name="rrrrrrr" localSheetId="21" hidden="1">{#N/A,#N/A,TRUE,"Cover";#N/A,#N/A,TRUE,"Conts";#N/A,#N/A,TRUE,"VOS";#N/A,#N/A,TRUE,"Warrington";#N/A,#N/A,TRUE,"Widnes"}</definedName>
    <definedName name="rrrrrrr" localSheetId="13" hidden="1">{#N/A,#N/A,TRUE,"Cover";#N/A,#N/A,TRUE,"Conts";#N/A,#N/A,TRUE,"VOS";#N/A,#N/A,TRUE,"Warrington";#N/A,#N/A,TRUE,"Widnes"}</definedName>
    <definedName name="rrrrrrr" localSheetId="12" hidden="1">{#N/A,#N/A,TRUE,"Cover";#N/A,#N/A,TRUE,"Conts";#N/A,#N/A,TRUE,"VOS";#N/A,#N/A,TRUE,"Warrington";#N/A,#N/A,TRUE,"Widnes"}</definedName>
    <definedName name="rrrrrrr" localSheetId="19" hidden="1">{#N/A,#N/A,TRUE,"Cover";#N/A,#N/A,TRUE,"Conts";#N/A,#N/A,TRUE,"VOS";#N/A,#N/A,TRUE,"Warrington";#N/A,#N/A,TRUE,"Widnes"}</definedName>
    <definedName name="rrrrrrr" localSheetId="24" hidden="1">{#N/A,#N/A,TRUE,"Cover";#N/A,#N/A,TRUE,"Conts";#N/A,#N/A,TRUE,"VOS";#N/A,#N/A,TRUE,"Warrington";#N/A,#N/A,TRUE,"Widnes"}</definedName>
    <definedName name="rrrrrrr" localSheetId="10" hidden="1">{#N/A,#N/A,TRUE,"Cover";#N/A,#N/A,TRUE,"Conts";#N/A,#N/A,TRUE,"VOS";#N/A,#N/A,TRUE,"Warrington";#N/A,#N/A,TRUE,"Widnes"}</definedName>
    <definedName name="rrrrrrr" localSheetId="18" hidden="1">{#N/A,#N/A,TRUE,"Cover";#N/A,#N/A,TRUE,"Conts";#N/A,#N/A,TRUE,"VOS";#N/A,#N/A,TRUE,"Warrington";#N/A,#N/A,TRUE,"Widnes"}</definedName>
    <definedName name="rrrrrrr" hidden="1">{#N/A,#N/A,TRUE,"Cover";#N/A,#N/A,TRUE,"Conts";#N/A,#N/A,TRUE,"VOS";#N/A,#N/A,TRUE,"Warrington";#N/A,#N/A,TRUE,"Widnes"}</definedName>
    <definedName name="rrrrrrrrrr" localSheetId="21" hidden="1">{#N/A,#N/A,TRUE,"Cover";#N/A,#N/A,TRUE,"Conts";#N/A,#N/A,TRUE,"VOS";#N/A,#N/A,TRUE,"Warrington";#N/A,#N/A,TRUE,"Widnes"}</definedName>
    <definedName name="rrrrrrrrrr" localSheetId="13" hidden="1">{#N/A,#N/A,TRUE,"Cover";#N/A,#N/A,TRUE,"Conts";#N/A,#N/A,TRUE,"VOS";#N/A,#N/A,TRUE,"Warrington";#N/A,#N/A,TRUE,"Widnes"}</definedName>
    <definedName name="rrrrrrrrrr" localSheetId="12" hidden="1">{#N/A,#N/A,TRUE,"Cover";#N/A,#N/A,TRUE,"Conts";#N/A,#N/A,TRUE,"VOS";#N/A,#N/A,TRUE,"Warrington";#N/A,#N/A,TRUE,"Widnes"}</definedName>
    <definedName name="rrrrrrrrrr" localSheetId="19" hidden="1">{#N/A,#N/A,TRUE,"Cover";#N/A,#N/A,TRUE,"Conts";#N/A,#N/A,TRUE,"VOS";#N/A,#N/A,TRUE,"Warrington";#N/A,#N/A,TRUE,"Widnes"}</definedName>
    <definedName name="rrrrrrrrrr" localSheetId="24" hidden="1">{#N/A,#N/A,TRUE,"Cover";#N/A,#N/A,TRUE,"Conts";#N/A,#N/A,TRUE,"VOS";#N/A,#N/A,TRUE,"Warrington";#N/A,#N/A,TRUE,"Widnes"}</definedName>
    <definedName name="rrrrrrrrrr" localSheetId="10" hidden="1">{#N/A,#N/A,TRUE,"Cover";#N/A,#N/A,TRUE,"Conts";#N/A,#N/A,TRUE,"VOS";#N/A,#N/A,TRUE,"Warrington";#N/A,#N/A,TRUE,"Widnes"}</definedName>
    <definedName name="rrrrrrrrrr" localSheetId="18" hidden="1">{#N/A,#N/A,TRUE,"Cover";#N/A,#N/A,TRUE,"Conts";#N/A,#N/A,TRUE,"VOS";#N/A,#N/A,TRUE,"Warrington";#N/A,#N/A,TRUE,"Widnes"}</definedName>
    <definedName name="rrrrrrrrrr" hidden="1">{#N/A,#N/A,TRUE,"Cover";#N/A,#N/A,TRUE,"Conts";#N/A,#N/A,TRUE,"VOS";#N/A,#N/A,TRUE,"Warrington";#N/A,#N/A,TRUE,"Widnes"}</definedName>
    <definedName name="rrttt" localSheetId="21" hidden="1">{#N/A,#N/A,TRUE,"Cover";#N/A,#N/A,TRUE,"Conts";#N/A,#N/A,TRUE,"VOS";#N/A,#N/A,TRUE,"Warrington";#N/A,#N/A,TRUE,"Widnes"}</definedName>
    <definedName name="rrttt" localSheetId="13" hidden="1">{#N/A,#N/A,TRUE,"Cover";#N/A,#N/A,TRUE,"Conts";#N/A,#N/A,TRUE,"VOS";#N/A,#N/A,TRUE,"Warrington";#N/A,#N/A,TRUE,"Widnes"}</definedName>
    <definedName name="rrttt" localSheetId="12" hidden="1">{#N/A,#N/A,TRUE,"Cover";#N/A,#N/A,TRUE,"Conts";#N/A,#N/A,TRUE,"VOS";#N/A,#N/A,TRUE,"Warrington";#N/A,#N/A,TRUE,"Widnes"}</definedName>
    <definedName name="rrttt" localSheetId="19" hidden="1">{#N/A,#N/A,TRUE,"Cover";#N/A,#N/A,TRUE,"Conts";#N/A,#N/A,TRUE,"VOS";#N/A,#N/A,TRUE,"Warrington";#N/A,#N/A,TRUE,"Widnes"}</definedName>
    <definedName name="rrttt" localSheetId="24" hidden="1">{#N/A,#N/A,TRUE,"Cover";#N/A,#N/A,TRUE,"Conts";#N/A,#N/A,TRUE,"VOS";#N/A,#N/A,TRUE,"Warrington";#N/A,#N/A,TRUE,"Widnes"}</definedName>
    <definedName name="rrttt" localSheetId="10" hidden="1">{#N/A,#N/A,TRUE,"Cover";#N/A,#N/A,TRUE,"Conts";#N/A,#N/A,TRUE,"VOS";#N/A,#N/A,TRUE,"Warrington";#N/A,#N/A,TRUE,"Widnes"}</definedName>
    <definedName name="rrttt" localSheetId="18" hidden="1">{#N/A,#N/A,TRUE,"Cover";#N/A,#N/A,TRUE,"Conts";#N/A,#N/A,TRUE,"VOS";#N/A,#N/A,TRUE,"Warrington";#N/A,#N/A,TRUE,"Widnes"}</definedName>
    <definedName name="rrttt" hidden="1">{#N/A,#N/A,TRUE,"Cover";#N/A,#N/A,TRUE,"Conts";#N/A,#N/A,TRUE,"VOS";#N/A,#N/A,TRUE,"Warrington";#N/A,#N/A,TRUE,"Widnes"}</definedName>
    <definedName name="rt" localSheetId="21" hidden="1">{#N/A,#N/A,TRUE,"Cover";#N/A,#N/A,TRUE,"Conts";#N/A,#N/A,TRUE,"VOS";#N/A,#N/A,TRUE,"Warrington";#N/A,#N/A,TRUE,"Widnes"}</definedName>
    <definedName name="rt" localSheetId="13" hidden="1">{#N/A,#N/A,TRUE,"Cover";#N/A,#N/A,TRUE,"Conts";#N/A,#N/A,TRUE,"VOS";#N/A,#N/A,TRUE,"Warrington";#N/A,#N/A,TRUE,"Widnes"}</definedName>
    <definedName name="rt" localSheetId="12" hidden="1">{#N/A,#N/A,TRUE,"Cover";#N/A,#N/A,TRUE,"Conts";#N/A,#N/A,TRUE,"VOS";#N/A,#N/A,TRUE,"Warrington";#N/A,#N/A,TRUE,"Widnes"}</definedName>
    <definedName name="rt" localSheetId="19" hidden="1">{#N/A,#N/A,TRUE,"Cover";#N/A,#N/A,TRUE,"Conts";#N/A,#N/A,TRUE,"VOS";#N/A,#N/A,TRUE,"Warrington";#N/A,#N/A,TRUE,"Widnes"}</definedName>
    <definedName name="rt" localSheetId="24" hidden="1">{#N/A,#N/A,TRUE,"Cover";#N/A,#N/A,TRUE,"Conts";#N/A,#N/A,TRUE,"VOS";#N/A,#N/A,TRUE,"Warrington";#N/A,#N/A,TRUE,"Widnes"}</definedName>
    <definedName name="rt" localSheetId="10" hidden="1">{#N/A,#N/A,TRUE,"Cover";#N/A,#N/A,TRUE,"Conts";#N/A,#N/A,TRUE,"VOS";#N/A,#N/A,TRUE,"Warrington";#N/A,#N/A,TRUE,"Widnes"}</definedName>
    <definedName name="rt" localSheetId="18" hidden="1">{#N/A,#N/A,TRUE,"Cover";#N/A,#N/A,TRUE,"Conts";#N/A,#N/A,TRUE,"VOS";#N/A,#N/A,TRUE,"Warrington";#N/A,#N/A,TRUE,"Widnes"}</definedName>
    <definedName name="rt" hidden="1">{#N/A,#N/A,TRUE,"Cover";#N/A,#N/A,TRUE,"Conts";#N/A,#N/A,TRUE,"VOS";#N/A,#N/A,TRUE,"Warrington";#N/A,#N/A,TRUE,"Widnes"}</definedName>
    <definedName name="rthsrhs" localSheetId="21" hidden="1">{#N/A,#N/A,TRUE,"Cover";#N/A,#N/A,TRUE,"Conts";#N/A,#N/A,TRUE,"VOS";#N/A,#N/A,TRUE,"Warrington";#N/A,#N/A,TRUE,"Widnes"}</definedName>
    <definedName name="rthsrhs" localSheetId="13" hidden="1">{#N/A,#N/A,TRUE,"Cover";#N/A,#N/A,TRUE,"Conts";#N/A,#N/A,TRUE,"VOS";#N/A,#N/A,TRUE,"Warrington";#N/A,#N/A,TRUE,"Widnes"}</definedName>
    <definedName name="rthsrhs" localSheetId="12" hidden="1">{#N/A,#N/A,TRUE,"Cover";#N/A,#N/A,TRUE,"Conts";#N/A,#N/A,TRUE,"VOS";#N/A,#N/A,TRUE,"Warrington";#N/A,#N/A,TRUE,"Widnes"}</definedName>
    <definedName name="rthsrhs" localSheetId="19" hidden="1">{#N/A,#N/A,TRUE,"Cover";#N/A,#N/A,TRUE,"Conts";#N/A,#N/A,TRUE,"VOS";#N/A,#N/A,TRUE,"Warrington";#N/A,#N/A,TRUE,"Widnes"}</definedName>
    <definedName name="rthsrhs" localSheetId="24" hidden="1">{#N/A,#N/A,TRUE,"Cover";#N/A,#N/A,TRUE,"Conts";#N/A,#N/A,TRUE,"VOS";#N/A,#N/A,TRUE,"Warrington";#N/A,#N/A,TRUE,"Widnes"}</definedName>
    <definedName name="rthsrhs" localSheetId="10" hidden="1">{#N/A,#N/A,TRUE,"Cover";#N/A,#N/A,TRUE,"Conts";#N/A,#N/A,TRUE,"VOS";#N/A,#N/A,TRUE,"Warrington";#N/A,#N/A,TRUE,"Widnes"}</definedName>
    <definedName name="rthsrhs" localSheetId="18" hidden="1">{#N/A,#N/A,TRUE,"Cover";#N/A,#N/A,TRUE,"Conts";#N/A,#N/A,TRUE,"VOS";#N/A,#N/A,TRUE,"Warrington";#N/A,#N/A,TRUE,"Widnes"}</definedName>
    <definedName name="rthsrhs" hidden="1">{#N/A,#N/A,TRUE,"Cover";#N/A,#N/A,TRUE,"Conts";#N/A,#N/A,TRUE,"VOS";#N/A,#N/A,TRUE,"Warrington";#N/A,#N/A,TRUE,"Widnes"}</definedName>
    <definedName name="RTRGJHJ" localSheetId="21" hidden="1">{#N/A,#N/A,TRUE,"Cover";#N/A,#N/A,TRUE,"Conts";#N/A,#N/A,TRUE,"VOS";#N/A,#N/A,TRUE,"Warrington";#N/A,#N/A,TRUE,"Widnes"}</definedName>
    <definedName name="RTRGJHJ" localSheetId="13" hidden="1">{#N/A,#N/A,TRUE,"Cover";#N/A,#N/A,TRUE,"Conts";#N/A,#N/A,TRUE,"VOS";#N/A,#N/A,TRUE,"Warrington";#N/A,#N/A,TRUE,"Widnes"}</definedName>
    <definedName name="RTRGJHJ" localSheetId="12" hidden="1">{#N/A,#N/A,TRUE,"Cover";#N/A,#N/A,TRUE,"Conts";#N/A,#N/A,TRUE,"VOS";#N/A,#N/A,TRUE,"Warrington";#N/A,#N/A,TRUE,"Widnes"}</definedName>
    <definedName name="RTRGJHJ" localSheetId="19" hidden="1">{#N/A,#N/A,TRUE,"Cover";#N/A,#N/A,TRUE,"Conts";#N/A,#N/A,TRUE,"VOS";#N/A,#N/A,TRUE,"Warrington";#N/A,#N/A,TRUE,"Widnes"}</definedName>
    <definedName name="RTRGJHJ" localSheetId="24" hidden="1">{#N/A,#N/A,TRUE,"Cover";#N/A,#N/A,TRUE,"Conts";#N/A,#N/A,TRUE,"VOS";#N/A,#N/A,TRUE,"Warrington";#N/A,#N/A,TRUE,"Widnes"}</definedName>
    <definedName name="RTRGJHJ" localSheetId="10" hidden="1">{#N/A,#N/A,TRUE,"Cover";#N/A,#N/A,TRUE,"Conts";#N/A,#N/A,TRUE,"VOS";#N/A,#N/A,TRUE,"Warrington";#N/A,#N/A,TRUE,"Widnes"}</definedName>
    <definedName name="RTRGJHJ" localSheetId="18" hidden="1">{#N/A,#N/A,TRUE,"Cover";#N/A,#N/A,TRUE,"Conts";#N/A,#N/A,TRUE,"VOS";#N/A,#N/A,TRUE,"Warrington";#N/A,#N/A,TRUE,"Widnes"}</definedName>
    <definedName name="RTRGJHJ" hidden="1">{#N/A,#N/A,TRUE,"Cover";#N/A,#N/A,TRUE,"Conts";#N/A,#N/A,TRUE,"VOS";#N/A,#N/A,TRUE,"Warrington";#N/A,#N/A,TRUE,"Widnes"}</definedName>
    <definedName name="rtryj" localSheetId="21" hidden="1">{#N/A,#N/A,TRUE,"Cover";#N/A,#N/A,TRUE,"Conts";#N/A,#N/A,TRUE,"VOS";#N/A,#N/A,TRUE,"Warrington";#N/A,#N/A,TRUE,"Widnes"}</definedName>
    <definedName name="rtryj" localSheetId="13" hidden="1">{#N/A,#N/A,TRUE,"Cover";#N/A,#N/A,TRUE,"Conts";#N/A,#N/A,TRUE,"VOS";#N/A,#N/A,TRUE,"Warrington";#N/A,#N/A,TRUE,"Widnes"}</definedName>
    <definedName name="rtryj" localSheetId="12" hidden="1">{#N/A,#N/A,TRUE,"Cover";#N/A,#N/A,TRUE,"Conts";#N/A,#N/A,TRUE,"VOS";#N/A,#N/A,TRUE,"Warrington";#N/A,#N/A,TRUE,"Widnes"}</definedName>
    <definedName name="rtryj" localSheetId="19" hidden="1">{#N/A,#N/A,TRUE,"Cover";#N/A,#N/A,TRUE,"Conts";#N/A,#N/A,TRUE,"VOS";#N/A,#N/A,TRUE,"Warrington";#N/A,#N/A,TRUE,"Widnes"}</definedName>
    <definedName name="rtryj" localSheetId="24" hidden="1">{#N/A,#N/A,TRUE,"Cover";#N/A,#N/A,TRUE,"Conts";#N/A,#N/A,TRUE,"VOS";#N/A,#N/A,TRUE,"Warrington";#N/A,#N/A,TRUE,"Widnes"}</definedName>
    <definedName name="rtryj" localSheetId="10" hidden="1">{#N/A,#N/A,TRUE,"Cover";#N/A,#N/A,TRUE,"Conts";#N/A,#N/A,TRUE,"VOS";#N/A,#N/A,TRUE,"Warrington";#N/A,#N/A,TRUE,"Widnes"}</definedName>
    <definedName name="rtryj" localSheetId="18" hidden="1">{#N/A,#N/A,TRUE,"Cover";#N/A,#N/A,TRUE,"Conts";#N/A,#N/A,TRUE,"VOS";#N/A,#N/A,TRUE,"Warrington";#N/A,#N/A,TRUE,"Widnes"}</definedName>
    <definedName name="rtryj" hidden="1">{#N/A,#N/A,TRUE,"Cover";#N/A,#N/A,TRUE,"Conts";#N/A,#N/A,TRUE,"VOS";#N/A,#N/A,TRUE,"Warrington";#N/A,#N/A,TRUE,"Widnes"}</definedName>
    <definedName name="rturudu" localSheetId="21" hidden="1">{#N/A,#N/A,TRUE,"Cover";#N/A,#N/A,TRUE,"Conts";#N/A,#N/A,TRUE,"VOS";#N/A,#N/A,TRUE,"Warrington";#N/A,#N/A,TRUE,"Widnes"}</definedName>
    <definedName name="rturudu" localSheetId="13" hidden="1">{#N/A,#N/A,TRUE,"Cover";#N/A,#N/A,TRUE,"Conts";#N/A,#N/A,TRUE,"VOS";#N/A,#N/A,TRUE,"Warrington";#N/A,#N/A,TRUE,"Widnes"}</definedName>
    <definedName name="rturudu" localSheetId="12" hidden="1">{#N/A,#N/A,TRUE,"Cover";#N/A,#N/A,TRUE,"Conts";#N/A,#N/A,TRUE,"VOS";#N/A,#N/A,TRUE,"Warrington";#N/A,#N/A,TRUE,"Widnes"}</definedName>
    <definedName name="rturudu" localSheetId="19" hidden="1">{#N/A,#N/A,TRUE,"Cover";#N/A,#N/A,TRUE,"Conts";#N/A,#N/A,TRUE,"VOS";#N/A,#N/A,TRUE,"Warrington";#N/A,#N/A,TRUE,"Widnes"}</definedName>
    <definedName name="rturudu" localSheetId="24" hidden="1">{#N/A,#N/A,TRUE,"Cover";#N/A,#N/A,TRUE,"Conts";#N/A,#N/A,TRUE,"VOS";#N/A,#N/A,TRUE,"Warrington";#N/A,#N/A,TRUE,"Widnes"}</definedName>
    <definedName name="rturudu" localSheetId="10" hidden="1">{#N/A,#N/A,TRUE,"Cover";#N/A,#N/A,TRUE,"Conts";#N/A,#N/A,TRUE,"VOS";#N/A,#N/A,TRUE,"Warrington";#N/A,#N/A,TRUE,"Widnes"}</definedName>
    <definedName name="rturudu" localSheetId="18" hidden="1">{#N/A,#N/A,TRUE,"Cover";#N/A,#N/A,TRUE,"Conts";#N/A,#N/A,TRUE,"VOS";#N/A,#N/A,TRUE,"Warrington";#N/A,#N/A,TRUE,"Widnes"}</definedName>
    <definedName name="rturudu" hidden="1">{#N/A,#N/A,TRUE,"Cover";#N/A,#N/A,TRUE,"Conts";#N/A,#N/A,TRUE,"VOS";#N/A,#N/A,TRUE,"Warrington";#N/A,#N/A,TRUE,"Widnes"}</definedName>
    <definedName name="rtysh" localSheetId="21" hidden="1">{#N/A,#N/A,TRUE,"Cover";#N/A,#N/A,TRUE,"Conts";#N/A,#N/A,TRUE,"VOS";#N/A,#N/A,TRUE,"Warrington";#N/A,#N/A,TRUE,"Widnes"}</definedName>
    <definedName name="rtysh" localSheetId="13" hidden="1">{#N/A,#N/A,TRUE,"Cover";#N/A,#N/A,TRUE,"Conts";#N/A,#N/A,TRUE,"VOS";#N/A,#N/A,TRUE,"Warrington";#N/A,#N/A,TRUE,"Widnes"}</definedName>
    <definedName name="rtysh" localSheetId="12" hidden="1">{#N/A,#N/A,TRUE,"Cover";#N/A,#N/A,TRUE,"Conts";#N/A,#N/A,TRUE,"VOS";#N/A,#N/A,TRUE,"Warrington";#N/A,#N/A,TRUE,"Widnes"}</definedName>
    <definedName name="rtysh" localSheetId="19" hidden="1">{#N/A,#N/A,TRUE,"Cover";#N/A,#N/A,TRUE,"Conts";#N/A,#N/A,TRUE,"VOS";#N/A,#N/A,TRUE,"Warrington";#N/A,#N/A,TRUE,"Widnes"}</definedName>
    <definedName name="rtysh" localSheetId="24" hidden="1">{#N/A,#N/A,TRUE,"Cover";#N/A,#N/A,TRUE,"Conts";#N/A,#N/A,TRUE,"VOS";#N/A,#N/A,TRUE,"Warrington";#N/A,#N/A,TRUE,"Widnes"}</definedName>
    <definedName name="rtysh" localSheetId="10" hidden="1">{#N/A,#N/A,TRUE,"Cover";#N/A,#N/A,TRUE,"Conts";#N/A,#N/A,TRUE,"VOS";#N/A,#N/A,TRUE,"Warrington";#N/A,#N/A,TRUE,"Widnes"}</definedName>
    <definedName name="rtysh" localSheetId="18" hidden="1">{#N/A,#N/A,TRUE,"Cover";#N/A,#N/A,TRUE,"Conts";#N/A,#N/A,TRUE,"VOS";#N/A,#N/A,TRUE,"Warrington";#N/A,#N/A,TRUE,"Widnes"}</definedName>
    <definedName name="rtysh" hidden="1">{#N/A,#N/A,TRUE,"Cover";#N/A,#N/A,TRUE,"Conts";#N/A,#N/A,TRUE,"VOS";#N/A,#N/A,TRUE,"Warrington";#N/A,#N/A,TRUE,"Widnes"}</definedName>
    <definedName name="RUT" localSheetId="21">[7]WorkBreakDown!#REF!</definedName>
    <definedName name="RUT">[7]WorkBreakDown!#REF!</definedName>
    <definedName name="rwt" localSheetId="21" hidden="1">{#N/A,#N/A,TRUE,"Cover";#N/A,#N/A,TRUE,"Conts";#N/A,#N/A,TRUE,"VOS";#N/A,#N/A,TRUE,"Warrington";#N/A,#N/A,TRUE,"Widnes"}</definedName>
    <definedName name="rwt" localSheetId="13" hidden="1">{#N/A,#N/A,TRUE,"Cover";#N/A,#N/A,TRUE,"Conts";#N/A,#N/A,TRUE,"VOS";#N/A,#N/A,TRUE,"Warrington";#N/A,#N/A,TRUE,"Widnes"}</definedName>
    <definedName name="rwt" localSheetId="12" hidden="1">{#N/A,#N/A,TRUE,"Cover";#N/A,#N/A,TRUE,"Conts";#N/A,#N/A,TRUE,"VOS";#N/A,#N/A,TRUE,"Warrington";#N/A,#N/A,TRUE,"Widnes"}</definedName>
    <definedName name="rwt" localSheetId="19" hidden="1">{#N/A,#N/A,TRUE,"Cover";#N/A,#N/A,TRUE,"Conts";#N/A,#N/A,TRUE,"VOS";#N/A,#N/A,TRUE,"Warrington";#N/A,#N/A,TRUE,"Widnes"}</definedName>
    <definedName name="rwt" localSheetId="24" hidden="1">{#N/A,#N/A,TRUE,"Cover";#N/A,#N/A,TRUE,"Conts";#N/A,#N/A,TRUE,"VOS";#N/A,#N/A,TRUE,"Warrington";#N/A,#N/A,TRUE,"Widnes"}</definedName>
    <definedName name="rwt" localSheetId="10" hidden="1">{#N/A,#N/A,TRUE,"Cover";#N/A,#N/A,TRUE,"Conts";#N/A,#N/A,TRUE,"VOS";#N/A,#N/A,TRUE,"Warrington";#N/A,#N/A,TRUE,"Widnes"}</definedName>
    <definedName name="rwt" localSheetId="18" hidden="1">{#N/A,#N/A,TRUE,"Cover";#N/A,#N/A,TRUE,"Conts";#N/A,#N/A,TRUE,"VOS";#N/A,#N/A,TRUE,"Warrington";#N/A,#N/A,TRUE,"Widnes"}</definedName>
    <definedName name="rwt" hidden="1">{#N/A,#N/A,TRUE,"Cover";#N/A,#N/A,TRUE,"Conts";#N/A,#N/A,TRUE,"VOS";#N/A,#N/A,TRUE,"Warrington";#N/A,#N/A,TRUE,"Widnes"}</definedName>
    <definedName name="ryeru" localSheetId="21" hidden="1">{#N/A,#N/A,TRUE,"Cover";#N/A,#N/A,TRUE,"Conts";#N/A,#N/A,TRUE,"VOS";#N/A,#N/A,TRUE,"Warrington";#N/A,#N/A,TRUE,"Widnes"}</definedName>
    <definedName name="ryeru" localSheetId="13" hidden="1">{#N/A,#N/A,TRUE,"Cover";#N/A,#N/A,TRUE,"Conts";#N/A,#N/A,TRUE,"VOS";#N/A,#N/A,TRUE,"Warrington";#N/A,#N/A,TRUE,"Widnes"}</definedName>
    <definedName name="ryeru" localSheetId="12" hidden="1">{#N/A,#N/A,TRUE,"Cover";#N/A,#N/A,TRUE,"Conts";#N/A,#N/A,TRUE,"VOS";#N/A,#N/A,TRUE,"Warrington";#N/A,#N/A,TRUE,"Widnes"}</definedName>
    <definedName name="ryeru" localSheetId="19" hidden="1">{#N/A,#N/A,TRUE,"Cover";#N/A,#N/A,TRUE,"Conts";#N/A,#N/A,TRUE,"VOS";#N/A,#N/A,TRUE,"Warrington";#N/A,#N/A,TRUE,"Widnes"}</definedName>
    <definedName name="ryeru" localSheetId="24" hidden="1">{#N/A,#N/A,TRUE,"Cover";#N/A,#N/A,TRUE,"Conts";#N/A,#N/A,TRUE,"VOS";#N/A,#N/A,TRUE,"Warrington";#N/A,#N/A,TRUE,"Widnes"}</definedName>
    <definedName name="ryeru" localSheetId="10" hidden="1">{#N/A,#N/A,TRUE,"Cover";#N/A,#N/A,TRUE,"Conts";#N/A,#N/A,TRUE,"VOS";#N/A,#N/A,TRUE,"Warrington";#N/A,#N/A,TRUE,"Widnes"}</definedName>
    <definedName name="ryeru" localSheetId="18" hidden="1">{#N/A,#N/A,TRUE,"Cover";#N/A,#N/A,TRUE,"Conts";#N/A,#N/A,TRUE,"VOS";#N/A,#N/A,TRUE,"Warrington";#N/A,#N/A,TRUE,"Widnes"}</definedName>
    <definedName name="ryeru" hidden="1">{#N/A,#N/A,TRUE,"Cover";#N/A,#N/A,TRUE,"Conts";#N/A,#N/A,TRUE,"VOS";#N/A,#N/A,TRUE,"Warrington";#N/A,#N/A,TRUE,"Widnes"}</definedName>
    <definedName name="rysrtryftry" localSheetId="21" hidden="1">{#N/A,#N/A,TRUE,"Cover";#N/A,#N/A,TRUE,"Conts";#N/A,#N/A,TRUE,"VOS";#N/A,#N/A,TRUE,"Warrington";#N/A,#N/A,TRUE,"Widnes"}</definedName>
    <definedName name="rysrtryftry" localSheetId="13" hidden="1">{#N/A,#N/A,TRUE,"Cover";#N/A,#N/A,TRUE,"Conts";#N/A,#N/A,TRUE,"VOS";#N/A,#N/A,TRUE,"Warrington";#N/A,#N/A,TRUE,"Widnes"}</definedName>
    <definedName name="rysrtryftry" localSheetId="12" hidden="1">{#N/A,#N/A,TRUE,"Cover";#N/A,#N/A,TRUE,"Conts";#N/A,#N/A,TRUE,"VOS";#N/A,#N/A,TRUE,"Warrington";#N/A,#N/A,TRUE,"Widnes"}</definedName>
    <definedName name="rysrtryftry" localSheetId="19" hidden="1">{#N/A,#N/A,TRUE,"Cover";#N/A,#N/A,TRUE,"Conts";#N/A,#N/A,TRUE,"VOS";#N/A,#N/A,TRUE,"Warrington";#N/A,#N/A,TRUE,"Widnes"}</definedName>
    <definedName name="rysrtryftry" localSheetId="24" hidden="1">{#N/A,#N/A,TRUE,"Cover";#N/A,#N/A,TRUE,"Conts";#N/A,#N/A,TRUE,"VOS";#N/A,#N/A,TRUE,"Warrington";#N/A,#N/A,TRUE,"Widnes"}</definedName>
    <definedName name="rysrtryftry" localSheetId="10" hidden="1">{#N/A,#N/A,TRUE,"Cover";#N/A,#N/A,TRUE,"Conts";#N/A,#N/A,TRUE,"VOS";#N/A,#N/A,TRUE,"Warrington";#N/A,#N/A,TRUE,"Widnes"}</definedName>
    <definedName name="rysrtryftry" localSheetId="1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1"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24"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1" hidden="1">{#N/A,#N/A,TRUE,"Cover";#N/A,#N/A,TRUE,"Conts";#N/A,#N/A,TRUE,"VOS";#N/A,#N/A,TRUE,"Warrington";#N/A,#N/A,TRUE,"Widnes"}</definedName>
    <definedName name="sdefegdeg" localSheetId="13" hidden="1">{#N/A,#N/A,TRUE,"Cover";#N/A,#N/A,TRUE,"Conts";#N/A,#N/A,TRUE,"VOS";#N/A,#N/A,TRUE,"Warrington";#N/A,#N/A,TRUE,"Widnes"}</definedName>
    <definedName name="sdefegdeg" localSheetId="12" hidden="1">{#N/A,#N/A,TRUE,"Cover";#N/A,#N/A,TRUE,"Conts";#N/A,#N/A,TRUE,"VOS";#N/A,#N/A,TRUE,"Warrington";#N/A,#N/A,TRUE,"Widnes"}</definedName>
    <definedName name="sdefegdeg" localSheetId="19" hidden="1">{#N/A,#N/A,TRUE,"Cover";#N/A,#N/A,TRUE,"Conts";#N/A,#N/A,TRUE,"VOS";#N/A,#N/A,TRUE,"Warrington";#N/A,#N/A,TRUE,"Widnes"}</definedName>
    <definedName name="sdefegdeg" localSheetId="24" hidden="1">{#N/A,#N/A,TRUE,"Cover";#N/A,#N/A,TRUE,"Conts";#N/A,#N/A,TRUE,"VOS";#N/A,#N/A,TRUE,"Warrington";#N/A,#N/A,TRUE,"Widnes"}</definedName>
    <definedName name="sdefegdeg" localSheetId="10" hidden="1">{#N/A,#N/A,TRUE,"Cover";#N/A,#N/A,TRUE,"Conts";#N/A,#N/A,TRUE,"VOS";#N/A,#N/A,TRUE,"Warrington";#N/A,#N/A,TRUE,"Widnes"}</definedName>
    <definedName name="sdefegdeg" localSheetId="18" hidden="1">{#N/A,#N/A,TRUE,"Cover";#N/A,#N/A,TRUE,"Conts";#N/A,#N/A,TRUE,"VOS";#N/A,#N/A,TRUE,"Warrington";#N/A,#N/A,TRUE,"Widnes"}</definedName>
    <definedName name="sdefegdeg" hidden="1">{#N/A,#N/A,TRUE,"Cover";#N/A,#N/A,TRUE,"Conts";#N/A,#N/A,TRUE,"VOS";#N/A,#N/A,TRUE,"Warrington";#N/A,#N/A,TRUE,"Widnes"}</definedName>
    <definedName name="sdf" localSheetId="21" hidden="1">{#N/A,#N/A,TRUE,"Cover";#N/A,#N/A,TRUE,"Conts";#N/A,#N/A,TRUE,"VOS";#N/A,#N/A,TRUE,"Warrington";#N/A,#N/A,TRUE,"Widnes"}</definedName>
    <definedName name="sdf" localSheetId="13" hidden="1">{#N/A,#N/A,TRUE,"Cover";#N/A,#N/A,TRUE,"Conts";#N/A,#N/A,TRUE,"VOS";#N/A,#N/A,TRUE,"Warrington";#N/A,#N/A,TRUE,"Widnes"}</definedName>
    <definedName name="sdf" localSheetId="12" hidden="1">{#N/A,#N/A,TRUE,"Cover";#N/A,#N/A,TRUE,"Conts";#N/A,#N/A,TRUE,"VOS";#N/A,#N/A,TRUE,"Warrington";#N/A,#N/A,TRUE,"Widnes"}</definedName>
    <definedName name="sdf" localSheetId="19" hidden="1">{#N/A,#N/A,TRUE,"Cover";#N/A,#N/A,TRUE,"Conts";#N/A,#N/A,TRUE,"VOS";#N/A,#N/A,TRUE,"Warrington";#N/A,#N/A,TRUE,"Widnes"}</definedName>
    <definedName name="sdf" localSheetId="24" hidden="1">{#N/A,#N/A,TRUE,"Cover";#N/A,#N/A,TRUE,"Conts";#N/A,#N/A,TRUE,"VOS";#N/A,#N/A,TRUE,"Warrington";#N/A,#N/A,TRUE,"Widnes"}</definedName>
    <definedName name="sdf" localSheetId="10" hidden="1">{#N/A,#N/A,TRUE,"Cover";#N/A,#N/A,TRUE,"Conts";#N/A,#N/A,TRUE,"VOS";#N/A,#N/A,TRUE,"Warrington";#N/A,#N/A,TRUE,"Widnes"}</definedName>
    <definedName name="sdf" localSheetId="18" hidden="1">{#N/A,#N/A,TRUE,"Cover";#N/A,#N/A,TRUE,"Conts";#N/A,#N/A,TRUE,"VOS";#N/A,#N/A,TRUE,"Warrington";#N/A,#N/A,TRUE,"Widnes"}</definedName>
    <definedName name="sdf" hidden="1">{#N/A,#N/A,TRUE,"Cover";#N/A,#N/A,TRUE,"Conts";#N/A,#N/A,TRUE,"VOS";#N/A,#N/A,TRUE,"Warrington";#N/A,#N/A,TRUE,"Widnes"}</definedName>
    <definedName name="sdhydfyftuu" localSheetId="21" hidden="1">{#N/A,#N/A,TRUE,"Cover";#N/A,#N/A,TRUE,"Conts";#N/A,#N/A,TRUE,"VOS";#N/A,#N/A,TRUE,"Warrington";#N/A,#N/A,TRUE,"Widnes"}</definedName>
    <definedName name="sdhydfyftuu" localSheetId="13" hidden="1">{#N/A,#N/A,TRUE,"Cover";#N/A,#N/A,TRUE,"Conts";#N/A,#N/A,TRUE,"VOS";#N/A,#N/A,TRUE,"Warrington";#N/A,#N/A,TRUE,"Widnes"}</definedName>
    <definedName name="sdhydfyftuu" localSheetId="12" hidden="1">{#N/A,#N/A,TRUE,"Cover";#N/A,#N/A,TRUE,"Conts";#N/A,#N/A,TRUE,"VOS";#N/A,#N/A,TRUE,"Warrington";#N/A,#N/A,TRUE,"Widnes"}</definedName>
    <definedName name="sdhydfyftuu" localSheetId="19" hidden="1">{#N/A,#N/A,TRUE,"Cover";#N/A,#N/A,TRUE,"Conts";#N/A,#N/A,TRUE,"VOS";#N/A,#N/A,TRUE,"Warrington";#N/A,#N/A,TRUE,"Widnes"}</definedName>
    <definedName name="sdhydfyftuu" localSheetId="24" hidden="1">{#N/A,#N/A,TRUE,"Cover";#N/A,#N/A,TRUE,"Conts";#N/A,#N/A,TRUE,"VOS";#N/A,#N/A,TRUE,"Warrington";#N/A,#N/A,TRUE,"Widnes"}</definedName>
    <definedName name="sdhydfyftuu" localSheetId="10" hidden="1">{#N/A,#N/A,TRUE,"Cover";#N/A,#N/A,TRUE,"Conts";#N/A,#N/A,TRUE,"VOS";#N/A,#N/A,TRUE,"Warrington";#N/A,#N/A,TRUE,"Widnes"}</definedName>
    <definedName name="sdhydfyftuu" localSheetId="18"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1"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24"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1" hidden="1">{#N/A,#N/A,TRUE,"Cover";#N/A,#N/A,TRUE,"Conts";#N/A,#N/A,TRUE,"VOS";#N/A,#N/A,TRUE,"Warrington";#N/A,#N/A,TRUE,"Widnes"}</definedName>
    <definedName name="setdydy" localSheetId="13" hidden="1">{#N/A,#N/A,TRUE,"Cover";#N/A,#N/A,TRUE,"Conts";#N/A,#N/A,TRUE,"VOS";#N/A,#N/A,TRUE,"Warrington";#N/A,#N/A,TRUE,"Widnes"}</definedName>
    <definedName name="setdydy" localSheetId="12" hidden="1">{#N/A,#N/A,TRUE,"Cover";#N/A,#N/A,TRUE,"Conts";#N/A,#N/A,TRUE,"VOS";#N/A,#N/A,TRUE,"Warrington";#N/A,#N/A,TRUE,"Widnes"}</definedName>
    <definedName name="setdydy" localSheetId="19" hidden="1">{#N/A,#N/A,TRUE,"Cover";#N/A,#N/A,TRUE,"Conts";#N/A,#N/A,TRUE,"VOS";#N/A,#N/A,TRUE,"Warrington";#N/A,#N/A,TRUE,"Widnes"}</definedName>
    <definedName name="setdydy" localSheetId="24" hidden="1">{#N/A,#N/A,TRUE,"Cover";#N/A,#N/A,TRUE,"Conts";#N/A,#N/A,TRUE,"VOS";#N/A,#N/A,TRUE,"Warrington";#N/A,#N/A,TRUE,"Widnes"}</definedName>
    <definedName name="setdydy" localSheetId="10" hidden="1">{#N/A,#N/A,TRUE,"Cover";#N/A,#N/A,TRUE,"Conts";#N/A,#N/A,TRUE,"VOS";#N/A,#N/A,TRUE,"Warrington";#N/A,#N/A,TRUE,"Widnes"}</definedName>
    <definedName name="setdydy" localSheetId="18" hidden="1">{#N/A,#N/A,TRUE,"Cover";#N/A,#N/A,TRUE,"Conts";#N/A,#N/A,TRUE,"VOS";#N/A,#N/A,TRUE,"Warrington";#N/A,#N/A,TRUE,"Widnes"}</definedName>
    <definedName name="setdydy" hidden="1">{#N/A,#N/A,TRUE,"Cover";#N/A,#N/A,TRUE,"Conts";#N/A,#N/A,TRUE,"VOS";#N/A,#N/A,TRUE,"Warrington";#N/A,#N/A,TRUE,"Widnes"}</definedName>
    <definedName name="Sewer" localSheetId="21">'FIR Summary'!#REF!</definedName>
    <definedName name="Sewer" localSheetId="10">#REF!</definedName>
    <definedName name="Sewer">#REF!</definedName>
    <definedName name="sffff" localSheetId="21"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24"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1" hidden="1">{#N/A,#N/A,TRUE,"Cover";#N/A,#N/A,TRUE,"Conts";#N/A,#N/A,TRUE,"VOS";#N/A,#N/A,TRUE,"Warrington";#N/A,#N/A,TRUE,"Widnes"}</definedName>
    <definedName name="sfhdfj" localSheetId="13" hidden="1">{#N/A,#N/A,TRUE,"Cover";#N/A,#N/A,TRUE,"Conts";#N/A,#N/A,TRUE,"VOS";#N/A,#N/A,TRUE,"Warrington";#N/A,#N/A,TRUE,"Widnes"}</definedName>
    <definedName name="sfhdfj" localSheetId="12" hidden="1">{#N/A,#N/A,TRUE,"Cover";#N/A,#N/A,TRUE,"Conts";#N/A,#N/A,TRUE,"VOS";#N/A,#N/A,TRUE,"Warrington";#N/A,#N/A,TRUE,"Widnes"}</definedName>
    <definedName name="sfhdfj" localSheetId="19" hidden="1">{#N/A,#N/A,TRUE,"Cover";#N/A,#N/A,TRUE,"Conts";#N/A,#N/A,TRUE,"VOS";#N/A,#N/A,TRUE,"Warrington";#N/A,#N/A,TRUE,"Widnes"}</definedName>
    <definedName name="sfhdfj" localSheetId="24" hidden="1">{#N/A,#N/A,TRUE,"Cover";#N/A,#N/A,TRUE,"Conts";#N/A,#N/A,TRUE,"VOS";#N/A,#N/A,TRUE,"Warrington";#N/A,#N/A,TRUE,"Widnes"}</definedName>
    <definedName name="sfhdfj" localSheetId="10" hidden="1">{#N/A,#N/A,TRUE,"Cover";#N/A,#N/A,TRUE,"Conts";#N/A,#N/A,TRUE,"VOS";#N/A,#N/A,TRUE,"Warrington";#N/A,#N/A,TRUE,"Widnes"}</definedName>
    <definedName name="sfhdfj" localSheetId="18" hidden="1">{#N/A,#N/A,TRUE,"Cover";#N/A,#N/A,TRUE,"Conts";#N/A,#N/A,TRUE,"VOS";#N/A,#N/A,TRUE,"Warrington";#N/A,#N/A,TRUE,"Widnes"}</definedName>
    <definedName name="sfhdfj" hidden="1">{#N/A,#N/A,TRUE,"Cover";#N/A,#N/A,TRUE,"Conts";#N/A,#N/A,TRUE,"VOS";#N/A,#N/A,TRUE,"Warrington";#N/A,#N/A,TRUE,"Widnes"}</definedName>
    <definedName name="sgsegegrt" localSheetId="21" hidden="1">{#N/A,#N/A,TRUE,"Cover";#N/A,#N/A,TRUE,"Conts";#N/A,#N/A,TRUE,"VOS";#N/A,#N/A,TRUE,"Warrington";#N/A,#N/A,TRUE,"Widnes"}</definedName>
    <definedName name="sgsegegrt" localSheetId="13" hidden="1">{#N/A,#N/A,TRUE,"Cover";#N/A,#N/A,TRUE,"Conts";#N/A,#N/A,TRUE,"VOS";#N/A,#N/A,TRUE,"Warrington";#N/A,#N/A,TRUE,"Widnes"}</definedName>
    <definedName name="sgsegegrt" localSheetId="12" hidden="1">{#N/A,#N/A,TRUE,"Cover";#N/A,#N/A,TRUE,"Conts";#N/A,#N/A,TRUE,"VOS";#N/A,#N/A,TRUE,"Warrington";#N/A,#N/A,TRUE,"Widnes"}</definedName>
    <definedName name="sgsegegrt" localSheetId="19" hidden="1">{#N/A,#N/A,TRUE,"Cover";#N/A,#N/A,TRUE,"Conts";#N/A,#N/A,TRUE,"VOS";#N/A,#N/A,TRUE,"Warrington";#N/A,#N/A,TRUE,"Widnes"}</definedName>
    <definedName name="sgsegegrt" localSheetId="24" hidden="1">{#N/A,#N/A,TRUE,"Cover";#N/A,#N/A,TRUE,"Conts";#N/A,#N/A,TRUE,"VOS";#N/A,#N/A,TRUE,"Warrington";#N/A,#N/A,TRUE,"Widnes"}</definedName>
    <definedName name="sgsegegrt" localSheetId="10" hidden="1">{#N/A,#N/A,TRUE,"Cover";#N/A,#N/A,TRUE,"Conts";#N/A,#N/A,TRUE,"VOS";#N/A,#N/A,TRUE,"Warrington";#N/A,#N/A,TRUE,"Widnes"}</definedName>
    <definedName name="sgsegegrt" localSheetId="18" hidden="1">{#N/A,#N/A,TRUE,"Cover";#N/A,#N/A,TRUE,"Conts";#N/A,#N/A,TRUE,"VOS";#N/A,#N/A,TRUE,"Warrington";#N/A,#N/A,TRUE,"Widnes"}</definedName>
    <definedName name="sgsegegrt" hidden="1">{#N/A,#N/A,TRUE,"Cover";#N/A,#N/A,TRUE,"Conts";#N/A,#N/A,TRUE,"VOS";#N/A,#N/A,TRUE,"Warrington";#N/A,#N/A,TRUE,"Widnes"}</definedName>
    <definedName name="sgsghju" localSheetId="21" hidden="1">{#N/A,#N/A,TRUE,"Cover";#N/A,#N/A,TRUE,"Conts";#N/A,#N/A,TRUE,"VOS";#N/A,#N/A,TRUE,"Warrington";#N/A,#N/A,TRUE,"Widnes"}</definedName>
    <definedName name="sgsghju" localSheetId="13" hidden="1">{#N/A,#N/A,TRUE,"Cover";#N/A,#N/A,TRUE,"Conts";#N/A,#N/A,TRUE,"VOS";#N/A,#N/A,TRUE,"Warrington";#N/A,#N/A,TRUE,"Widnes"}</definedName>
    <definedName name="sgsghju" localSheetId="12" hidden="1">{#N/A,#N/A,TRUE,"Cover";#N/A,#N/A,TRUE,"Conts";#N/A,#N/A,TRUE,"VOS";#N/A,#N/A,TRUE,"Warrington";#N/A,#N/A,TRUE,"Widnes"}</definedName>
    <definedName name="sgsghju" localSheetId="19" hidden="1">{#N/A,#N/A,TRUE,"Cover";#N/A,#N/A,TRUE,"Conts";#N/A,#N/A,TRUE,"VOS";#N/A,#N/A,TRUE,"Warrington";#N/A,#N/A,TRUE,"Widnes"}</definedName>
    <definedName name="sgsghju" localSheetId="24" hidden="1">{#N/A,#N/A,TRUE,"Cover";#N/A,#N/A,TRUE,"Conts";#N/A,#N/A,TRUE,"VOS";#N/A,#N/A,TRUE,"Warrington";#N/A,#N/A,TRUE,"Widnes"}</definedName>
    <definedName name="sgsghju" localSheetId="10" hidden="1">{#N/A,#N/A,TRUE,"Cover";#N/A,#N/A,TRUE,"Conts";#N/A,#N/A,TRUE,"VOS";#N/A,#N/A,TRUE,"Warrington";#N/A,#N/A,TRUE,"Widnes"}</definedName>
    <definedName name="sgsghju" localSheetId="18" hidden="1">{#N/A,#N/A,TRUE,"Cover";#N/A,#N/A,TRUE,"Conts";#N/A,#N/A,TRUE,"VOS";#N/A,#N/A,TRUE,"Warrington";#N/A,#N/A,TRUE,"Widnes"}</definedName>
    <definedName name="sgsghju" hidden="1">{#N/A,#N/A,TRUE,"Cover";#N/A,#N/A,TRUE,"Conts";#N/A,#N/A,TRUE,"VOS";#N/A,#N/A,TRUE,"Warrington";#N/A,#N/A,TRUE,"Widnes"}</definedName>
    <definedName name="sgsgr" localSheetId="21" hidden="1">{#N/A,#N/A,TRUE,"Cover";#N/A,#N/A,TRUE,"Conts";#N/A,#N/A,TRUE,"VOS";#N/A,#N/A,TRUE,"Warrington";#N/A,#N/A,TRUE,"Widnes"}</definedName>
    <definedName name="sgsgr" localSheetId="13" hidden="1">{#N/A,#N/A,TRUE,"Cover";#N/A,#N/A,TRUE,"Conts";#N/A,#N/A,TRUE,"VOS";#N/A,#N/A,TRUE,"Warrington";#N/A,#N/A,TRUE,"Widnes"}</definedName>
    <definedName name="sgsgr" localSheetId="12" hidden="1">{#N/A,#N/A,TRUE,"Cover";#N/A,#N/A,TRUE,"Conts";#N/A,#N/A,TRUE,"VOS";#N/A,#N/A,TRUE,"Warrington";#N/A,#N/A,TRUE,"Widnes"}</definedName>
    <definedName name="sgsgr" localSheetId="19" hidden="1">{#N/A,#N/A,TRUE,"Cover";#N/A,#N/A,TRUE,"Conts";#N/A,#N/A,TRUE,"VOS";#N/A,#N/A,TRUE,"Warrington";#N/A,#N/A,TRUE,"Widnes"}</definedName>
    <definedName name="sgsgr" localSheetId="24" hidden="1">{#N/A,#N/A,TRUE,"Cover";#N/A,#N/A,TRUE,"Conts";#N/A,#N/A,TRUE,"VOS";#N/A,#N/A,TRUE,"Warrington";#N/A,#N/A,TRUE,"Widnes"}</definedName>
    <definedName name="sgsgr" localSheetId="10" hidden="1">{#N/A,#N/A,TRUE,"Cover";#N/A,#N/A,TRUE,"Conts";#N/A,#N/A,TRUE,"VOS";#N/A,#N/A,TRUE,"Warrington";#N/A,#N/A,TRUE,"Widnes"}</definedName>
    <definedName name="sgsgr" localSheetId="18" hidden="1">{#N/A,#N/A,TRUE,"Cover";#N/A,#N/A,TRUE,"Conts";#N/A,#N/A,TRUE,"VOS";#N/A,#N/A,TRUE,"Warrington";#N/A,#N/A,TRUE,"Widnes"}</definedName>
    <definedName name="sgsgr" hidden="1">{#N/A,#N/A,TRUE,"Cover";#N/A,#N/A,TRUE,"Conts";#N/A,#N/A,TRUE,"VOS";#N/A,#N/A,TRUE,"Warrington";#N/A,#N/A,TRUE,"Widnes"}</definedName>
    <definedName name="sheet" localSheetId="21" hidden="1">{#N/A,#N/A,TRUE,"Cover";#N/A,#N/A,TRUE,"Conts";#N/A,#N/A,TRUE,"VOS";#N/A,#N/A,TRUE,"Warrington";#N/A,#N/A,TRUE,"Widnes"}</definedName>
    <definedName name="sheet" localSheetId="13" hidden="1">{#N/A,#N/A,TRUE,"Cover";#N/A,#N/A,TRUE,"Conts";#N/A,#N/A,TRUE,"VOS";#N/A,#N/A,TRUE,"Warrington";#N/A,#N/A,TRUE,"Widnes"}</definedName>
    <definedName name="sheet" localSheetId="12" hidden="1">{#N/A,#N/A,TRUE,"Cover";#N/A,#N/A,TRUE,"Conts";#N/A,#N/A,TRUE,"VOS";#N/A,#N/A,TRUE,"Warrington";#N/A,#N/A,TRUE,"Widnes"}</definedName>
    <definedName name="sheet" localSheetId="19" hidden="1">{#N/A,#N/A,TRUE,"Cover";#N/A,#N/A,TRUE,"Conts";#N/A,#N/A,TRUE,"VOS";#N/A,#N/A,TRUE,"Warrington";#N/A,#N/A,TRUE,"Widnes"}</definedName>
    <definedName name="sheet" localSheetId="24" hidden="1">{#N/A,#N/A,TRUE,"Cover";#N/A,#N/A,TRUE,"Conts";#N/A,#N/A,TRUE,"VOS";#N/A,#N/A,TRUE,"Warrington";#N/A,#N/A,TRUE,"Widnes"}</definedName>
    <definedName name="sheet" localSheetId="10" hidden="1">{#N/A,#N/A,TRUE,"Cover";#N/A,#N/A,TRUE,"Conts";#N/A,#N/A,TRUE,"VOS";#N/A,#N/A,TRUE,"Warrington";#N/A,#N/A,TRUE,"Widnes"}</definedName>
    <definedName name="sheet" localSheetId="18" hidden="1">{#N/A,#N/A,TRUE,"Cover";#N/A,#N/A,TRUE,"Conts";#N/A,#N/A,TRUE,"VOS";#N/A,#N/A,TRUE,"Warrington";#N/A,#N/A,TRUE,"Widnes"}</definedName>
    <definedName name="sheet" hidden="1">{#N/A,#N/A,TRUE,"Cover";#N/A,#N/A,TRUE,"Conts";#N/A,#N/A,TRUE,"VOS";#N/A,#N/A,TRUE,"Warrington";#N/A,#N/A,TRUE,"Widnes"}</definedName>
    <definedName name="shshgtr" localSheetId="21" hidden="1">{#N/A,#N/A,TRUE,"Cover";#N/A,#N/A,TRUE,"Conts";#N/A,#N/A,TRUE,"VOS";#N/A,#N/A,TRUE,"Warrington";#N/A,#N/A,TRUE,"Widnes"}</definedName>
    <definedName name="shshgtr" localSheetId="13" hidden="1">{#N/A,#N/A,TRUE,"Cover";#N/A,#N/A,TRUE,"Conts";#N/A,#N/A,TRUE,"VOS";#N/A,#N/A,TRUE,"Warrington";#N/A,#N/A,TRUE,"Widnes"}</definedName>
    <definedName name="shshgtr" localSheetId="12" hidden="1">{#N/A,#N/A,TRUE,"Cover";#N/A,#N/A,TRUE,"Conts";#N/A,#N/A,TRUE,"VOS";#N/A,#N/A,TRUE,"Warrington";#N/A,#N/A,TRUE,"Widnes"}</definedName>
    <definedName name="shshgtr" localSheetId="19" hidden="1">{#N/A,#N/A,TRUE,"Cover";#N/A,#N/A,TRUE,"Conts";#N/A,#N/A,TRUE,"VOS";#N/A,#N/A,TRUE,"Warrington";#N/A,#N/A,TRUE,"Widnes"}</definedName>
    <definedName name="shshgtr" localSheetId="24" hidden="1">{#N/A,#N/A,TRUE,"Cover";#N/A,#N/A,TRUE,"Conts";#N/A,#N/A,TRUE,"VOS";#N/A,#N/A,TRUE,"Warrington";#N/A,#N/A,TRUE,"Widnes"}</definedName>
    <definedName name="shshgtr" localSheetId="10" hidden="1">{#N/A,#N/A,TRUE,"Cover";#N/A,#N/A,TRUE,"Conts";#N/A,#N/A,TRUE,"VOS";#N/A,#N/A,TRUE,"Warrington";#N/A,#N/A,TRUE,"Widnes"}</definedName>
    <definedName name="shshgtr" localSheetId="18" hidden="1">{#N/A,#N/A,TRUE,"Cover";#N/A,#N/A,TRUE,"Conts";#N/A,#N/A,TRUE,"VOS";#N/A,#N/A,TRUE,"Warrington";#N/A,#N/A,TRUE,"Widnes"}</definedName>
    <definedName name="shshgtr" hidden="1">{#N/A,#N/A,TRUE,"Cover";#N/A,#N/A,TRUE,"Conts";#N/A,#N/A,TRUE,"VOS";#N/A,#N/A,TRUE,"Warrington";#N/A,#N/A,TRUE,"Widnes"}</definedName>
    <definedName name="SITE__WORKS" localSheetId="21">'[11]Build-up'!#REF!</definedName>
    <definedName name="SITE__WORKS">'[11]Build-up'!#REF!</definedName>
    <definedName name="SOP">[12]data_sop!$E$9:$AJ$1574</definedName>
    <definedName name="specific">[9]Lookups!$A$2:$A$28</definedName>
    <definedName name="Specific_Category" localSheetId="21">#REF!</definedName>
    <definedName name="Specific_Category" localSheetId="13">#REF!</definedName>
    <definedName name="Specific_Category" localSheetId="17">#REF!</definedName>
    <definedName name="Specific_Category" localSheetId="10">#REF!</definedName>
    <definedName name="Specific_Category" localSheetId="9">#REF!</definedName>
    <definedName name="Specific_Category">#REF!</definedName>
    <definedName name="srhrh" localSheetId="21" hidden="1">{#N/A,#N/A,TRUE,"Cover";#N/A,#N/A,TRUE,"Conts";#N/A,#N/A,TRUE,"VOS";#N/A,#N/A,TRUE,"Warrington";#N/A,#N/A,TRUE,"Widnes"}</definedName>
    <definedName name="srhrh" localSheetId="13" hidden="1">{#N/A,#N/A,TRUE,"Cover";#N/A,#N/A,TRUE,"Conts";#N/A,#N/A,TRUE,"VOS";#N/A,#N/A,TRUE,"Warrington";#N/A,#N/A,TRUE,"Widnes"}</definedName>
    <definedName name="srhrh" localSheetId="12" hidden="1">{#N/A,#N/A,TRUE,"Cover";#N/A,#N/A,TRUE,"Conts";#N/A,#N/A,TRUE,"VOS";#N/A,#N/A,TRUE,"Warrington";#N/A,#N/A,TRUE,"Widnes"}</definedName>
    <definedName name="srhrh" localSheetId="19" hidden="1">{#N/A,#N/A,TRUE,"Cover";#N/A,#N/A,TRUE,"Conts";#N/A,#N/A,TRUE,"VOS";#N/A,#N/A,TRUE,"Warrington";#N/A,#N/A,TRUE,"Widnes"}</definedName>
    <definedName name="srhrh" localSheetId="24" hidden="1">{#N/A,#N/A,TRUE,"Cover";#N/A,#N/A,TRUE,"Conts";#N/A,#N/A,TRUE,"VOS";#N/A,#N/A,TRUE,"Warrington";#N/A,#N/A,TRUE,"Widnes"}</definedName>
    <definedName name="srhrh" localSheetId="10" hidden="1">{#N/A,#N/A,TRUE,"Cover";#N/A,#N/A,TRUE,"Conts";#N/A,#N/A,TRUE,"VOS";#N/A,#N/A,TRUE,"Warrington";#N/A,#N/A,TRUE,"Widnes"}</definedName>
    <definedName name="srhrh" localSheetId="18" hidden="1">{#N/A,#N/A,TRUE,"Cover";#N/A,#N/A,TRUE,"Conts";#N/A,#N/A,TRUE,"VOS";#N/A,#N/A,TRUE,"Warrington";#N/A,#N/A,TRUE,"Widnes"}</definedName>
    <definedName name="srhrh" hidden="1">{#N/A,#N/A,TRUE,"Cover";#N/A,#N/A,TRUE,"Conts";#N/A,#N/A,TRUE,"VOS";#N/A,#N/A,TRUE,"Warrington";#N/A,#N/A,TRUE,"Widnes"}</definedName>
    <definedName name="srsetrthgfh" localSheetId="21" hidden="1">{#N/A,#N/A,TRUE,"Cover";#N/A,#N/A,TRUE,"Conts";#N/A,#N/A,TRUE,"VOS";#N/A,#N/A,TRUE,"Warrington";#N/A,#N/A,TRUE,"Widnes"}</definedName>
    <definedName name="srsetrthgfh" localSheetId="13" hidden="1">{#N/A,#N/A,TRUE,"Cover";#N/A,#N/A,TRUE,"Conts";#N/A,#N/A,TRUE,"VOS";#N/A,#N/A,TRUE,"Warrington";#N/A,#N/A,TRUE,"Widnes"}</definedName>
    <definedName name="srsetrthgfh" localSheetId="12" hidden="1">{#N/A,#N/A,TRUE,"Cover";#N/A,#N/A,TRUE,"Conts";#N/A,#N/A,TRUE,"VOS";#N/A,#N/A,TRUE,"Warrington";#N/A,#N/A,TRUE,"Widnes"}</definedName>
    <definedName name="srsetrthgfh" localSheetId="19" hidden="1">{#N/A,#N/A,TRUE,"Cover";#N/A,#N/A,TRUE,"Conts";#N/A,#N/A,TRUE,"VOS";#N/A,#N/A,TRUE,"Warrington";#N/A,#N/A,TRUE,"Widnes"}</definedName>
    <definedName name="srsetrthgfh" localSheetId="24" hidden="1">{#N/A,#N/A,TRUE,"Cover";#N/A,#N/A,TRUE,"Conts";#N/A,#N/A,TRUE,"VOS";#N/A,#N/A,TRUE,"Warrington";#N/A,#N/A,TRUE,"Widnes"}</definedName>
    <definedName name="srsetrthgfh" localSheetId="10" hidden="1">{#N/A,#N/A,TRUE,"Cover";#N/A,#N/A,TRUE,"Conts";#N/A,#N/A,TRUE,"VOS";#N/A,#N/A,TRUE,"Warrington";#N/A,#N/A,TRUE,"Widnes"}</definedName>
    <definedName name="srsetrthgfh" localSheetId="18" hidden="1">{#N/A,#N/A,TRUE,"Cover";#N/A,#N/A,TRUE,"Conts";#N/A,#N/A,TRUE,"VOS";#N/A,#N/A,TRUE,"Warrington";#N/A,#N/A,TRUE,"Widnes"}</definedName>
    <definedName name="srsetrthgfh" hidden="1">{#N/A,#N/A,TRUE,"Cover";#N/A,#N/A,TRUE,"Conts";#N/A,#N/A,TRUE,"VOS";#N/A,#N/A,TRUE,"Warrington";#N/A,#N/A,TRUE,"Widnes"}</definedName>
    <definedName name="srsretr" localSheetId="21" hidden="1">{#N/A,#N/A,TRUE,"Cover";#N/A,#N/A,TRUE,"Conts";#N/A,#N/A,TRUE,"VOS";#N/A,#N/A,TRUE,"Warrington";#N/A,#N/A,TRUE,"Widnes"}</definedName>
    <definedName name="srsretr" localSheetId="13" hidden="1">{#N/A,#N/A,TRUE,"Cover";#N/A,#N/A,TRUE,"Conts";#N/A,#N/A,TRUE,"VOS";#N/A,#N/A,TRUE,"Warrington";#N/A,#N/A,TRUE,"Widnes"}</definedName>
    <definedName name="srsretr" localSheetId="12" hidden="1">{#N/A,#N/A,TRUE,"Cover";#N/A,#N/A,TRUE,"Conts";#N/A,#N/A,TRUE,"VOS";#N/A,#N/A,TRUE,"Warrington";#N/A,#N/A,TRUE,"Widnes"}</definedName>
    <definedName name="srsretr" localSheetId="19" hidden="1">{#N/A,#N/A,TRUE,"Cover";#N/A,#N/A,TRUE,"Conts";#N/A,#N/A,TRUE,"VOS";#N/A,#N/A,TRUE,"Warrington";#N/A,#N/A,TRUE,"Widnes"}</definedName>
    <definedName name="srsretr" localSheetId="24" hidden="1">{#N/A,#N/A,TRUE,"Cover";#N/A,#N/A,TRUE,"Conts";#N/A,#N/A,TRUE,"VOS";#N/A,#N/A,TRUE,"Warrington";#N/A,#N/A,TRUE,"Widnes"}</definedName>
    <definedName name="srsretr" localSheetId="10" hidden="1">{#N/A,#N/A,TRUE,"Cover";#N/A,#N/A,TRUE,"Conts";#N/A,#N/A,TRUE,"VOS";#N/A,#N/A,TRUE,"Warrington";#N/A,#N/A,TRUE,"Widnes"}</definedName>
    <definedName name="srsretr" localSheetId="18" hidden="1">{#N/A,#N/A,TRUE,"Cover";#N/A,#N/A,TRUE,"Conts";#N/A,#N/A,TRUE,"VOS";#N/A,#N/A,TRUE,"Warrington";#N/A,#N/A,TRUE,"Widnes"}</definedName>
    <definedName name="srsretr" hidden="1">{#N/A,#N/A,TRUE,"Cover";#N/A,#N/A,TRUE,"Conts";#N/A,#N/A,TRUE,"VOS";#N/A,#N/A,TRUE,"Warrington";#N/A,#N/A,TRUE,"Widnes"}</definedName>
    <definedName name="sryeysr" localSheetId="21" hidden="1">{#N/A,#N/A,TRUE,"Cover";#N/A,#N/A,TRUE,"Conts";#N/A,#N/A,TRUE,"VOS";#N/A,#N/A,TRUE,"Warrington";#N/A,#N/A,TRUE,"Widnes"}</definedName>
    <definedName name="sryeysr" localSheetId="13" hidden="1">{#N/A,#N/A,TRUE,"Cover";#N/A,#N/A,TRUE,"Conts";#N/A,#N/A,TRUE,"VOS";#N/A,#N/A,TRUE,"Warrington";#N/A,#N/A,TRUE,"Widnes"}</definedName>
    <definedName name="sryeysr" localSheetId="12" hidden="1">{#N/A,#N/A,TRUE,"Cover";#N/A,#N/A,TRUE,"Conts";#N/A,#N/A,TRUE,"VOS";#N/A,#N/A,TRUE,"Warrington";#N/A,#N/A,TRUE,"Widnes"}</definedName>
    <definedName name="sryeysr" localSheetId="19" hidden="1">{#N/A,#N/A,TRUE,"Cover";#N/A,#N/A,TRUE,"Conts";#N/A,#N/A,TRUE,"VOS";#N/A,#N/A,TRUE,"Warrington";#N/A,#N/A,TRUE,"Widnes"}</definedName>
    <definedName name="sryeysr" localSheetId="24" hidden="1">{#N/A,#N/A,TRUE,"Cover";#N/A,#N/A,TRUE,"Conts";#N/A,#N/A,TRUE,"VOS";#N/A,#N/A,TRUE,"Warrington";#N/A,#N/A,TRUE,"Widnes"}</definedName>
    <definedName name="sryeysr" localSheetId="10" hidden="1">{#N/A,#N/A,TRUE,"Cover";#N/A,#N/A,TRUE,"Conts";#N/A,#N/A,TRUE,"VOS";#N/A,#N/A,TRUE,"Warrington";#N/A,#N/A,TRUE,"Widnes"}</definedName>
    <definedName name="sryeysr" localSheetId="18" hidden="1">{#N/A,#N/A,TRUE,"Cover";#N/A,#N/A,TRUE,"Conts";#N/A,#N/A,TRUE,"VOS";#N/A,#N/A,TRUE,"Warrington";#N/A,#N/A,TRUE,"Widnes"}</definedName>
    <definedName name="sryeysr" hidden="1">{#N/A,#N/A,TRUE,"Cover";#N/A,#N/A,TRUE,"Conts";#N/A,#N/A,TRUE,"VOS";#N/A,#N/A,TRUE,"Warrington";#N/A,#N/A,TRUE,"Widnes"}</definedName>
    <definedName name="ssshhh" localSheetId="21"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24"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21">'[11]Build-up'!#REF!</definedName>
    <definedName name="STAIRS" localSheetId="10">'[11]Build-up'!#REF!</definedName>
    <definedName name="STAIRS">'[11]Build-up'!#REF!</definedName>
    <definedName name="start" localSheetId="21">#REF!</definedName>
    <definedName name="start" localSheetId="19">#REF!</definedName>
    <definedName name="start" localSheetId="10">#REF!</definedName>
    <definedName name="start">#REF!</definedName>
    <definedName name="Status">[9]Lookups!$C$2:$C$3</definedName>
    <definedName name="steps" localSheetId="21" hidden="1">{#N/A,#N/A,FALSE,"C3";#N/A,#N/A,FALSE,"D2-17";#N/A,#N/A,FALSE,"C2-17";#N/A,#N/A,FALSE,"C2-CIVIL";#N/A,#N/A,FALSE,"D1-C1 contract";#N/A,#N/A,FALSE,"D1-CIVIL";#N/A,#N/A,FALSE,"C1 hourly";#N/A,#N/A,FALSE,"C1 contract";#N/A,#N/A,FALSE,"D1-C1 hourly"}</definedName>
    <definedName name="steps" localSheetId="13"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24"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1">'FIR Summary'!#REF!</definedName>
    <definedName name="Storm" localSheetId="10">#REF!</definedName>
    <definedName name="Storm">#REF!</definedName>
    <definedName name="stormwater_pipe_network">'[12]Stormwater Pipe Network'!$D$13:$F$1575</definedName>
    <definedName name="stryt5u8h87" localSheetId="21" hidden="1">{#N/A,#N/A,TRUE,"Cover";#N/A,#N/A,TRUE,"Conts";#N/A,#N/A,TRUE,"VOS";#N/A,#N/A,TRUE,"Warrington";#N/A,#N/A,TRUE,"Widnes"}</definedName>
    <definedName name="stryt5u8h87" localSheetId="13" hidden="1">{#N/A,#N/A,TRUE,"Cover";#N/A,#N/A,TRUE,"Conts";#N/A,#N/A,TRUE,"VOS";#N/A,#N/A,TRUE,"Warrington";#N/A,#N/A,TRUE,"Widnes"}</definedName>
    <definedName name="stryt5u8h87" localSheetId="12" hidden="1">{#N/A,#N/A,TRUE,"Cover";#N/A,#N/A,TRUE,"Conts";#N/A,#N/A,TRUE,"VOS";#N/A,#N/A,TRUE,"Warrington";#N/A,#N/A,TRUE,"Widnes"}</definedName>
    <definedName name="stryt5u8h87" localSheetId="19" hidden="1">{#N/A,#N/A,TRUE,"Cover";#N/A,#N/A,TRUE,"Conts";#N/A,#N/A,TRUE,"VOS";#N/A,#N/A,TRUE,"Warrington";#N/A,#N/A,TRUE,"Widnes"}</definedName>
    <definedName name="stryt5u8h87" localSheetId="24" hidden="1">{#N/A,#N/A,TRUE,"Cover";#N/A,#N/A,TRUE,"Conts";#N/A,#N/A,TRUE,"VOS";#N/A,#N/A,TRUE,"Warrington";#N/A,#N/A,TRUE,"Widnes"}</definedName>
    <definedName name="stryt5u8h87" localSheetId="10" hidden="1">{#N/A,#N/A,TRUE,"Cover";#N/A,#N/A,TRUE,"Conts";#N/A,#N/A,TRUE,"VOS";#N/A,#N/A,TRUE,"Warrington";#N/A,#N/A,TRUE,"Widnes"}</definedName>
    <definedName name="stryt5u8h87" localSheetId="18"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21">'[11]Build-up'!#REF!</definedName>
    <definedName name="SUBSTRUCTIRE" localSheetId="10">'[11]Build-up'!#REF!</definedName>
    <definedName name="SUBSTRUCTIRE">'[11]Build-up'!#REF!</definedName>
    <definedName name="sum6b" localSheetId="21">#REF!</definedName>
    <definedName name="sum6b" localSheetId="19">#REF!</definedName>
    <definedName name="sum6b" localSheetId="10">#REF!</definedName>
    <definedName name="sum6b">#REF!</definedName>
    <definedName name="sum6C" localSheetId="21">#REF!</definedName>
    <definedName name="sum6C" localSheetId="19">#REF!</definedName>
    <definedName name="sum6C">#REF!</definedName>
    <definedName name="summary" localSheetId="21">#REF!</definedName>
    <definedName name="summary" localSheetId="19">#REF!</definedName>
    <definedName name="summary">#REF!</definedName>
    <definedName name="swsdfa" localSheetId="21" hidden="1">{#N/A,#N/A,TRUE,"Cover";#N/A,#N/A,TRUE,"Conts";#N/A,#N/A,TRUE,"VOS";#N/A,#N/A,TRUE,"Warrington";#N/A,#N/A,TRUE,"Widnes"}</definedName>
    <definedName name="swsdfa" localSheetId="13" hidden="1">{#N/A,#N/A,TRUE,"Cover";#N/A,#N/A,TRUE,"Conts";#N/A,#N/A,TRUE,"VOS";#N/A,#N/A,TRUE,"Warrington";#N/A,#N/A,TRUE,"Widnes"}</definedName>
    <definedName name="swsdfa" localSheetId="12" hidden="1">{#N/A,#N/A,TRUE,"Cover";#N/A,#N/A,TRUE,"Conts";#N/A,#N/A,TRUE,"VOS";#N/A,#N/A,TRUE,"Warrington";#N/A,#N/A,TRUE,"Widnes"}</definedName>
    <definedName name="swsdfa" localSheetId="19" hidden="1">{#N/A,#N/A,TRUE,"Cover";#N/A,#N/A,TRUE,"Conts";#N/A,#N/A,TRUE,"VOS";#N/A,#N/A,TRUE,"Warrington";#N/A,#N/A,TRUE,"Widnes"}</definedName>
    <definedName name="swsdfa" localSheetId="24" hidden="1">{#N/A,#N/A,TRUE,"Cover";#N/A,#N/A,TRUE,"Conts";#N/A,#N/A,TRUE,"VOS";#N/A,#N/A,TRUE,"Warrington";#N/A,#N/A,TRUE,"Widnes"}</definedName>
    <definedName name="swsdfa" localSheetId="10" hidden="1">{#N/A,#N/A,TRUE,"Cover";#N/A,#N/A,TRUE,"Conts";#N/A,#N/A,TRUE,"VOS";#N/A,#N/A,TRUE,"Warrington";#N/A,#N/A,TRUE,"Widnes"}</definedName>
    <definedName name="swsdfa" localSheetId="18" hidden="1">{#N/A,#N/A,TRUE,"Cover";#N/A,#N/A,TRUE,"Conts";#N/A,#N/A,TRUE,"VOS";#N/A,#N/A,TRUE,"Warrington";#N/A,#N/A,TRUE,"Widnes"}</definedName>
    <definedName name="swsdfa" hidden="1">{#N/A,#N/A,TRUE,"Cover";#N/A,#N/A,TRUE,"Conts";#N/A,#N/A,TRUE,"VOS";#N/A,#N/A,TRUE,"Warrington";#N/A,#N/A,TRUE,"Widnes"}</definedName>
    <definedName name="syu" localSheetId="21" hidden="1">{#N/A,#N/A,TRUE,"Cover";#N/A,#N/A,TRUE,"Conts";#N/A,#N/A,TRUE,"VOS";#N/A,#N/A,TRUE,"Warrington";#N/A,#N/A,TRUE,"Widnes"}</definedName>
    <definedName name="syu" localSheetId="13" hidden="1">{#N/A,#N/A,TRUE,"Cover";#N/A,#N/A,TRUE,"Conts";#N/A,#N/A,TRUE,"VOS";#N/A,#N/A,TRUE,"Warrington";#N/A,#N/A,TRUE,"Widnes"}</definedName>
    <definedName name="syu" localSheetId="12" hidden="1">{#N/A,#N/A,TRUE,"Cover";#N/A,#N/A,TRUE,"Conts";#N/A,#N/A,TRUE,"VOS";#N/A,#N/A,TRUE,"Warrington";#N/A,#N/A,TRUE,"Widnes"}</definedName>
    <definedName name="syu" localSheetId="19" hidden="1">{#N/A,#N/A,TRUE,"Cover";#N/A,#N/A,TRUE,"Conts";#N/A,#N/A,TRUE,"VOS";#N/A,#N/A,TRUE,"Warrington";#N/A,#N/A,TRUE,"Widnes"}</definedName>
    <definedName name="syu" localSheetId="24" hidden="1">{#N/A,#N/A,TRUE,"Cover";#N/A,#N/A,TRUE,"Conts";#N/A,#N/A,TRUE,"VOS";#N/A,#N/A,TRUE,"Warrington";#N/A,#N/A,TRUE,"Widnes"}</definedName>
    <definedName name="syu" localSheetId="10" hidden="1">{#N/A,#N/A,TRUE,"Cover";#N/A,#N/A,TRUE,"Conts";#N/A,#N/A,TRUE,"VOS";#N/A,#N/A,TRUE,"Warrington";#N/A,#N/A,TRUE,"Widnes"}</definedName>
    <definedName name="syu" localSheetId="18" hidden="1">{#N/A,#N/A,TRUE,"Cover";#N/A,#N/A,TRUE,"Conts";#N/A,#N/A,TRUE,"VOS";#N/A,#N/A,TRUE,"Warrington";#N/A,#N/A,TRUE,"Widnes"}</definedName>
    <definedName name="syu" hidden="1">{#N/A,#N/A,TRUE,"Cover";#N/A,#N/A,TRUE,"Conts";#N/A,#N/A,TRUE,"VOS";#N/A,#N/A,TRUE,"Warrington";#N/A,#N/A,TRUE,"Widnes"}</definedName>
    <definedName name="test" localSheetId="21"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24"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1" hidden="1">{#N/A,#N/A,TRUE,"Cover";#N/A,#N/A,TRUE,"Conts";#N/A,#N/A,TRUE,"VOS";#N/A,#N/A,TRUE,"Warrington";#N/A,#N/A,TRUE,"Widnes"}</definedName>
    <definedName name="thwghrt" localSheetId="13" hidden="1">{#N/A,#N/A,TRUE,"Cover";#N/A,#N/A,TRUE,"Conts";#N/A,#N/A,TRUE,"VOS";#N/A,#N/A,TRUE,"Warrington";#N/A,#N/A,TRUE,"Widnes"}</definedName>
    <definedName name="thwghrt" localSheetId="12" hidden="1">{#N/A,#N/A,TRUE,"Cover";#N/A,#N/A,TRUE,"Conts";#N/A,#N/A,TRUE,"VOS";#N/A,#N/A,TRUE,"Warrington";#N/A,#N/A,TRUE,"Widnes"}</definedName>
    <definedName name="thwghrt" localSheetId="19" hidden="1">{#N/A,#N/A,TRUE,"Cover";#N/A,#N/A,TRUE,"Conts";#N/A,#N/A,TRUE,"VOS";#N/A,#N/A,TRUE,"Warrington";#N/A,#N/A,TRUE,"Widnes"}</definedName>
    <definedName name="thwghrt" localSheetId="24" hidden="1">{#N/A,#N/A,TRUE,"Cover";#N/A,#N/A,TRUE,"Conts";#N/A,#N/A,TRUE,"VOS";#N/A,#N/A,TRUE,"Warrington";#N/A,#N/A,TRUE,"Widnes"}</definedName>
    <definedName name="thwghrt" localSheetId="10" hidden="1">{#N/A,#N/A,TRUE,"Cover";#N/A,#N/A,TRUE,"Conts";#N/A,#N/A,TRUE,"VOS";#N/A,#N/A,TRUE,"Warrington";#N/A,#N/A,TRUE,"Widnes"}</definedName>
    <definedName name="thwghrt" localSheetId="18" hidden="1">{#N/A,#N/A,TRUE,"Cover";#N/A,#N/A,TRUE,"Conts";#N/A,#N/A,TRUE,"VOS";#N/A,#N/A,TRUE,"Warrington";#N/A,#N/A,TRUE,"Widnes"}</definedName>
    <definedName name="thwghrt" hidden="1">{#N/A,#N/A,TRUE,"Cover";#N/A,#N/A,TRUE,"Conts";#N/A,#N/A,TRUE,"VOS";#N/A,#N/A,TRUE,"Warrington";#N/A,#N/A,TRUE,"Widnes"}</definedName>
    <definedName name="TITLE" localSheetId="21">[7]WorkBreakDown!#REF!</definedName>
    <definedName name="TITLE">[7]WorkBreakDown!#REF!</definedName>
    <definedName name="Total" localSheetId="21">'FIR Summary'!$J$37</definedName>
    <definedName name="Total" localSheetId="19">#REF!</definedName>
    <definedName name="Total" localSheetId="10">#REF!</definedName>
    <definedName name="Total">#REF!</definedName>
    <definedName name="total_net_rent_for_cashflow">'[8]Net rent analysis'!$J$190:$X$191</definedName>
    <definedName name="TP">'[19]TENDER PROG.'!$A$1:$P$17</definedName>
    <definedName name="trbnuomi" localSheetId="21" hidden="1">{#N/A,#N/A,TRUE,"Cover";#N/A,#N/A,TRUE,"Conts";#N/A,#N/A,TRUE,"VOS";#N/A,#N/A,TRUE,"Warrington";#N/A,#N/A,TRUE,"Widnes"}</definedName>
    <definedName name="trbnuomi" localSheetId="13" hidden="1">{#N/A,#N/A,TRUE,"Cover";#N/A,#N/A,TRUE,"Conts";#N/A,#N/A,TRUE,"VOS";#N/A,#N/A,TRUE,"Warrington";#N/A,#N/A,TRUE,"Widnes"}</definedName>
    <definedName name="trbnuomi" localSheetId="12" hidden="1">{#N/A,#N/A,TRUE,"Cover";#N/A,#N/A,TRUE,"Conts";#N/A,#N/A,TRUE,"VOS";#N/A,#N/A,TRUE,"Warrington";#N/A,#N/A,TRUE,"Widnes"}</definedName>
    <definedName name="trbnuomi" localSheetId="19" hidden="1">{#N/A,#N/A,TRUE,"Cover";#N/A,#N/A,TRUE,"Conts";#N/A,#N/A,TRUE,"VOS";#N/A,#N/A,TRUE,"Warrington";#N/A,#N/A,TRUE,"Widnes"}</definedName>
    <definedName name="trbnuomi" localSheetId="24" hidden="1">{#N/A,#N/A,TRUE,"Cover";#N/A,#N/A,TRUE,"Conts";#N/A,#N/A,TRUE,"VOS";#N/A,#N/A,TRUE,"Warrington";#N/A,#N/A,TRUE,"Widnes"}</definedName>
    <definedName name="trbnuomi" localSheetId="10" hidden="1">{#N/A,#N/A,TRUE,"Cover";#N/A,#N/A,TRUE,"Conts";#N/A,#N/A,TRUE,"VOS";#N/A,#N/A,TRUE,"Warrington";#N/A,#N/A,TRUE,"Widnes"}</definedName>
    <definedName name="trbnuomi" localSheetId="18" hidden="1">{#N/A,#N/A,TRUE,"Cover";#N/A,#N/A,TRUE,"Conts";#N/A,#N/A,TRUE,"VOS";#N/A,#N/A,TRUE,"Warrington";#N/A,#N/A,TRUE,"Widnes"}</definedName>
    <definedName name="trbnuomi" hidden="1">{#N/A,#N/A,TRUE,"Cover";#N/A,#N/A,TRUE,"Conts";#N/A,#N/A,TRUE,"VOS";#N/A,#N/A,TRUE,"Warrington";#N/A,#N/A,TRUE,"Widnes"}</definedName>
    <definedName name="trgr" localSheetId="21" hidden="1">{#N/A,#N/A,TRUE,"Cover";#N/A,#N/A,TRUE,"Conts";#N/A,#N/A,TRUE,"VOS";#N/A,#N/A,TRUE,"Warrington";#N/A,#N/A,TRUE,"Widnes"}</definedName>
    <definedName name="trgr" localSheetId="13" hidden="1">{#N/A,#N/A,TRUE,"Cover";#N/A,#N/A,TRUE,"Conts";#N/A,#N/A,TRUE,"VOS";#N/A,#N/A,TRUE,"Warrington";#N/A,#N/A,TRUE,"Widnes"}</definedName>
    <definedName name="trgr" localSheetId="12" hidden="1">{#N/A,#N/A,TRUE,"Cover";#N/A,#N/A,TRUE,"Conts";#N/A,#N/A,TRUE,"VOS";#N/A,#N/A,TRUE,"Warrington";#N/A,#N/A,TRUE,"Widnes"}</definedName>
    <definedName name="trgr" localSheetId="19" hidden="1">{#N/A,#N/A,TRUE,"Cover";#N/A,#N/A,TRUE,"Conts";#N/A,#N/A,TRUE,"VOS";#N/A,#N/A,TRUE,"Warrington";#N/A,#N/A,TRUE,"Widnes"}</definedName>
    <definedName name="trgr" localSheetId="24" hidden="1">{#N/A,#N/A,TRUE,"Cover";#N/A,#N/A,TRUE,"Conts";#N/A,#N/A,TRUE,"VOS";#N/A,#N/A,TRUE,"Warrington";#N/A,#N/A,TRUE,"Widnes"}</definedName>
    <definedName name="trgr" localSheetId="10" hidden="1">{#N/A,#N/A,TRUE,"Cover";#N/A,#N/A,TRUE,"Conts";#N/A,#N/A,TRUE,"VOS";#N/A,#N/A,TRUE,"Warrington";#N/A,#N/A,TRUE,"Widnes"}</definedName>
    <definedName name="trgr" localSheetId="18" hidden="1">{#N/A,#N/A,TRUE,"Cover";#N/A,#N/A,TRUE,"Conts";#N/A,#N/A,TRUE,"VOS";#N/A,#N/A,TRUE,"Warrington";#N/A,#N/A,TRUE,"Widnes"}</definedName>
    <definedName name="trgr" hidden="1">{#N/A,#N/A,TRUE,"Cover";#N/A,#N/A,TRUE,"Conts";#N/A,#N/A,TRUE,"VOS";#N/A,#N/A,TRUE,"Warrington";#N/A,#N/A,TRUE,"Widnes"}</definedName>
    <definedName name="trhe" localSheetId="21" hidden="1">{#N/A,#N/A,TRUE,"Cover";#N/A,#N/A,TRUE,"Conts";#N/A,#N/A,TRUE,"VOS";#N/A,#N/A,TRUE,"Warrington";#N/A,#N/A,TRUE,"Widnes"}</definedName>
    <definedName name="trhe" localSheetId="13" hidden="1">{#N/A,#N/A,TRUE,"Cover";#N/A,#N/A,TRUE,"Conts";#N/A,#N/A,TRUE,"VOS";#N/A,#N/A,TRUE,"Warrington";#N/A,#N/A,TRUE,"Widnes"}</definedName>
    <definedName name="trhe" localSheetId="12" hidden="1">{#N/A,#N/A,TRUE,"Cover";#N/A,#N/A,TRUE,"Conts";#N/A,#N/A,TRUE,"VOS";#N/A,#N/A,TRUE,"Warrington";#N/A,#N/A,TRUE,"Widnes"}</definedName>
    <definedName name="trhe" localSheetId="19" hidden="1">{#N/A,#N/A,TRUE,"Cover";#N/A,#N/A,TRUE,"Conts";#N/A,#N/A,TRUE,"VOS";#N/A,#N/A,TRUE,"Warrington";#N/A,#N/A,TRUE,"Widnes"}</definedName>
    <definedName name="trhe" localSheetId="24" hidden="1">{#N/A,#N/A,TRUE,"Cover";#N/A,#N/A,TRUE,"Conts";#N/A,#N/A,TRUE,"VOS";#N/A,#N/A,TRUE,"Warrington";#N/A,#N/A,TRUE,"Widnes"}</definedName>
    <definedName name="trhe" localSheetId="10" hidden="1">{#N/A,#N/A,TRUE,"Cover";#N/A,#N/A,TRUE,"Conts";#N/A,#N/A,TRUE,"VOS";#N/A,#N/A,TRUE,"Warrington";#N/A,#N/A,TRUE,"Widnes"}</definedName>
    <definedName name="trhe" localSheetId="18" hidden="1">{#N/A,#N/A,TRUE,"Cover";#N/A,#N/A,TRUE,"Conts";#N/A,#N/A,TRUE,"VOS";#N/A,#N/A,TRUE,"Warrington";#N/A,#N/A,TRUE,"Widnes"}</definedName>
    <definedName name="trhe" hidden="1">{#N/A,#N/A,TRUE,"Cover";#N/A,#N/A,TRUE,"Conts";#N/A,#N/A,TRUE,"VOS";#N/A,#N/A,TRUE,"Warrington";#N/A,#N/A,TRUE,"Widnes"}</definedName>
    <definedName name="trhsh" localSheetId="21" hidden="1">{#N/A,#N/A,TRUE,"Cover";#N/A,#N/A,TRUE,"Conts";#N/A,#N/A,TRUE,"VOS";#N/A,#N/A,TRUE,"Warrington";#N/A,#N/A,TRUE,"Widnes"}</definedName>
    <definedName name="trhsh" localSheetId="13" hidden="1">{#N/A,#N/A,TRUE,"Cover";#N/A,#N/A,TRUE,"Conts";#N/A,#N/A,TRUE,"VOS";#N/A,#N/A,TRUE,"Warrington";#N/A,#N/A,TRUE,"Widnes"}</definedName>
    <definedName name="trhsh" localSheetId="12" hidden="1">{#N/A,#N/A,TRUE,"Cover";#N/A,#N/A,TRUE,"Conts";#N/A,#N/A,TRUE,"VOS";#N/A,#N/A,TRUE,"Warrington";#N/A,#N/A,TRUE,"Widnes"}</definedName>
    <definedName name="trhsh" localSheetId="19" hidden="1">{#N/A,#N/A,TRUE,"Cover";#N/A,#N/A,TRUE,"Conts";#N/A,#N/A,TRUE,"VOS";#N/A,#N/A,TRUE,"Warrington";#N/A,#N/A,TRUE,"Widnes"}</definedName>
    <definedName name="trhsh" localSheetId="24" hidden="1">{#N/A,#N/A,TRUE,"Cover";#N/A,#N/A,TRUE,"Conts";#N/A,#N/A,TRUE,"VOS";#N/A,#N/A,TRUE,"Warrington";#N/A,#N/A,TRUE,"Widnes"}</definedName>
    <definedName name="trhsh" localSheetId="10" hidden="1">{#N/A,#N/A,TRUE,"Cover";#N/A,#N/A,TRUE,"Conts";#N/A,#N/A,TRUE,"VOS";#N/A,#N/A,TRUE,"Warrington";#N/A,#N/A,TRUE,"Widnes"}</definedName>
    <definedName name="trhsh" localSheetId="18" hidden="1">{#N/A,#N/A,TRUE,"Cover";#N/A,#N/A,TRUE,"Conts";#N/A,#N/A,TRUE,"VOS";#N/A,#N/A,TRUE,"Warrington";#N/A,#N/A,TRUE,"Widnes"}</definedName>
    <definedName name="trhsh" hidden="1">{#N/A,#N/A,TRUE,"Cover";#N/A,#N/A,TRUE,"Conts";#N/A,#N/A,TRUE,"VOS";#N/A,#N/A,TRUE,"Warrington";#N/A,#N/A,TRUE,"Widnes"}</definedName>
    <definedName name="trhsw" localSheetId="21" hidden="1">{#N/A,#N/A,TRUE,"Cover";#N/A,#N/A,TRUE,"Conts";#N/A,#N/A,TRUE,"VOS";#N/A,#N/A,TRUE,"Warrington";#N/A,#N/A,TRUE,"Widnes"}</definedName>
    <definedName name="trhsw" localSheetId="13" hidden="1">{#N/A,#N/A,TRUE,"Cover";#N/A,#N/A,TRUE,"Conts";#N/A,#N/A,TRUE,"VOS";#N/A,#N/A,TRUE,"Warrington";#N/A,#N/A,TRUE,"Widnes"}</definedName>
    <definedName name="trhsw" localSheetId="12" hidden="1">{#N/A,#N/A,TRUE,"Cover";#N/A,#N/A,TRUE,"Conts";#N/A,#N/A,TRUE,"VOS";#N/A,#N/A,TRUE,"Warrington";#N/A,#N/A,TRUE,"Widnes"}</definedName>
    <definedName name="trhsw" localSheetId="19" hidden="1">{#N/A,#N/A,TRUE,"Cover";#N/A,#N/A,TRUE,"Conts";#N/A,#N/A,TRUE,"VOS";#N/A,#N/A,TRUE,"Warrington";#N/A,#N/A,TRUE,"Widnes"}</definedName>
    <definedName name="trhsw" localSheetId="24" hidden="1">{#N/A,#N/A,TRUE,"Cover";#N/A,#N/A,TRUE,"Conts";#N/A,#N/A,TRUE,"VOS";#N/A,#N/A,TRUE,"Warrington";#N/A,#N/A,TRUE,"Widnes"}</definedName>
    <definedName name="trhsw" localSheetId="10" hidden="1">{#N/A,#N/A,TRUE,"Cover";#N/A,#N/A,TRUE,"Conts";#N/A,#N/A,TRUE,"VOS";#N/A,#N/A,TRUE,"Warrington";#N/A,#N/A,TRUE,"Widnes"}</definedName>
    <definedName name="trhsw" localSheetId="18"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1" hidden="1">{#N/A,#N/A,TRUE,"Cover";#N/A,#N/A,TRUE,"Conts";#N/A,#N/A,TRUE,"VOS";#N/A,#N/A,TRUE,"Warrington";#N/A,#N/A,TRUE,"Widnes"}</definedName>
    <definedName name="tui" localSheetId="13" hidden="1">{#N/A,#N/A,TRUE,"Cover";#N/A,#N/A,TRUE,"Conts";#N/A,#N/A,TRUE,"VOS";#N/A,#N/A,TRUE,"Warrington";#N/A,#N/A,TRUE,"Widnes"}</definedName>
    <definedName name="tui" localSheetId="12" hidden="1">{#N/A,#N/A,TRUE,"Cover";#N/A,#N/A,TRUE,"Conts";#N/A,#N/A,TRUE,"VOS";#N/A,#N/A,TRUE,"Warrington";#N/A,#N/A,TRUE,"Widnes"}</definedName>
    <definedName name="tui" localSheetId="19" hidden="1">{#N/A,#N/A,TRUE,"Cover";#N/A,#N/A,TRUE,"Conts";#N/A,#N/A,TRUE,"VOS";#N/A,#N/A,TRUE,"Warrington";#N/A,#N/A,TRUE,"Widnes"}</definedName>
    <definedName name="tui" localSheetId="24" hidden="1">{#N/A,#N/A,TRUE,"Cover";#N/A,#N/A,TRUE,"Conts";#N/A,#N/A,TRUE,"VOS";#N/A,#N/A,TRUE,"Warrington";#N/A,#N/A,TRUE,"Widnes"}</definedName>
    <definedName name="tui" localSheetId="10" hidden="1">{#N/A,#N/A,TRUE,"Cover";#N/A,#N/A,TRUE,"Conts";#N/A,#N/A,TRUE,"VOS";#N/A,#N/A,TRUE,"Warrington";#N/A,#N/A,TRUE,"Widnes"}</definedName>
    <definedName name="tui" localSheetId="18" hidden="1">{#N/A,#N/A,TRUE,"Cover";#N/A,#N/A,TRUE,"Conts";#N/A,#N/A,TRUE,"VOS";#N/A,#N/A,TRUE,"Warrington";#N/A,#N/A,TRUE,"Widnes"}</definedName>
    <definedName name="tui" hidden="1">{#N/A,#N/A,TRUE,"Cover";#N/A,#N/A,TRUE,"Conts";#N/A,#N/A,TRUE,"VOS";#N/A,#N/A,TRUE,"Warrington";#N/A,#N/A,TRUE,"Widnes"}</definedName>
    <definedName name="tuite" localSheetId="21" hidden="1">{#N/A,#N/A,TRUE,"Cover";#N/A,#N/A,TRUE,"Conts";#N/A,#N/A,TRUE,"VOS";#N/A,#N/A,TRUE,"Warrington";#N/A,#N/A,TRUE,"Widnes"}</definedName>
    <definedName name="tuite" localSheetId="13" hidden="1">{#N/A,#N/A,TRUE,"Cover";#N/A,#N/A,TRUE,"Conts";#N/A,#N/A,TRUE,"VOS";#N/A,#N/A,TRUE,"Warrington";#N/A,#N/A,TRUE,"Widnes"}</definedName>
    <definedName name="tuite" localSheetId="12" hidden="1">{#N/A,#N/A,TRUE,"Cover";#N/A,#N/A,TRUE,"Conts";#N/A,#N/A,TRUE,"VOS";#N/A,#N/A,TRUE,"Warrington";#N/A,#N/A,TRUE,"Widnes"}</definedName>
    <definedName name="tuite" localSheetId="19" hidden="1">{#N/A,#N/A,TRUE,"Cover";#N/A,#N/A,TRUE,"Conts";#N/A,#N/A,TRUE,"VOS";#N/A,#N/A,TRUE,"Warrington";#N/A,#N/A,TRUE,"Widnes"}</definedName>
    <definedName name="tuite" localSheetId="24" hidden="1">{#N/A,#N/A,TRUE,"Cover";#N/A,#N/A,TRUE,"Conts";#N/A,#N/A,TRUE,"VOS";#N/A,#N/A,TRUE,"Warrington";#N/A,#N/A,TRUE,"Widnes"}</definedName>
    <definedName name="tuite" localSheetId="10" hidden="1">{#N/A,#N/A,TRUE,"Cover";#N/A,#N/A,TRUE,"Conts";#N/A,#N/A,TRUE,"VOS";#N/A,#N/A,TRUE,"Warrington";#N/A,#N/A,TRUE,"Widnes"}</definedName>
    <definedName name="tuite" localSheetId="18" hidden="1">{#N/A,#N/A,TRUE,"Cover";#N/A,#N/A,TRUE,"Conts";#N/A,#N/A,TRUE,"VOS";#N/A,#N/A,TRUE,"Warrington";#N/A,#N/A,TRUE,"Widnes"}</definedName>
    <definedName name="tuite" hidden="1">{#N/A,#N/A,TRUE,"Cover";#N/A,#N/A,TRUE,"Conts";#N/A,#N/A,TRUE,"VOS";#N/A,#N/A,TRUE,"Warrington";#N/A,#N/A,TRUE,"Widnes"}</definedName>
    <definedName name="tvtyiuoujl" localSheetId="21" hidden="1">{#N/A,#N/A,TRUE,"Cover";#N/A,#N/A,TRUE,"Conts";#N/A,#N/A,TRUE,"VOS";#N/A,#N/A,TRUE,"Warrington";#N/A,#N/A,TRUE,"Widnes"}</definedName>
    <definedName name="tvtyiuoujl" localSheetId="13" hidden="1">{#N/A,#N/A,TRUE,"Cover";#N/A,#N/A,TRUE,"Conts";#N/A,#N/A,TRUE,"VOS";#N/A,#N/A,TRUE,"Warrington";#N/A,#N/A,TRUE,"Widnes"}</definedName>
    <definedName name="tvtyiuoujl" localSheetId="12" hidden="1">{#N/A,#N/A,TRUE,"Cover";#N/A,#N/A,TRUE,"Conts";#N/A,#N/A,TRUE,"VOS";#N/A,#N/A,TRUE,"Warrington";#N/A,#N/A,TRUE,"Widnes"}</definedName>
    <definedName name="tvtyiuoujl" localSheetId="19" hidden="1">{#N/A,#N/A,TRUE,"Cover";#N/A,#N/A,TRUE,"Conts";#N/A,#N/A,TRUE,"VOS";#N/A,#N/A,TRUE,"Warrington";#N/A,#N/A,TRUE,"Widnes"}</definedName>
    <definedName name="tvtyiuoujl" localSheetId="24" hidden="1">{#N/A,#N/A,TRUE,"Cover";#N/A,#N/A,TRUE,"Conts";#N/A,#N/A,TRUE,"VOS";#N/A,#N/A,TRUE,"Warrington";#N/A,#N/A,TRUE,"Widnes"}</definedName>
    <definedName name="tvtyiuoujl" localSheetId="10" hidden="1">{#N/A,#N/A,TRUE,"Cover";#N/A,#N/A,TRUE,"Conts";#N/A,#N/A,TRUE,"VOS";#N/A,#N/A,TRUE,"Warrington";#N/A,#N/A,TRUE,"Widnes"}</definedName>
    <definedName name="tvtyiuoujl" localSheetId="18" hidden="1">{#N/A,#N/A,TRUE,"Cover";#N/A,#N/A,TRUE,"Conts";#N/A,#N/A,TRUE,"VOS";#N/A,#N/A,TRUE,"Warrington";#N/A,#N/A,TRUE,"Widnes"}</definedName>
    <definedName name="tvtyiuoujl" hidden="1">{#N/A,#N/A,TRUE,"Cover";#N/A,#N/A,TRUE,"Conts";#N/A,#N/A,TRUE,"VOS";#N/A,#N/A,TRUE,"Warrington";#N/A,#N/A,TRUE,"Widnes"}</definedName>
    <definedName name="ty" localSheetId="21" hidden="1">{#N/A,#N/A,TRUE,"Cover";#N/A,#N/A,TRUE,"Conts";#N/A,#N/A,TRUE,"VOS";#N/A,#N/A,TRUE,"Warrington";#N/A,#N/A,TRUE,"Widnes"}</definedName>
    <definedName name="ty" localSheetId="13" hidden="1">{#N/A,#N/A,TRUE,"Cover";#N/A,#N/A,TRUE,"Conts";#N/A,#N/A,TRUE,"VOS";#N/A,#N/A,TRUE,"Warrington";#N/A,#N/A,TRUE,"Widnes"}</definedName>
    <definedName name="ty" localSheetId="12" hidden="1">{#N/A,#N/A,TRUE,"Cover";#N/A,#N/A,TRUE,"Conts";#N/A,#N/A,TRUE,"VOS";#N/A,#N/A,TRUE,"Warrington";#N/A,#N/A,TRUE,"Widnes"}</definedName>
    <definedName name="ty" localSheetId="19" hidden="1">{#N/A,#N/A,TRUE,"Cover";#N/A,#N/A,TRUE,"Conts";#N/A,#N/A,TRUE,"VOS";#N/A,#N/A,TRUE,"Warrington";#N/A,#N/A,TRUE,"Widnes"}</definedName>
    <definedName name="ty" localSheetId="24" hidden="1">{#N/A,#N/A,TRUE,"Cover";#N/A,#N/A,TRUE,"Conts";#N/A,#N/A,TRUE,"VOS";#N/A,#N/A,TRUE,"Warrington";#N/A,#N/A,TRUE,"Widnes"}</definedName>
    <definedName name="ty" localSheetId="10" hidden="1">{#N/A,#N/A,TRUE,"Cover";#N/A,#N/A,TRUE,"Conts";#N/A,#N/A,TRUE,"VOS";#N/A,#N/A,TRUE,"Warrington";#N/A,#N/A,TRUE,"Widnes"}</definedName>
    <definedName name="ty" localSheetId="1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1">[9]Lookups!#REF!</definedName>
    <definedName name="Type_of_Incident" localSheetId="13">[9]Lookups!#REF!</definedName>
    <definedName name="Type_of_Incident" localSheetId="17">[9]Lookups!#REF!</definedName>
    <definedName name="Type_of_Incident" localSheetId="10">[9]Lookups!#REF!</definedName>
    <definedName name="Type_of_Incident" localSheetId="9">[9]Lookups!#REF!</definedName>
    <definedName name="Type_of_Incident">[9]Lookups!#REF!</definedName>
    <definedName name="Type_of_Inspection" localSheetId="21">#REF!</definedName>
    <definedName name="Type_of_Inspection" localSheetId="13">#REF!</definedName>
    <definedName name="Type_of_Inspection" localSheetId="17">#REF!</definedName>
    <definedName name="Type_of_Inspection" localSheetId="10">#REF!</definedName>
    <definedName name="Type_of_Inspection" localSheetId="9">#REF!</definedName>
    <definedName name="Type_of_Inspection">#REF!</definedName>
    <definedName name="TypeOfFinish">'[29]CESMM3 class'!$B$19:$B$20</definedName>
    <definedName name="TypeOfPipes">'[12]CESMM3 class'!$B$7:$B$14</definedName>
    <definedName name="tyutri" localSheetId="21" hidden="1">{#N/A,#N/A,TRUE,"Cover";#N/A,#N/A,TRUE,"Conts";#N/A,#N/A,TRUE,"VOS";#N/A,#N/A,TRUE,"Warrington";#N/A,#N/A,TRUE,"Widnes"}</definedName>
    <definedName name="tyutri" localSheetId="13" hidden="1">{#N/A,#N/A,TRUE,"Cover";#N/A,#N/A,TRUE,"Conts";#N/A,#N/A,TRUE,"VOS";#N/A,#N/A,TRUE,"Warrington";#N/A,#N/A,TRUE,"Widnes"}</definedName>
    <definedName name="tyutri" localSheetId="12" hidden="1">{#N/A,#N/A,TRUE,"Cover";#N/A,#N/A,TRUE,"Conts";#N/A,#N/A,TRUE,"VOS";#N/A,#N/A,TRUE,"Warrington";#N/A,#N/A,TRUE,"Widnes"}</definedName>
    <definedName name="tyutri" localSheetId="19" hidden="1">{#N/A,#N/A,TRUE,"Cover";#N/A,#N/A,TRUE,"Conts";#N/A,#N/A,TRUE,"VOS";#N/A,#N/A,TRUE,"Warrington";#N/A,#N/A,TRUE,"Widnes"}</definedName>
    <definedName name="tyutri" localSheetId="24" hidden="1">{#N/A,#N/A,TRUE,"Cover";#N/A,#N/A,TRUE,"Conts";#N/A,#N/A,TRUE,"VOS";#N/A,#N/A,TRUE,"Warrington";#N/A,#N/A,TRUE,"Widnes"}</definedName>
    <definedName name="tyutri" localSheetId="10" hidden="1">{#N/A,#N/A,TRUE,"Cover";#N/A,#N/A,TRUE,"Conts";#N/A,#N/A,TRUE,"VOS";#N/A,#N/A,TRUE,"Warrington";#N/A,#N/A,TRUE,"Widnes"}</definedName>
    <definedName name="tyutri" localSheetId="18" hidden="1">{#N/A,#N/A,TRUE,"Cover";#N/A,#N/A,TRUE,"Conts";#N/A,#N/A,TRUE,"VOS";#N/A,#N/A,TRUE,"Warrington";#N/A,#N/A,TRUE,"Widnes"}</definedName>
    <definedName name="tyutri" hidden="1">{#N/A,#N/A,TRUE,"Cover";#N/A,#N/A,TRUE,"Conts";#N/A,#N/A,TRUE,"VOS";#N/A,#N/A,TRUE,"Warrington";#N/A,#N/A,TRUE,"Widnes"}</definedName>
    <definedName name="u" localSheetId="21" hidden="1">{#N/A,#N/A,TRUE,"Cover";#N/A,#N/A,TRUE,"Conts";#N/A,#N/A,TRUE,"VOS";#N/A,#N/A,TRUE,"Warrington";#N/A,#N/A,TRUE,"Widnes"}</definedName>
    <definedName name="u" localSheetId="13" hidden="1">{#N/A,#N/A,TRUE,"Cover";#N/A,#N/A,TRUE,"Conts";#N/A,#N/A,TRUE,"VOS";#N/A,#N/A,TRUE,"Warrington";#N/A,#N/A,TRUE,"Widnes"}</definedName>
    <definedName name="u" localSheetId="12" hidden="1">{#N/A,#N/A,TRUE,"Cover";#N/A,#N/A,TRUE,"Conts";#N/A,#N/A,TRUE,"VOS";#N/A,#N/A,TRUE,"Warrington";#N/A,#N/A,TRUE,"Widnes"}</definedName>
    <definedName name="u" localSheetId="19" hidden="1">{#N/A,#N/A,TRUE,"Cover";#N/A,#N/A,TRUE,"Conts";#N/A,#N/A,TRUE,"VOS";#N/A,#N/A,TRUE,"Warrington";#N/A,#N/A,TRUE,"Widnes"}</definedName>
    <definedName name="u" localSheetId="24" hidden="1">{#N/A,#N/A,TRUE,"Cover";#N/A,#N/A,TRUE,"Conts";#N/A,#N/A,TRUE,"VOS";#N/A,#N/A,TRUE,"Warrington";#N/A,#N/A,TRUE,"Widnes"}</definedName>
    <definedName name="u" localSheetId="10" hidden="1">{#N/A,#N/A,TRUE,"Cover";#N/A,#N/A,TRUE,"Conts";#N/A,#N/A,TRUE,"VOS";#N/A,#N/A,TRUE,"Warrington";#N/A,#N/A,TRUE,"Widnes"}</definedName>
    <definedName name="u" localSheetId="18" hidden="1">{#N/A,#N/A,TRUE,"Cover";#N/A,#N/A,TRUE,"Conts";#N/A,#N/A,TRUE,"VOS";#N/A,#N/A,TRUE,"Warrington";#N/A,#N/A,TRUE,"Widnes"}</definedName>
    <definedName name="u" hidden="1">{#N/A,#N/A,TRUE,"Cover";#N/A,#N/A,TRUE,"Conts";#N/A,#N/A,TRUE,"VOS";#N/A,#N/A,TRUE,"Warrington";#N/A,#N/A,TRUE,"Widnes"}</definedName>
    <definedName name="uhhtrytrs" localSheetId="21" hidden="1">{#N/A,#N/A,TRUE,"Cover";#N/A,#N/A,TRUE,"Conts";#N/A,#N/A,TRUE,"VOS";#N/A,#N/A,TRUE,"Warrington";#N/A,#N/A,TRUE,"Widnes"}</definedName>
    <definedName name="uhhtrytrs" localSheetId="13" hidden="1">{#N/A,#N/A,TRUE,"Cover";#N/A,#N/A,TRUE,"Conts";#N/A,#N/A,TRUE,"VOS";#N/A,#N/A,TRUE,"Warrington";#N/A,#N/A,TRUE,"Widnes"}</definedName>
    <definedName name="uhhtrytrs" localSheetId="12" hidden="1">{#N/A,#N/A,TRUE,"Cover";#N/A,#N/A,TRUE,"Conts";#N/A,#N/A,TRUE,"VOS";#N/A,#N/A,TRUE,"Warrington";#N/A,#N/A,TRUE,"Widnes"}</definedName>
    <definedName name="uhhtrytrs" localSheetId="19" hidden="1">{#N/A,#N/A,TRUE,"Cover";#N/A,#N/A,TRUE,"Conts";#N/A,#N/A,TRUE,"VOS";#N/A,#N/A,TRUE,"Warrington";#N/A,#N/A,TRUE,"Widnes"}</definedName>
    <definedName name="uhhtrytrs" localSheetId="24" hidden="1">{#N/A,#N/A,TRUE,"Cover";#N/A,#N/A,TRUE,"Conts";#N/A,#N/A,TRUE,"VOS";#N/A,#N/A,TRUE,"Warrington";#N/A,#N/A,TRUE,"Widnes"}</definedName>
    <definedName name="uhhtrytrs" localSheetId="10" hidden="1">{#N/A,#N/A,TRUE,"Cover";#N/A,#N/A,TRUE,"Conts";#N/A,#N/A,TRUE,"VOS";#N/A,#N/A,TRUE,"Warrington";#N/A,#N/A,TRUE,"Widnes"}</definedName>
    <definedName name="uhhtrytrs" localSheetId="18" hidden="1">{#N/A,#N/A,TRUE,"Cover";#N/A,#N/A,TRUE,"Conts";#N/A,#N/A,TRUE,"VOS";#N/A,#N/A,TRUE,"Warrington";#N/A,#N/A,TRUE,"Widnes"}</definedName>
    <definedName name="uhhtrytrs" hidden="1">{#N/A,#N/A,TRUE,"Cover";#N/A,#N/A,TRUE,"Conts";#N/A,#N/A,TRUE,"VOS";#N/A,#N/A,TRUE,"Warrington";#N/A,#N/A,TRUE,"Widnes"}</definedName>
    <definedName name="ui" localSheetId="21" hidden="1">{#N/A,#N/A,TRUE,"Cover";#N/A,#N/A,TRUE,"Conts";#N/A,#N/A,TRUE,"VOS";#N/A,#N/A,TRUE,"Warrington";#N/A,#N/A,TRUE,"Widnes"}</definedName>
    <definedName name="ui" localSheetId="13" hidden="1">{#N/A,#N/A,TRUE,"Cover";#N/A,#N/A,TRUE,"Conts";#N/A,#N/A,TRUE,"VOS";#N/A,#N/A,TRUE,"Warrington";#N/A,#N/A,TRUE,"Widnes"}</definedName>
    <definedName name="ui" localSheetId="12" hidden="1">{#N/A,#N/A,TRUE,"Cover";#N/A,#N/A,TRUE,"Conts";#N/A,#N/A,TRUE,"VOS";#N/A,#N/A,TRUE,"Warrington";#N/A,#N/A,TRUE,"Widnes"}</definedName>
    <definedName name="ui" localSheetId="19" hidden="1">{#N/A,#N/A,TRUE,"Cover";#N/A,#N/A,TRUE,"Conts";#N/A,#N/A,TRUE,"VOS";#N/A,#N/A,TRUE,"Warrington";#N/A,#N/A,TRUE,"Widnes"}</definedName>
    <definedName name="ui" localSheetId="24" hidden="1">{#N/A,#N/A,TRUE,"Cover";#N/A,#N/A,TRUE,"Conts";#N/A,#N/A,TRUE,"VOS";#N/A,#N/A,TRUE,"Warrington";#N/A,#N/A,TRUE,"Widnes"}</definedName>
    <definedName name="ui" localSheetId="10" hidden="1">{#N/A,#N/A,TRUE,"Cover";#N/A,#N/A,TRUE,"Conts";#N/A,#N/A,TRUE,"VOS";#N/A,#N/A,TRUE,"Warrington";#N/A,#N/A,TRUE,"Widnes"}</definedName>
    <definedName name="ui" localSheetId="18" hidden="1">{#N/A,#N/A,TRUE,"Cover";#N/A,#N/A,TRUE,"Conts";#N/A,#N/A,TRUE,"VOS";#N/A,#N/A,TRUE,"Warrington";#N/A,#N/A,TRUE,"Widnes"}</definedName>
    <definedName name="ui" hidden="1">{#N/A,#N/A,TRUE,"Cover";#N/A,#N/A,TRUE,"Conts";#N/A,#N/A,TRUE,"VOS";#N/A,#N/A,TRUE,"Warrington";#N/A,#N/A,TRUE,"Widnes"}</definedName>
    <definedName name="uih" localSheetId="21" hidden="1">{#N/A,#N/A,TRUE,"Cover";#N/A,#N/A,TRUE,"Conts";#N/A,#N/A,TRUE,"VOS";#N/A,#N/A,TRUE,"Warrington";#N/A,#N/A,TRUE,"Widnes"}</definedName>
    <definedName name="uih" localSheetId="13" hidden="1">{#N/A,#N/A,TRUE,"Cover";#N/A,#N/A,TRUE,"Conts";#N/A,#N/A,TRUE,"VOS";#N/A,#N/A,TRUE,"Warrington";#N/A,#N/A,TRUE,"Widnes"}</definedName>
    <definedName name="uih" localSheetId="12" hidden="1">{#N/A,#N/A,TRUE,"Cover";#N/A,#N/A,TRUE,"Conts";#N/A,#N/A,TRUE,"VOS";#N/A,#N/A,TRUE,"Warrington";#N/A,#N/A,TRUE,"Widnes"}</definedName>
    <definedName name="uih" localSheetId="19" hidden="1">{#N/A,#N/A,TRUE,"Cover";#N/A,#N/A,TRUE,"Conts";#N/A,#N/A,TRUE,"VOS";#N/A,#N/A,TRUE,"Warrington";#N/A,#N/A,TRUE,"Widnes"}</definedName>
    <definedName name="uih" localSheetId="24" hidden="1">{#N/A,#N/A,TRUE,"Cover";#N/A,#N/A,TRUE,"Conts";#N/A,#N/A,TRUE,"VOS";#N/A,#N/A,TRUE,"Warrington";#N/A,#N/A,TRUE,"Widnes"}</definedName>
    <definedName name="uih" localSheetId="10" hidden="1">{#N/A,#N/A,TRUE,"Cover";#N/A,#N/A,TRUE,"Conts";#N/A,#N/A,TRUE,"VOS";#N/A,#N/A,TRUE,"Warrington";#N/A,#N/A,TRUE,"Widnes"}</definedName>
    <definedName name="uih" localSheetId="18" hidden="1">{#N/A,#N/A,TRUE,"Cover";#N/A,#N/A,TRUE,"Conts";#N/A,#N/A,TRUE,"VOS";#N/A,#N/A,TRUE,"Warrington";#N/A,#N/A,TRUE,"Widnes"}</definedName>
    <definedName name="uih" hidden="1">{#N/A,#N/A,TRUE,"Cover";#N/A,#N/A,TRUE,"Conts";#N/A,#N/A,TRUE,"VOS";#N/A,#N/A,TRUE,"Warrington";#N/A,#N/A,TRUE,"Widnes"}</definedName>
    <definedName name="uit" localSheetId="21" hidden="1">{#N/A,#N/A,TRUE,"Cover";#N/A,#N/A,TRUE,"Conts";#N/A,#N/A,TRUE,"VOS";#N/A,#N/A,TRUE,"Warrington";#N/A,#N/A,TRUE,"Widnes"}</definedName>
    <definedName name="uit" localSheetId="13" hidden="1">{#N/A,#N/A,TRUE,"Cover";#N/A,#N/A,TRUE,"Conts";#N/A,#N/A,TRUE,"VOS";#N/A,#N/A,TRUE,"Warrington";#N/A,#N/A,TRUE,"Widnes"}</definedName>
    <definedName name="uit" localSheetId="12" hidden="1">{#N/A,#N/A,TRUE,"Cover";#N/A,#N/A,TRUE,"Conts";#N/A,#N/A,TRUE,"VOS";#N/A,#N/A,TRUE,"Warrington";#N/A,#N/A,TRUE,"Widnes"}</definedName>
    <definedName name="uit" localSheetId="19" hidden="1">{#N/A,#N/A,TRUE,"Cover";#N/A,#N/A,TRUE,"Conts";#N/A,#N/A,TRUE,"VOS";#N/A,#N/A,TRUE,"Warrington";#N/A,#N/A,TRUE,"Widnes"}</definedName>
    <definedName name="uit" localSheetId="24" hidden="1">{#N/A,#N/A,TRUE,"Cover";#N/A,#N/A,TRUE,"Conts";#N/A,#N/A,TRUE,"VOS";#N/A,#N/A,TRUE,"Warrington";#N/A,#N/A,TRUE,"Widnes"}</definedName>
    <definedName name="uit" localSheetId="10" hidden="1">{#N/A,#N/A,TRUE,"Cover";#N/A,#N/A,TRUE,"Conts";#N/A,#N/A,TRUE,"VOS";#N/A,#N/A,TRUE,"Warrington";#N/A,#N/A,TRUE,"Widnes"}</definedName>
    <definedName name="uit" localSheetId="18" hidden="1">{#N/A,#N/A,TRUE,"Cover";#N/A,#N/A,TRUE,"Conts";#N/A,#N/A,TRUE,"VOS";#N/A,#N/A,TRUE,"Warrington";#N/A,#N/A,TRUE,"Widnes"}</definedName>
    <definedName name="uit" hidden="1">{#N/A,#N/A,TRUE,"Cover";#N/A,#N/A,TRUE,"Conts";#N/A,#N/A,TRUE,"VOS";#N/A,#N/A,TRUE,"Warrington";#N/A,#N/A,TRUE,"Widnes"}</definedName>
    <definedName name="uiuif" localSheetId="21" hidden="1">{#N/A,#N/A,TRUE,"Cover";#N/A,#N/A,TRUE,"Conts";#N/A,#N/A,TRUE,"VOS";#N/A,#N/A,TRUE,"Warrington";#N/A,#N/A,TRUE,"Widnes"}</definedName>
    <definedName name="uiuif" localSheetId="13" hidden="1">{#N/A,#N/A,TRUE,"Cover";#N/A,#N/A,TRUE,"Conts";#N/A,#N/A,TRUE,"VOS";#N/A,#N/A,TRUE,"Warrington";#N/A,#N/A,TRUE,"Widnes"}</definedName>
    <definedName name="uiuif" localSheetId="12" hidden="1">{#N/A,#N/A,TRUE,"Cover";#N/A,#N/A,TRUE,"Conts";#N/A,#N/A,TRUE,"VOS";#N/A,#N/A,TRUE,"Warrington";#N/A,#N/A,TRUE,"Widnes"}</definedName>
    <definedName name="uiuif" localSheetId="19" hidden="1">{#N/A,#N/A,TRUE,"Cover";#N/A,#N/A,TRUE,"Conts";#N/A,#N/A,TRUE,"VOS";#N/A,#N/A,TRUE,"Warrington";#N/A,#N/A,TRUE,"Widnes"}</definedName>
    <definedName name="uiuif" localSheetId="24" hidden="1">{#N/A,#N/A,TRUE,"Cover";#N/A,#N/A,TRUE,"Conts";#N/A,#N/A,TRUE,"VOS";#N/A,#N/A,TRUE,"Warrington";#N/A,#N/A,TRUE,"Widnes"}</definedName>
    <definedName name="uiuif" localSheetId="10" hidden="1">{#N/A,#N/A,TRUE,"Cover";#N/A,#N/A,TRUE,"Conts";#N/A,#N/A,TRUE,"VOS";#N/A,#N/A,TRUE,"Warrington";#N/A,#N/A,TRUE,"Widnes"}</definedName>
    <definedName name="uiuif" localSheetId="18" hidden="1">{#N/A,#N/A,TRUE,"Cover";#N/A,#N/A,TRUE,"Conts";#N/A,#N/A,TRUE,"VOS";#N/A,#N/A,TRUE,"Warrington";#N/A,#N/A,TRUE,"Widnes"}</definedName>
    <definedName name="uiuif" hidden="1">{#N/A,#N/A,TRUE,"Cover";#N/A,#N/A,TRUE,"Conts";#N/A,#N/A,TRUE,"VOS";#N/A,#N/A,TRUE,"Warrington";#N/A,#N/A,TRUE,"Widnes"}</definedName>
    <definedName name="uiy" localSheetId="21" hidden="1">{#N/A,#N/A,TRUE,"Cover";#N/A,#N/A,TRUE,"Conts";#N/A,#N/A,TRUE,"VOS";#N/A,#N/A,TRUE,"Warrington";#N/A,#N/A,TRUE,"Widnes"}</definedName>
    <definedName name="uiy" localSheetId="13" hidden="1">{#N/A,#N/A,TRUE,"Cover";#N/A,#N/A,TRUE,"Conts";#N/A,#N/A,TRUE,"VOS";#N/A,#N/A,TRUE,"Warrington";#N/A,#N/A,TRUE,"Widnes"}</definedName>
    <definedName name="uiy" localSheetId="12" hidden="1">{#N/A,#N/A,TRUE,"Cover";#N/A,#N/A,TRUE,"Conts";#N/A,#N/A,TRUE,"VOS";#N/A,#N/A,TRUE,"Warrington";#N/A,#N/A,TRUE,"Widnes"}</definedName>
    <definedName name="uiy" localSheetId="19" hidden="1">{#N/A,#N/A,TRUE,"Cover";#N/A,#N/A,TRUE,"Conts";#N/A,#N/A,TRUE,"VOS";#N/A,#N/A,TRUE,"Warrington";#N/A,#N/A,TRUE,"Widnes"}</definedName>
    <definedName name="uiy" localSheetId="24" hidden="1">{#N/A,#N/A,TRUE,"Cover";#N/A,#N/A,TRUE,"Conts";#N/A,#N/A,TRUE,"VOS";#N/A,#N/A,TRUE,"Warrington";#N/A,#N/A,TRUE,"Widnes"}</definedName>
    <definedName name="uiy" localSheetId="10" hidden="1">{#N/A,#N/A,TRUE,"Cover";#N/A,#N/A,TRUE,"Conts";#N/A,#N/A,TRUE,"VOS";#N/A,#N/A,TRUE,"Warrington";#N/A,#N/A,TRUE,"Widnes"}</definedName>
    <definedName name="uiy" localSheetId="18" hidden="1">{#N/A,#N/A,TRUE,"Cover";#N/A,#N/A,TRUE,"Conts";#N/A,#N/A,TRUE,"VOS";#N/A,#N/A,TRUE,"Warrington";#N/A,#N/A,TRUE,"Widnes"}</definedName>
    <definedName name="uiy" hidden="1">{#N/A,#N/A,TRUE,"Cover";#N/A,#N/A,TRUE,"Conts";#N/A,#N/A,TRUE,"VOS";#N/A,#N/A,TRUE,"Warrington";#N/A,#N/A,TRUE,"Widnes"}</definedName>
    <definedName name="uiyuitii" localSheetId="21" hidden="1">{#N/A,#N/A,TRUE,"Cover";#N/A,#N/A,TRUE,"Conts";#N/A,#N/A,TRUE,"VOS";#N/A,#N/A,TRUE,"Warrington";#N/A,#N/A,TRUE,"Widnes"}</definedName>
    <definedName name="uiyuitii" localSheetId="13" hidden="1">{#N/A,#N/A,TRUE,"Cover";#N/A,#N/A,TRUE,"Conts";#N/A,#N/A,TRUE,"VOS";#N/A,#N/A,TRUE,"Warrington";#N/A,#N/A,TRUE,"Widnes"}</definedName>
    <definedName name="uiyuitii" localSheetId="12" hidden="1">{#N/A,#N/A,TRUE,"Cover";#N/A,#N/A,TRUE,"Conts";#N/A,#N/A,TRUE,"VOS";#N/A,#N/A,TRUE,"Warrington";#N/A,#N/A,TRUE,"Widnes"}</definedName>
    <definedName name="uiyuitii" localSheetId="19" hidden="1">{#N/A,#N/A,TRUE,"Cover";#N/A,#N/A,TRUE,"Conts";#N/A,#N/A,TRUE,"VOS";#N/A,#N/A,TRUE,"Warrington";#N/A,#N/A,TRUE,"Widnes"}</definedName>
    <definedName name="uiyuitii" localSheetId="24" hidden="1">{#N/A,#N/A,TRUE,"Cover";#N/A,#N/A,TRUE,"Conts";#N/A,#N/A,TRUE,"VOS";#N/A,#N/A,TRUE,"Warrington";#N/A,#N/A,TRUE,"Widnes"}</definedName>
    <definedName name="uiyuitii" localSheetId="10" hidden="1">{#N/A,#N/A,TRUE,"Cover";#N/A,#N/A,TRUE,"Conts";#N/A,#N/A,TRUE,"VOS";#N/A,#N/A,TRUE,"Warrington";#N/A,#N/A,TRUE,"Widnes"}</definedName>
    <definedName name="uiyuitii" localSheetId="18" hidden="1">{#N/A,#N/A,TRUE,"Cover";#N/A,#N/A,TRUE,"Conts";#N/A,#N/A,TRUE,"VOS";#N/A,#N/A,TRUE,"Warrington";#N/A,#N/A,TRUE,"Widnes"}</definedName>
    <definedName name="uiyuitii" hidden="1">{#N/A,#N/A,TRUE,"Cover";#N/A,#N/A,TRUE,"Conts";#N/A,#N/A,TRUE,"VOS";#N/A,#N/A,TRUE,"Warrington";#N/A,#N/A,TRUE,"Widnes"}</definedName>
    <definedName name="uj" localSheetId="21"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24"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1" hidden="1">{#N/A,#N/A,TRUE,"Cover";#N/A,#N/A,TRUE,"Conts";#N/A,#N/A,TRUE,"VOS";#N/A,#N/A,TRUE,"Warrington";#N/A,#N/A,TRUE,"Widnes"}</definedName>
    <definedName name="ulppuipui" localSheetId="13" hidden="1">{#N/A,#N/A,TRUE,"Cover";#N/A,#N/A,TRUE,"Conts";#N/A,#N/A,TRUE,"VOS";#N/A,#N/A,TRUE,"Warrington";#N/A,#N/A,TRUE,"Widnes"}</definedName>
    <definedName name="ulppuipui" localSheetId="12" hidden="1">{#N/A,#N/A,TRUE,"Cover";#N/A,#N/A,TRUE,"Conts";#N/A,#N/A,TRUE,"VOS";#N/A,#N/A,TRUE,"Warrington";#N/A,#N/A,TRUE,"Widnes"}</definedName>
    <definedName name="ulppuipui" localSheetId="19" hidden="1">{#N/A,#N/A,TRUE,"Cover";#N/A,#N/A,TRUE,"Conts";#N/A,#N/A,TRUE,"VOS";#N/A,#N/A,TRUE,"Warrington";#N/A,#N/A,TRUE,"Widnes"}</definedName>
    <definedName name="ulppuipui" localSheetId="24" hidden="1">{#N/A,#N/A,TRUE,"Cover";#N/A,#N/A,TRUE,"Conts";#N/A,#N/A,TRUE,"VOS";#N/A,#N/A,TRUE,"Warrington";#N/A,#N/A,TRUE,"Widnes"}</definedName>
    <definedName name="ulppuipui" localSheetId="10" hidden="1">{#N/A,#N/A,TRUE,"Cover";#N/A,#N/A,TRUE,"Conts";#N/A,#N/A,TRUE,"VOS";#N/A,#N/A,TRUE,"Warrington";#N/A,#N/A,TRUE,"Widnes"}</definedName>
    <definedName name="ulppuipui" localSheetId="18" hidden="1">{#N/A,#N/A,TRUE,"Cover";#N/A,#N/A,TRUE,"Conts";#N/A,#N/A,TRUE,"VOS";#N/A,#N/A,TRUE,"Warrington";#N/A,#N/A,TRUE,"Widnes"}</definedName>
    <definedName name="ulppuipui" hidden="1">{#N/A,#N/A,TRUE,"Cover";#N/A,#N/A,TRUE,"Conts";#N/A,#N/A,TRUE,"VOS";#N/A,#N/A,TRUE,"Warrington";#N/A,#N/A,TRUE,"Widnes"}</definedName>
    <definedName name="undo" localSheetId="21" hidden="1">{#N/A,#N/A,TRUE,"Cover";#N/A,#N/A,TRUE,"Conts";#N/A,#N/A,TRUE,"VOS";#N/A,#N/A,TRUE,"Warrington";#N/A,#N/A,TRUE,"Widnes"}</definedName>
    <definedName name="undo" localSheetId="13" hidden="1">{#N/A,#N/A,TRUE,"Cover";#N/A,#N/A,TRUE,"Conts";#N/A,#N/A,TRUE,"VOS";#N/A,#N/A,TRUE,"Warrington";#N/A,#N/A,TRUE,"Widnes"}</definedName>
    <definedName name="undo" localSheetId="12" hidden="1">{#N/A,#N/A,TRUE,"Cover";#N/A,#N/A,TRUE,"Conts";#N/A,#N/A,TRUE,"VOS";#N/A,#N/A,TRUE,"Warrington";#N/A,#N/A,TRUE,"Widnes"}</definedName>
    <definedName name="undo" localSheetId="19" hidden="1">{#N/A,#N/A,TRUE,"Cover";#N/A,#N/A,TRUE,"Conts";#N/A,#N/A,TRUE,"VOS";#N/A,#N/A,TRUE,"Warrington";#N/A,#N/A,TRUE,"Widnes"}</definedName>
    <definedName name="undo" localSheetId="24" hidden="1">{#N/A,#N/A,TRUE,"Cover";#N/A,#N/A,TRUE,"Conts";#N/A,#N/A,TRUE,"VOS";#N/A,#N/A,TRUE,"Warrington";#N/A,#N/A,TRUE,"Widnes"}</definedName>
    <definedName name="undo" localSheetId="10" hidden="1">{#N/A,#N/A,TRUE,"Cover";#N/A,#N/A,TRUE,"Conts";#N/A,#N/A,TRUE,"VOS";#N/A,#N/A,TRUE,"Warrington";#N/A,#N/A,TRUE,"Widnes"}</definedName>
    <definedName name="undo" localSheetId="18" hidden="1">{#N/A,#N/A,TRUE,"Cover";#N/A,#N/A,TRUE,"Conts";#N/A,#N/A,TRUE,"VOS";#N/A,#N/A,TRUE,"Warrington";#N/A,#N/A,TRUE,"Widnes"}</definedName>
    <definedName name="undo" hidden="1">{#N/A,#N/A,TRUE,"Cover";#N/A,#N/A,TRUE,"Conts";#N/A,#N/A,TRUE,"VOS";#N/A,#N/A,TRUE,"Warrington";#N/A,#N/A,TRUE,"Widnes"}</definedName>
    <definedName name="uolougouio" localSheetId="21" hidden="1">{#N/A,#N/A,TRUE,"Cover";#N/A,#N/A,TRUE,"Conts";#N/A,#N/A,TRUE,"VOS";#N/A,#N/A,TRUE,"Warrington";#N/A,#N/A,TRUE,"Widnes"}</definedName>
    <definedName name="uolougouio" localSheetId="13" hidden="1">{#N/A,#N/A,TRUE,"Cover";#N/A,#N/A,TRUE,"Conts";#N/A,#N/A,TRUE,"VOS";#N/A,#N/A,TRUE,"Warrington";#N/A,#N/A,TRUE,"Widnes"}</definedName>
    <definedName name="uolougouio" localSheetId="12" hidden="1">{#N/A,#N/A,TRUE,"Cover";#N/A,#N/A,TRUE,"Conts";#N/A,#N/A,TRUE,"VOS";#N/A,#N/A,TRUE,"Warrington";#N/A,#N/A,TRUE,"Widnes"}</definedName>
    <definedName name="uolougouio" localSheetId="19" hidden="1">{#N/A,#N/A,TRUE,"Cover";#N/A,#N/A,TRUE,"Conts";#N/A,#N/A,TRUE,"VOS";#N/A,#N/A,TRUE,"Warrington";#N/A,#N/A,TRUE,"Widnes"}</definedName>
    <definedName name="uolougouio" localSheetId="24" hidden="1">{#N/A,#N/A,TRUE,"Cover";#N/A,#N/A,TRUE,"Conts";#N/A,#N/A,TRUE,"VOS";#N/A,#N/A,TRUE,"Warrington";#N/A,#N/A,TRUE,"Widnes"}</definedName>
    <definedName name="uolougouio" localSheetId="10" hidden="1">{#N/A,#N/A,TRUE,"Cover";#N/A,#N/A,TRUE,"Conts";#N/A,#N/A,TRUE,"VOS";#N/A,#N/A,TRUE,"Warrington";#N/A,#N/A,TRUE,"Widnes"}</definedName>
    <definedName name="uolougouio" localSheetId="18" hidden="1">{#N/A,#N/A,TRUE,"Cover";#N/A,#N/A,TRUE,"Conts";#N/A,#N/A,TRUE,"VOS";#N/A,#N/A,TRUE,"Warrington";#N/A,#N/A,TRUE,"Widnes"}</definedName>
    <definedName name="uolougouio" hidden="1">{#N/A,#N/A,TRUE,"Cover";#N/A,#N/A,TRUE,"Conts";#N/A,#N/A,TRUE,"VOS";#N/A,#N/A,TRUE,"Warrington";#N/A,#N/A,TRUE,"Widnes"}</definedName>
    <definedName name="UPT" localSheetId="21">[7]WorkBreakDown!#REF!</definedName>
    <definedName name="UPT">[7]WorkBreakDown!#REF!</definedName>
    <definedName name="uy" localSheetId="21" hidden="1">{#N/A,#N/A,TRUE,"Cover";#N/A,#N/A,TRUE,"Conts";#N/A,#N/A,TRUE,"VOS";#N/A,#N/A,TRUE,"Warrington";#N/A,#N/A,TRUE,"Widnes"}</definedName>
    <definedName name="uy" localSheetId="13" hidden="1">{#N/A,#N/A,TRUE,"Cover";#N/A,#N/A,TRUE,"Conts";#N/A,#N/A,TRUE,"VOS";#N/A,#N/A,TRUE,"Warrington";#N/A,#N/A,TRUE,"Widnes"}</definedName>
    <definedName name="uy" localSheetId="12" hidden="1">{#N/A,#N/A,TRUE,"Cover";#N/A,#N/A,TRUE,"Conts";#N/A,#N/A,TRUE,"VOS";#N/A,#N/A,TRUE,"Warrington";#N/A,#N/A,TRUE,"Widnes"}</definedName>
    <definedName name="uy" localSheetId="19" hidden="1">{#N/A,#N/A,TRUE,"Cover";#N/A,#N/A,TRUE,"Conts";#N/A,#N/A,TRUE,"VOS";#N/A,#N/A,TRUE,"Warrington";#N/A,#N/A,TRUE,"Widnes"}</definedName>
    <definedName name="uy" localSheetId="24" hidden="1">{#N/A,#N/A,TRUE,"Cover";#N/A,#N/A,TRUE,"Conts";#N/A,#N/A,TRUE,"VOS";#N/A,#N/A,TRUE,"Warrington";#N/A,#N/A,TRUE,"Widnes"}</definedName>
    <definedName name="uy" localSheetId="10" hidden="1">{#N/A,#N/A,TRUE,"Cover";#N/A,#N/A,TRUE,"Conts";#N/A,#N/A,TRUE,"VOS";#N/A,#N/A,TRUE,"Warrington";#N/A,#N/A,TRUE,"Widnes"}</definedName>
    <definedName name="uy" localSheetId="18" hidden="1">{#N/A,#N/A,TRUE,"Cover";#N/A,#N/A,TRUE,"Conts";#N/A,#N/A,TRUE,"VOS";#N/A,#N/A,TRUE,"Warrington";#N/A,#N/A,TRUE,"Widnes"}</definedName>
    <definedName name="uy" hidden="1">{#N/A,#N/A,TRUE,"Cover";#N/A,#N/A,TRUE,"Conts";#N/A,#N/A,TRUE,"VOS";#N/A,#N/A,TRUE,"Warrington";#N/A,#N/A,TRUE,"Widnes"}</definedName>
    <definedName name="v" localSheetId="21" hidden="1">{#N/A,#N/A,TRUE,"Cover";#N/A,#N/A,TRUE,"Conts";#N/A,#N/A,TRUE,"VOS";#N/A,#N/A,TRUE,"Warrington";#N/A,#N/A,TRUE,"Widnes"}</definedName>
    <definedName name="v" localSheetId="13" hidden="1">{#N/A,#N/A,TRUE,"Cover";#N/A,#N/A,TRUE,"Conts";#N/A,#N/A,TRUE,"VOS";#N/A,#N/A,TRUE,"Warrington";#N/A,#N/A,TRUE,"Widnes"}</definedName>
    <definedName name="v" localSheetId="12" hidden="1">{#N/A,#N/A,TRUE,"Cover";#N/A,#N/A,TRUE,"Conts";#N/A,#N/A,TRUE,"VOS";#N/A,#N/A,TRUE,"Warrington";#N/A,#N/A,TRUE,"Widnes"}</definedName>
    <definedName name="v" localSheetId="19" hidden="1">{#N/A,#N/A,TRUE,"Cover";#N/A,#N/A,TRUE,"Conts";#N/A,#N/A,TRUE,"VOS";#N/A,#N/A,TRUE,"Warrington";#N/A,#N/A,TRUE,"Widnes"}</definedName>
    <definedName name="v" localSheetId="24" hidden="1">{#N/A,#N/A,TRUE,"Cover";#N/A,#N/A,TRUE,"Conts";#N/A,#N/A,TRUE,"VOS";#N/A,#N/A,TRUE,"Warrington";#N/A,#N/A,TRUE,"Widnes"}</definedName>
    <definedName name="v" localSheetId="10" hidden="1">{#N/A,#N/A,TRUE,"Cover";#N/A,#N/A,TRUE,"Conts";#N/A,#N/A,TRUE,"VOS";#N/A,#N/A,TRUE,"Warrington";#N/A,#N/A,TRUE,"Widnes"}</definedName>
    <definedName name="v" localSheetId="18" hidden="1">{#N/A,#N/A,TRUE,"Cover";#N/A,#N/A,TRUE,"Conts";#N/A,#N/A,TRUE,"VOS";#N/A,#N/A,TRUE,"Warrington";#N/A,#N/A,TRUE,"Widnes"}</definedName>
    <definedName name="v" hidden="1">{#N/A,#N/A,TRUE,"Cover";#N/A,#N/A,TRUE,"Conts";#N/A,#N/A,TRUE,"VOS";#N/A,#N/A,TRUE,"Warrington";#N/A,#N/A,TRUE,"Widnes"}</definedName>
    <definedName name="Value_Col" localSheetId="21">#REF!</definedName>
    <definedName name="Value_Col" localSheetId="10">#REF!</definedName>
    <definedName name="Value_Col">#REF!</definedName>
    <definedName name="Variation" localSheetId="21"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24"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1" hidden="1">{#N/A,#N/A,TRUE,"Cover";#N/A,#N/A,TRUE,"Conts";#N/A,#N/A,TRUE,"VOS";#N/A,#N/A,TRUE,"Warrington";#N/A,#N/A,TRUE,"Widnes"}</definedName>
    <definedName name="VENT" localSheetId="13" hidden="1">{#N/A,#N/A,TRUE,"Cover";#N/A,#N/A,TRUE,"Conts";#N/A,#N/A,TRUE,"VOS";#N/A,#N/A,TRUE,"Warrington";#N/A,#N/A,TRUE,"Widnes"}</definedName>
    <definedName name="VENT" localSheetId="12" hidden="1">{#N/A,#N/A,TRUE,"Cover";#N/A,#N/A,TRUE,"Conts";#N/A,#N/A,TRUE,"VOS";#N/A,#N/A,TRUE,"Warrington";#N/A,#N/A,TRUE,"Widnes"}</definedName>
    <definedName name="VENT" localSheetId="19" hidden="1">{#N/A,#N/A,TRUE,"Cover";#N/A,#N/A,TRUE,"Conts";#N/A,#N/A,TRUE,"VOS";#N/A,#N/A,TRUE,"Warrington";#N/A,#N/A,TRUE,"Widnes"}</definedName>
    <definedName name="VENT" localSheetId="24" hidden="1">{#N/A,#N/A,TRUE,"Cover";#N/A,#N/A,TRUE,"Conts";#N/A,#N/A,TRUE,"VOS";#N/A,#N/A,TRUE,"Warrington";#N/A,#N/A,TRUE,"Widnes"}</definedName>
    <definedName name="VENT" localSheetId="10" hidden="1">{#N/A,#N/A,TRUE,"Cover";#N/A,#N/A,TRUE,"Conts";#N/A,#N/A,TRUE,"VOS";#N/A,#N/A,TRUE,"Warrington";#N/A,#N/A,TRUE,"Widnes"}</definedName>
    <definedName name="VENT" localSheetId="18" hidden="1">{#N/A,#N/A,TRUE,"Cover";#N/A,#N/A,TRUE,"Conts";#N/A,#N/A,TRUE,"VOS";#N/A,#N/A,TRUE,"Warrington";#N/A,#N/A,TRUE,"Widnes"}</definedName>
    <definedName name="VENT" hidden="1">{#N/A,#N/A,TRUE,"Cover";#N/A,#N/A,TRUE,"Conts";#N/A,#N/A,TRUE,"VOS";#N/A,#N/A,TRUE,"Warrington";#N/A,#N/A,TRUE,"Widnes"}</definedName>
    <definedName name="vj" localSheetId="21" hidden="1">{#N/A,#N/A,TRUE,"Cover";#N/A,#N/A,TRUE,"Conts";#N/A,#N/A,TRUE,"VOS";#N/A,#N/A,TRUE,"Warrington";#N/A,#N/A,TRUE,"Widnes"}</definedName>
    <definedName name="vj" localSheetId="13" hidden="1">{#N/A,#N/A,TRUE,"Cover";#N/A,#N/A,TRUE,"Conts";#N/A,#N/A,TRUE,"VOS";#N/A,#N/A,TRUE,"Warrington";#N/A,#N/A,TRUE,"Widnes"}</definedName>
    <definedName name="vj" localSheetId="12" hidden="1">{#N/A,#N/A,TRUE,"Cover";#N/A,#N/A,TRUE,"Conts";#N/A,#N/A,TRUE,"VOS";#N/A,#N/A,TRUE,"Warrington";#N/A,#N/A,TRUE,"Widnes"}</definedName>
    <definedName name="vj" localSheetId="19" hidden="1">{#N/A,#N/A,TRUE,"Cover";#N/A,#N/A,TRUE,"Conts";#N/A,#N/A,TRUE,"VOS";#N/A,#N/A,TRUE,"Warrington";#N/A,#N/A,TRUE,"Widnes"}</definedName>
    <definedName name="vj" localSheetId="24" hidden="1">{#N/A,#N/A,TRUE,"Cover";#N/A,#N/A,TRUE,"Conts";#N/A,#N/A,TRUE,"VOS";#N/A,#N/A,TRUE,"Warrington";#N/A,#N/A,TRUE,"Widnes"}</definedName>
    <definedName name="vj" localSheetId="10" hidden="1">{#N/A,#N/A,TRUE,"Cover";#N/A,#N/A,TRUE,"Conts";#N/A,#N/A,TRUE,"VOS";#N/A,#N/A,TRUE,"Warrington";#N/A,#N/A,TRUE,"Widnes"}</definedName>
    <definedName name="vj" localSheetId="18" hidden="1">{#N/A,#N/A,TRUE,"Cover";#N/A,#N/A,TRUE,"Conts";#N/A,#N/A,TRUE,"VOS";#N/A,#N/A,TRUE,"Warrington";#N/A,#N/A,TRUE,"Widnes"}</definedName>
    <definedName name="vj" hidden="1">{#N/A,#N/A,TRUE,"Cover";#N/A,#N/A,TRUE,"Conts";#N/A,#N/A,TRUE,"VOS";#N/A,#N/A,TRUE,"Warrington";#N/A,#N/A,TRUE,"Widnes"}</definedName>
    <definedName name="VO" localSheetId="21">'FIR Summary'!#REF!</definedName>
    <definedName name="VO" localSheetId="10">#REF!</definedName>
    <definedName name="VO">#REF!</definedName>
    <definedName name="W" localSheetId="21">#REF!</definedName>
    <definedName name="W">#REF!</definedName>
    <definedName name="w26te" localSheetId="21" hidden="1">{#N/A,#N/A,TRUE,"Cover";#N/A,#N/A,TRUE,"Conts";#N/A,#N/A,TRUE,"VOS";#N/A,#N/A,TRUE,"Warrington";#N/A,#N/A,TRUE,"Widnes"}</definedName>
    <definedName name="w26te" localSheetId="13" hidden="1">{#N/A,#N/A,TRUE,"Cover";#N/A,#N/A,TRUE,"Conts";#N/A,#N/A,TRUE,"VOS";#N/A,#N/A,TRUE,"Warrington";#N/A,#N/A,TRUE,"Widnes"}</definedName>
    <definedName name="w26te" localSheetId="12" hidden="1">{#N/A,#N/A,TRUE,"Cover";#N/A,#N/A,TRUE,"Conts";#N/A,#N/A,TRUE,"VOS";#N/A,#N/A,TRUE,"Warrington";#N/A,#N/A,TRUE,"Widnes"}</definedName>
    <definedName name="w26te" localSheetId="19" hidden="1">{#N/A,#N/A,TRUE,"Cover";#N/A,#N/A,TRUE,"Conts";#N/A,#N/A,TRUE,"VOS";#N/A,#N/A,TRUE,"Warrington";#N/A,#N/A,TRUE,"Widnes"}</definedName>
    <definedName name="w26te" localSheetId="24" hidden="1">{#N/A,#N/A,TRUE,"Cover";#N/A,#N/A,TRUE,"Conts";#N/A,#N/A,TRUE,"VOS";#N/A,#N/A,TRUE,"Warrington";#N/A,#N/A,TRUE,"Widnes"}</definedName>
    <definedName name="w26te" localSheetId="10" hidden="1">{#N/A,#N/A,TRUE,"Cover";#N/A,#N/A,TRUE,"Conts";#N/A,#N/A,TRUE,"VOS";#N/A,#N/A,TRUE,"Warrington";#N/A,#N/A,TRUE,"Widnes"}</definedName>
    <definedName name="w26te" localSheetId="18" hidden="1">{#N/A,#N/A,TRUE,"Cover";#N/A,#N/A,TRUE,"Conts";#N/A,#N/A,TRUE,"VOS";#N/A,#N/A,TRUE,"Warrington";#N/A,#N/A,TRUE,"Widnes"}</definedName>
    <definedName name="w26te" hidden="1">{#N/A,#N/A,TRUE,"Cover";#N/A,#N/A,TRUE,"Conts";#N/A,#N/A,TRUE,"VOS";#N/A,#N/A,TRUE,"Warrington";#N/A,#N/A,TRUE,"Widnes"}</definedName>
    <definedName name="w6y" localSheetId="21" hidden="1">{#N/A,#N/A,TRUE,"Cover";#N/A,#N/A,TRUE,"Conts";#N/A,#N/A,TRUE,"VOS";#N/A,#N/A,TRUE,"Warrington";#N/A,#N/A,TRUE,"Widnes"}</definedName>
    <definedName name="w6y" localSheetId="13" hidden="1">{#N/A,#N/A,TRUE,"Cover";#N/A,#N/A,TRUE,"Conts";#N/A,#N/A,TRUE,"VOS";#N/A,#N/A,TRUE,"Warrington";#N/A,#N/A,TRUE,"Widnes"}</definedName>
    <definedName name="w6y" localSheetId="12" hidden="1">{#N/A,#N/A,TRUE,"Cover";#N/A,#N/A,TRUE,"Conts";#N/A,#N/A,TRUE,"VOS";#N/A,#N/A,TRUE,"Warrington";#N/A,#N/A,TRUE,"Widnes"}</definedName>
    <definedName name="w6y" localSheetId="19" hidden="1">{#N/A,#N/A,TRUE,"Cover";#N/A,#N/A,TRUE,"Conts";#N/A,#N/A,TRUE,"VOS";#N/A,#N/A,TRUE,"Warrington";#N/A,#N/A,TRUE,"Widnes"}</definedName>
    <definedName name="w6y" localSheetId="24" hidden="1">{#N/A,#N/A,TRUE,"Cover";#N/A,#N/A,TRUE,"Conts";#N/A,#N/A,TRUE,"VOS";#N/A,#N/A,TRUE,"Warrington";#N/A,#N/A,TRUE,"Widnes"}</definedName>
    <definedName name="w6y" localSheetId="10" hidden="1">{#N/A,#N/A,TRUE,"Cover";#N/A,#N/A,TRUE,"Conts";#N/A,#N/A,TRUE,"VOS";#N/A,#N/A,TRUE,"Warrington";#N/A,#N/A,TRUE,"Widnes"}</definedName>
    <definedName name="w6y" localSheetId="18" hidden="1">{#N/A,#N/A,TRUE,"Cover";#N/A,#N/A,TRUE,"Conts";#N/A,#N/A,TRUE,"VOS";#N/A,#N/A,TRUE,"Warrington";#N/A,#N/A,TRUE,"Widnes"}</definedName>
    <definedName name="w6y" hidden="1">{#N/A,#N/A,TRUE,"Cover";#N/A,#N/A,TRUE,"Conts";#N/A,#N/A,TRUE,"VOS";#N/A,#N/A,TRUE,"Warrington";#N/A,#N/A,TRUE,"Widnes"}</definedName>
    <definedName name="waff" localSheetId="21" hidden="1">{#N/A,#N/A,TRUE,"Cover";#N/A,#N/A,TRUE,"Conts";#N/A,#N/A,TRUE,"VOS";#N/A,#N/A,TRUE,"Warrington";#N/A,#N/A,TRUE,"Widnes"}</definedName>
    <definedName name="waff" localSheetId="13" hidden="1">{#N/A,#N/A,TRUE,"Cover";#N/A,#N/A,TRUE,"Conts";#N/A,#N/A,TRUE,"VOS";#N/A,#N/A,TRUE,"Warrington";#N/A,#N/A,TRUE,"Widnes"}</definedName>
    <definedName name="waff" localSheetId="12" hidden="1">{#N/A,#N/A,TRUE,"Cover";#N/A,#N/A,TRUE,"Conts";#N/A,#N/A,TRUE,"VOS";#N/A,#N/A,TRUE,"Warrington";#N/A,#N/A,TRUE,"Widnes"}</definedName>
    <definedName name="waff" localSheetId="19" hidden="1">{#N/A,#N/A,TRUE,"Cover";#N/A,#N/A,TRUE,"Conts";#N/A,#N/A,TRUE,"VOS";#N/A,#N/A,TRUE,"Warrington";#N/A,#N/A,TRUE,"Widnes"}</definedName>
    <definedName name="waff" localSheetId="24" hidden="1">{#N/A,#N/A,TRUE,"Cover";#N/A,#N/A,TRUE,"Conts";#N/A,#N/A,TRUE,"VOS";#N/A,#N/A,TRUE,"Warrington";#N/A,#N/A,TRUE,"Widnes"}</definedName>
    <definedName name="waff" localSheetId="10" hidden="1">{#N/A,#N/A,TRUE,"Cover";#N/A,#N/A,TRUE,"Conts";#N/A,#N/A,TRUE,"VOS";#N/A,#N/A,TRUE,"Warrington";#N/A,#N/A,TRUE,"Widnes"}</definedName>
    <definedName name="waff" localSheetId="18" hidden="1">{#N/A,#N/A,TRUE,"Cover";#N/A,#N/A,TRUE,"Conts";#N/A,#N/A,TRUE,"VOS";#N/A,#N/A,TRUE,"Warrington";#N/A,#N/A,TRUE,"Widnes"}</definedName>
    <definedName name="waff" hidden="1">{#N/A,#N/A,TRUE,"Cover";#N/A,#N/A,TRUE,"Conts";#N/A,#N/A,TRUE,"VOS";#N/A,#N/A,TRUE,"Warrington";#N/A,#N/A,TRUE,"Widnes"}</definedName>
    <definedName name="WALL__FINISHES" localSheetId="21">'[11]Build-up'!#REF!</definedName>
    <definedName name="WALL__FINISHES">'[11]Build-up'!#REF!</definedName>
    <definedName name="warergtrjyiu" localSheetId="21" hidden="1">{#N/A,#N/A,TRUE,"Cover";#N/A,#N/A,TRUE,"Conts";#N/A,#N/A,TRUE,"VOS";#N/A,#N/A,TRUE,"Warrington";#N/A,#N/A,TRUE,"Widnes"}</definedName>
    <definedName name="warergtrjyiu" localSheetId="13" hidden="1">{#N/A,#N/A,TRUE,"Cover";#N/A,#N/A,TRUE,"Conts";#N/A,#N/A,TRUE,"VOS";#N/A,#N/A,TRUE,"Warrington";#N/A,#N/A,TRUE,"Widnes"}</definedName>
    <definedName name="warergtrjyiu" localSheetId="12" hidden="1">{#N/A,#N/A,TRUE,"Cover";#N/A,#N/A,TRUE,"Conts";#N/A,#N/A,TRUE,"VOS";#N/A,#N/A,TRUE,"Warrington";#N/A,#N/A,TRUE,"Widnes"}</definedName>
    <definedName name="warergtrjyiu" localSheetId="19" hidden="1">{#N/A,#N/A,TRUE,"Cover";#N/A,#N/A,TRUE,"Conts";#N/A,#N/A,TRUE,"VOS";#N/A,#N/A,TRUE,"Warrington";#N/A,#N/A,TRUE,"Widnes"}</definedName>
    <definedName name="warergtrjyiu" localSheetId="24" hidden="1">{#N/A,#N/A,TRUE,"Cover";#N/A,#N/A,TRUE,"Conts";#N/A,#N/A,TRUE,"VOS";#N/A,#N/A,TRUE,"Warrington";#N/A,#N/A,TRUE,"Widnes"}</definedName>
    <definedName name="warergtrjyiu" localSheetId="10" hidden="1">{#N/A,#N/A,TRUE,"Cover";#N/A,#N/A,TRUE,"Conts";#N/A,#N/A,TRUE,"VOS";#N/A,#N/A,TRUE,"Warrington";#N/A,#N/A,TRUE,"Widnes"}</definedName>
    <definedName name="warergtrjyiu" localSheetId="1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1" hidden="1">{#N/A,#N/A,TRUE,"Cover";#N/A,#N/A,TRUE,"Conts";#N/A,#N/A,TRUE,"VOS";#N/A,#N/A,TRUE,"Warrington";#N/A,#N/A,TRUE,"Widnes"}</definedName>
    <definedName name="wawst" localSheetId="13" hidden="1">{#N/A,#N/A,TRUE,"Cover";#N/A,#N/A,TRUE,"Conts";#N/A,#N/A,TRUE,"VOS";#N/A,#N/A,TRUE,"Warrington";#N/A,#N/A,TRUE,"Widnes"}</definedName>
    <definedName name="wawst" localSheetId="12" hidden="1">{#N/A,#N/A,TRUE,"Cover";#N/A,#N/A,TRUE,"Conts";#N/A,#N/A,TRUE,"VOS";#N/A,#N/A,TRUE,"Warrington";#N/A,#N/A,TRUE,"Widnes"}</definedName>
    <definedName name="wawst" localSheetId="19" hidden="1">{#N/A,#N/A,TRUE,"Cover";#N/A,#N/A,TRUE,"Conts";#N/A,#N/A,TRUE,"VOS";#N/A,#N/A,TRUE,"Warrington";#N/A,#N/A,TRUE,"Widnes"}</definedName>
    <definedName name="wawst" localSheetId="24" hidden="1">{#N/A,#N/A,TRUE,"Cover";#N/A,#N/A,TRUE,"Conts";#N/A,#N/A,TRUE,"VOS";#N/A,#N/A,TRUE,"Warrington";#N/A,#N/A,TRUE,"Widnes"}</definedName>
    <definedName name="wawst" localSheetId="10" hidden="1">{#N/A,#N/A,TRUE,"Cover";#N/A,#N/A,TRUE,"Conts";#N/A,#N/A,TRUE,"VOS";#N/A,#N/A,TRUE,"Warrington";#N/A,#N/A,TRUE,"Widnes"}</definedName>
    <definedName name="wawst" localSheetId="18" hidden="1">{#N/A,#N/A,TRUE,"Cover";#N/A,#N/A,TRUE,"Conts";#N/A,#N/A,TRUE,"VOS";#N/A,#N/A,TRUE,"Warrington";#N/A,#N/A,TRUE,"Widnes"}</definedName>
    <definedName name="wawst" hidden="1">{#N/A,#N/A,TRUE,"Cover";#N/A,#N/A,TRUE,"Conts";#N/A,#N/A,TRUE,"VOS";#N/A,#N/A,TRUE,"Warrington";#N/A,#N/A,TRUE,"Widnes"}</definedName>
    <definedName name="wegywegt" localSheetId="21" hidden="1">{#N/A,#N/A,TRUE,"Cover";#N/A,#N/A,TRUE,"Conts";#N/A,#N/A,TRUE,"VOS";#N/A,#N/A,TRUE,"Warrington";#N/A,#N/A,TRUE,"Widnes"}</definedName>
    <definedName name="wegywegt" localSheetId="13" hidden="1">{#N/A,#N/A,TRUE,"Cover";#N/A,#N/A,TRUE,"Conts";#N/A,#N/A,TRUE,"VOS";#N/A,#N/A,TRUE,"Warrington";#N/A,#N/A,TRUE,"Widnes"}</definedName>
    <definedName name="wegywegt" localSheetId="12" hidden="1">{#N/A,#N/A,TRUE,"Cover";#N/A,#N/A,TRUE,"Conts";#N/A,#N/A,TRUE,"VOS";#N/A,#N/A,TRUE,"Warrington";#N/A,#N/A,TRUE,"Widnes"}</definedName>
    <definedName name="wegywegt" localSheetId="19" hidden="1">{#N/A,#N/A,TRUE,"Cover";#N/A,#N/A,TRUE,"Conts";#N/A,#N/A,TRUE,"VOS";#N/A,#N/A,TRUE,"Warrington";#N/A,#N/A,TRUE,"Widnes"}</definedName>
    <definedName name="wegywegt" localSheetId="24" hidden="1">{#N/A,#N/A,TRUE,"Cover";#N/A,#N/A,TRUE,"Conts";#N/A,#N/A,TRUE,"VOS";#N/A,#N/A,TRUE,"Warrington";#N/A,#N/A,TRUE,"Widnes"}</definedName>
    <definedName name="wegywegt" localSheetId="10" hidden="1">{#N/A,#N/A,TRUE,"Cover";#N/A,#N/A,TRUE,"Conts";#N/A,#N/A,TRUE,"VOS";#N/A,#N/A,TRUE,"Warrington";#N/A,#N/A,TRUE,"Widnes"}</definedName>
    <definedName name="wegywegt" localSheetId="18" hidden="1">{#N/A,#N/A,TRUE,"Cover";#N/A,#N/A,TRUE,"Conts";#N/A,#N/A,TRUE,"VOS";#N/A,#N/A,TRUE,"Warrington";#N/A,#N/A,TRUE,"Widnes"}</definedName>
    <definedName name="wegywegt" hidden="1">{#N/A,#N/A,TRUE,"Cover";#N/A,#N/A,TRUE,"Conts";#N/A,#N/A,TRUE,"VOS";#N/A,#N/A,TRUE,"Warrington";#N/A,#N/A,TRUE,"Widnes"}</definedName>
    <definedName name="weq" localSheetId="21"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24"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1" hidden="1">{#N/A,#N/A,TRUE,"Cover";#N/A,#N/A,TRUE,"Conts";#N/A,#N/A,TRUE,"VOS";#N/A,#N/A,TRUE,"Warrington";#N/A,#N/A,TRUE,"Widnes"}</definedName>
    <definedName name="wert" localSheetId="13" hidden="1">{#N/A,#N/A,TRUE,"Cover";#N/A,#N/A,TRUE,"Conts";#N/A,#N/A,TRUE,"VOS";#N/A,#N/A,TRUE,"Warrington";#N/A,#N/A,TRUE,"Widnes"}</definedName>
    <definedName name="wert" localSheetId="12" hidden="1">{#N/A,#N/A,TRUE,"Cover";#N/A,#N/A,TRUE,"Conts";#N/A,#N/A,TRUE,"VOS";#N/A,#N/A,TRUE,"Warrington";#N/A,#N/A,TRUE,"Widnes"}</definedName>
    <definedName name="wert" localSheetId="19" hidden="1">{#N/A,#N/A,TRUE,"Cover";#N/A,#N/A,TRUE,"Conts";#N/A,#N/A,TRUE,"VOS";#N/A,#N/A,TRUE,"Warrington";#N/A,#N/A,TRUE,"Widnes"}</definedName>
    <definedName name="wert" localSheetId="24" hidden="1">{#N/A,#N/A,TRUE,"Cover";#N/A,#N/A,TRUE,"Conts";#N/A,#N/A,TRUE,"VOS";#N/A,#N/A,TRUE,"Warrington";#N/A,#N/A,TRUE,"Widnes"}</definedName>
    <definedName name="wert" localSheetId="10" hidden="1">{#N/A,#N/A,TRUE,"Cover";#N/A,#N/A,TRUE,"Conts";#N/A,#N/A,TRUE,"VOS";#N/A,#N/A,TRUE,"Warrington";#N/A,#N/A,TRUE,"Widnes"}</definedName>
    <definedName name="wert" localSheetId="18" hidden="1">{#N/A,#N/A,TRUE,"Cover";#N/A,#N/A,TRUE,"Conts";#N/A,#N/A,TRUE,"VOS";#N/A,#N/A,TRUE,"Warrington";#N/A,#N/A,TRUE,"Widnes"}</definedName>
    <definedName name="wert" hidden="1">{#N/A,#N/A,TRUE,"Cover";#N/A,#N/A,TRUE,"Conts";#N/A,#N/A,TRUE,"VOS";#N/A,#N/A,TRUE,"Warrington";#N/A,#N/A,TRUE,"Widnes"}</definedName>
    <definedName name="wetjy" localSheetId="21" hidden="1">{#N/A,#N/A,TRUE,"Cover";#N/A,#N/A,TRUE,"Conts";#N/A,#N/A,TRUE,"VOS";#N/A,#N/A,TRUE,"Warrington";#N/A,#N/A,TRUE,"Widnes"}</definedName>
    <definedName name="wetjy" localSheetId="13" hidden="1">{#N/A,#N/A,TRUE,"Cover";#N/A,#N/A,TRUE,"Conts";#N/A,#N/A,TRUE,"VOS";#N/A,#N/A,TRUE,"Warrington";#N/A,#N/A,TRUE,"Widnes"}</definedName>
    <definedName name="wetjy" localSheetId="12" hidden="1">{#N/A,#N/A,TRUE,"Cover";#N/A,#N/A,TRUE,"Conts";#N/A,#N/A,TRUE,"VOS";#N/A,#N/A,TRUE,"Warrington";#N/A,#N/A,TRUE,"Widnes"}</definedName>
    <definedName name="wetjy" localSheetId="19" hidden="1">{#N/A,#N/A,TRUE,"Cover";#N/A,#N/A,TRUE,"Conts";#N/A,#N/A,TRUE,"VOS";#N/A,#N/A,TRUE,"Warrington";#N/A,#N/A,TRUE,"Widnes"}</definedName>
    <definedName name="wetjy" localSheetId="24" hidden="1">{#N/A,#N/A,TRUE,"Cover";#N/A,#N/A,TRUE,"Conts";#N/A,#N/A,TRUE,"VOS";#N/A,#N/A,TRUE,"Warrington";#N/A,#N/A,TRUE,"Widnes"}</definedName>
    <definedName name="wetjy" localSheetId="10" hidden="1">{#N/A,#N/A,TRUE,"Cover";#N/A,#N/A,TRUE,"Conts";#N/A,#N/A,TRUE,"VOS";#N/A,#N/A,TRUE,"Warrington";#N/A,#N/A,TRUE,"Widnes"}</definedName>
    <definedName name="wetjy" localSheetId="18" hidden="1">{#N/A,#N/A,TRUE,"Cover";#N/A,#N/A,TRUE,"Conts";#N/A,#N/A,TRUE,"VOS";#N/A,#N/A,TRUE,"Warrington";#N/A,#N/A,TRUE,"Widnes"}</definedName>
    <definedName name="wetjy" hidden="1">{#N/A,#N/A,TRUE,"Cover";#N/A,#N/A,TRUE,"Conts";#N/A,#N/A,TRUE,"VOS";#N/A,#N/A,TRUE,"Warrington";#N/A,#N/A,TRUE,"Widnes"}</definedName>
    <definedName name="wetyrutu" localSheetId="21" hidden="1">{#N/A,#N/A,TRUE,"Cover";#N/A,#N/A,TRUE,"Conts";#N/A,#N/A,TRUE,"VOS";#N/A,#N/A,TRUE,"Warrington";#N/A,#N/A,TRUE,"Widnes"}</definedName>
    <definedName name="wetyrutu" localSheetId="13" hidden="1">{#N/A,#N/A,TRUE,"Cover";#N/A,#N/A,TRUE,"Conts";#N/A,#N/A,TRUE,"VOS";#N/A,#N/A,TRUE,"Warrington";#N/A,#N/A,TRUE,"Widnes"}</definedName>
    <definedName name="wetyrutu" localSheetId="12" hidden="1">{#N/A,#N/A,TRUE,"Cover";#N/A,#N/A,TRUE,"Conts";#N/A,#N/A,TRUE,"VOS";#N/A,#N/A,TRUE,"Warrington";#N/A,#N/A,TRUE,"Widnes"}</definedName>
    <definedName name="wetyrutu" localSheetId="19" hidden="1">{#N/A,#N/A,TRUE,"Cover";#N/A,#N/A,TRUE,"Conts";#N/A,#N/A,TRUE,"VOS";#N/A,#N/A,TRUE,"Warrington";#N/A,#N/A,TRUE,"Widnes"}</definedName>
    <definedName name="wetyrutu" localSheetId="24" hidden="1">{#N/A,#N/A,TRUE,"Cover";#N/A,#N/A,TRUE,"Conts";#N/A,#N/A,TRUE,"VOS";#N/A,#N/A,TRUE,"Warrington";#N/A,#N/A,TRUE,"Widnes"}</definedName>
    <definedName name="wetyrutu" localSheetId="10" hidden="1">{#N/A,#N/A,TRUE,"Cover";#N/A,#N/A,TRUE,"Conts";#N/A,#N/A,TRUE,"VOS";#N/A,#N/A,TRUE,"Warrington";#N/A,#N/A,TRUE,"Widnes"}</definedName>
    <definedName name="wetyrutu" localSheetId="18" hidden="1">{#N/A,#N/A,TRUE,"Cover";#N/A,#N/A,TRUE,"Conts";#N/A,#N/A,TRUE,"VOS";#N/A,#N/A,TRUE,"Warrington";#N/A,#N/A,TRUE,"Widnes"}</definedName>
    <definedName name="wetyrutu" hidden="1">{#N/A,#N/A,TRUE,"Cover";#N/A,#N/A,TRUE,"Conts";#N/A,#N/A,TRUE,"VOS";#N/A,#N/A,TRUE,"Warrington";#N/A,#N/A,TRUE,"Widnes"}</definedName>
    <definedName name="WINDOWS__AND__EXTERNAL__DOORS" localSheetId="21">'[11]Build-up'!#REF!</definedName>
    <definedName name="WINDOWS__AND__EXTERNAL__DOORS">'[11]Build-up'!#REF!</definedName>
    <definedName name="wqer" localSheetId="21" hidden="1">{#N/A,#N/A,TRUE,"Cover";#N/A,#N/A,TRUE,"Conts";#N/A,#N/A,TRUE,"VOS";#N/A,#N/A,TRUE,"Warrington";#N/A,#N/A,TRUE,"Widnes"}</definedName>
    <definedName name="wqer" localSheetId="13" hidden="1">{#N/A,#N/A,TRUE,"Cover";#N/A,#N/A,TRUE,"Conts";#N/A,#N/A,TRUE,"VOS";#N/A,#N/A,TRUE,"Warrington";#N/A,#N/A,TRUE,"Widnes"}</definedName>
    <definedName name="wqer" localSheetId="12" hidden="1">{#N/A,#N/A,TRUE,"Cover";#N/A,#N/A,TRUE,"Conts";#N/A,#N/A,TRUE,"VOS";#N/A,#N/A,TRUE,"Warrington";#N/A,#N/A,TRUE,"Widnes"}</definedName>
    <definedName name="wqer" localSheetId="19" hidden="1">{#N/A,#N/A,TRUE,"Cover";#N/A,#N/A,TRUE,"Conts";#N/A,#N/A,TRUE,"VOS";#N/A,#N/A,TRUE,"Warrington";#N/A,#N/A,TRUE,"Widnes"}</definedName>
    <definedName name="wqer" localSheetId="24" hidden="1">{#N/A,#N/A,TRUE,"Cover";#N/A,#N/A,TRUE,"Conts";#N/A,#N/A,TRUE,"VOS";#N/A,#N/A,TRUE,"Warrington";#N/A,#N/A,TRUE,"Widnes"}</definedName>
    <definedName name="wqer" localSheetId="10" hidden="1">{#N/A,#N/A,TRUE,"Cover";#N/A,#N/A,TRUE,"Conts";#N/A,#N/A,TRUE,"VOS";#N/A,#N/A,TRUE,"Warrington";#N/A,#N/A,TRUE,"Widnes"}</definedName>
    <definedName name="wqer" localSheetId="18" hidden="1">{#N/A,#N/A,TRUE,"Cover";#N/A,#N/A,TRUE,"Conts";#N/A,#N/A,TRUE,"VOS";#N/A,#N/A,TRUE,"Warrington";#N/A,#N/A,TRUE,"Widnes"}</definedName>
    <definedName name="wqer" hidden="1">{#N/A,#N/A,TRUE,"Cover";#N/A,#N/A,TRUE,"Conts";#N/A,#N/A,TRUE,"VOS";#N/A,#N/A,TRUE,"Warrington";#N/A,#N/A,TRUE,"Widnes"}</definedName>
    <definedName name="wrn.all." localSheetId="21"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24"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1" hidden="1">{#N/A,#N/A,FALSE,"Primary";#N/A,#N/A,FALSE,"Secondary";#N/A,#N/A,FALSE,"Latent";#N/A,#N/A,FALSE,"Demand Inputs";#N/A,#N/A,FALSE,"Supply Addn";#N/A,#N/A,FALSE,"Mkt Pen"}</definedName>
    <definedName name="wrn.All._.Inputs." localSheetId="13"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24"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1"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24"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1" hidden="1">{"Base Year Demand",#N/A,FALSE,"Demand-Base Year"}</definedName>
    <definedName name="wrn.BaseYearDemand." localSheetId="13" hidden="1">{"Base Year Demand",#N/A,FALSE,"Demand-Base Year"}</definedName>
    <definedName name="wrn.BaseYearDemand." localSheetId="12" hidden="1">{"Base Year Demand",#N/A,FALSE,"Demand-Base Year"}</definedName>
    <definedName name="wrn.BaseYearDemand." localSheetId="19" hidden="1">{"Base Year Demand",#N/A,FALSE,"Demand-Base Year"}</definedName>
    <definedName name="wrn.BaseYearDemand." localSheetId="24" hidden="1">{"Base Year Demand",#N/A,FALSE,"Demand-Base Year"}</definedName>
    <definedName name="wrn.BaseYearDemand." localSheetId="10" hidden="1">{"Base Year Demand",#N/A,FALSE,"Demand-Base Year"}</definedName>
    <definedName name="wrn.BaseYearDemand." localSheetId="18" hidden="1">{"Base Year Demand",#N/A,FALSE,"Demand-Base Year"}</definedName>
    <definedName name="wrn.BaseYearDemand." hidden="1">{"Base Year Demand",#N/A,FALSE,"Demand-Base Year"}</definedName>
    <definedName name="wrn.Both._.Outputs." localSheetId="21" hidden="1">{"LTV Output",#N/A,FALSE,"Output";"DCR Output",#N/A,FALSE,"Output"}</definedName>
    <definedName name="wrn.Both._.Outputs." localSheetId="13" hidden="1">{"LTV Output",#N/A,FALSE,"Output";"DCR Output",#N/A,FALSE,"Output"}</definedName>
    <definedName name="wrn.Both._.Outputs." localSheetId="12" hidden="1">{"LTV Output",#N/A,FALSE,"Output";"DCR Output",#N/A,FALSE,"Output"}</definedName>
    <definedName name="wrn.Both._.Outputs." localSheetId="19" hidden="1">{"LTV Output",#N/A,FALSE,"Output";"DCR Output",#N/A,FALSE,"Output"}</definedName>
    <definedName name="wrn.Both._.Outputs." localSheetId="24" hidden="1">{"LTV Output",#N/A,FALSE,"Output";"DCR Output",#N/A,FALSE,"Output"}</definedName>
    <definedName name="wrn.Both._.Outputs." localSheetId="10" hidden="1">{"LTV Output",#N/A,FALSE,"Output";"DCR Output",#N/A,FALSE,"Output"}</definedName>
    <definedName name="wrn.Both._.Outputs." localSheetId="18" hidden="1">{"LTV Output",#N/A,FALSE,"Output";"DCR Output",#N/A,FALSE,"Output"}</definedName>
    <definedName name="wrn.Both._.Outputs." hidden="1">{"LTV Output",#N/A,FALSE,"Output";"DCR Output",#N/A,FALSE,"Output"}</definedName>
    <definedName name="wrn.COST_SHEETS." localSheetId="21" hidden="1">{#N/A,#N/A,FALSE,"WBS 1.06";#N/A,#N/A,FALSE,"WBS 1.14";#N/A,#N/A,FALSE,"WBS 1.17";#N/A,#N/A,FALSE,"WBS 1.18"}</definedName>
    <definedName name="wrn.COST_SHEETS." localSheetId="13" hidden="1">{#N/A,#N/A,FALSE,"WBS 1.06";#N/A,#N/A,FALSE,"WBS 1.14";#N/A,#N/A,FALSE,"WBS 1.17";#N/A,#N/A,FALSE,"WBS 1.18"}</definedName>
    <definedName name="wrn.COST_SHEETS." localSheetId="12" hidden="1">{#N/A,#N/A,FALSE,"WBS 1.06";#N/A,#N/A,FALSE,"WBS 1.14";#N/A,#N/A,FALSE,"WBS 1.17";#N/A,#N/A,FALSE,"WBS 1.18"}</definedName>
    <definedName name="wrn.COST_SHEETS." localSheetId="19" hidden="1">{#N/A,#N/A,FALSE,"WBS 1.06";#N/A,#N/A,FALSE,"WBS 1.14";#N/A,#N/A,FALSE,"WBS 1.17";#N/A,#N/A,FALSE,"WBS 1.18"}</definedName>
    <definedName name="wrn.COST_SHEETS." localSheetId="24" hidden="1">{#N/A,#N/A,FALSE,"WBS 1.06";#N/A,#N/A,FALSE,"WBS 1.14";#N/A,#N/A,FALSE,"WBS 1.17";#N/A,#N/A,FALSE,"WBS 1.18"}</definedName>
    <definedName name="wrn.COST_SHEETS." localSheetId="10" hidden="1">{#N/A,#N/A,FALSE,"WBS 1.06";#N/A,#N/A,FALSE,"WBS 1.14";#N/A,#N/A,FALSE,"WBS 1.17";#N/A,#N/A,FALSE,"WBS 1.18"}</definedName>
    <definedName name="wrn.COST_SHEETS." localSheetId="18" hidden="1">{#N/A,#N/A,FALSE,"WBS 1.06";#N/A,#N/A,FALSE,"WBS 1.14";#N/A,#N/A,FALSE,"WBS 1.17";#N/A,#N/A,FALSE,"WBS 1.18"}</definedName>
    <definedName name="wrn.COST_SHEETS." hidden="1">{#N/A,#N/A,FALSE,"WBS 1.06";#N/A,#N/A,FALSE,"WBS 1.14";#N/A,#N/A,FALSE,"WBS 1.17";#N/A,#N/A,FALSE,"WBS 1.18"}</definedName>
    <definedName name="wrn.DCR._.Output." localSheetId="21" hidden="1">{"DCR Output",#N/A,FALSE,"Output"}</definedName>
    <definedName name="wrn.DCR._.Output." localSheetId="13" hidden="1">{"DCR Output",#N/A,FALSE,"Output"}</definedName>
    <definedName name="wrn.DCR._.Output." localSheetId="12" hidden="1">{"DCR Output",#N/A,FALSE,"Output"}</definedName>
    <definedName name="wrn.DCR._.Output." localSheetId="19" hidden="1">{"DCR Output",#N/A,FALSE,"Output"}</definedName>
    <definedName name="wrn.DCR._.Output." localSheetId="24" hidden="1">{"DCR Output",#N/A,FALSE,"Output"}</definedName>
    <definedName name="wrn.DCR._.Output." localSheetId="10" hidden="1">{"DCR Output",#N/A,FALSE,"Output"}</definedName>
    <definedName name="wrn.DCR._.Output." localSheetId="18" hidden="1">{"DCR Output",#N/A,FALSE,"Output"}</definedName>
    <definedName name="wrn.DCR._.Output." hidden="1">{"DCR Output",#N/A,FALSE,"Output"}</definedName>
    <definedName name="wrn.Demand._.Calcs." localSheetId="21" hidden="1">{#N/A,#N/A,FALSE,"Demand Calcs"}</definedName>
    <definedName name="wrn.Demand._.Calcs." localSheetId="13" hidden="1">{#N/A,#N/A,FALSE,"Demand Calcs"}</definedName>
    <definedName name="wrn.Demand._.Calcs." localSheetId="12" hidden="1">{#N/A,#N/A,FALSE,"Demand Calcs"}</definedName>
    <definedName name="wrn.Demand._.Calcs." localSheetId="19" hidden="1">{#N/A,#N/A,FALSE,"Demand Calcs"}</definedName>
    <definedName name="wrn.Demand._.Calcs." localSheetId="24" hidden="1">{#N/A,#N/A,FALSE,"Demand Calcs"}</definedName>
    <definedName name="wrn.Demand._.Calcs." localSheetId="10" hidden="1">{#N/A,#N/A,FALSE,"Demand Calcs"}</definedName>
    <definedName name="wrn.Demand._.Calcs." localSheetId="18" hidden="1">{#N/A,#N/A,FALSE,"Demand Calcs"}</definedName>
    <definedName name="wrn.Demand._.Calcs." hidden="1">{#N/A,#N/A,FALSE,"Demand Calcs"}</definedName>
    <definedName name="wrn.Demand._.Inputs." localSheetId="21" hidden="1">{#N/A,#N/A,FALSE,"Demand Inputs"}</definedName>
    <definedName name="wrn.Demand._.Inputs." localSheetId="13" hidden="1">{#N/A,#N/A,FALSE,"Demand Inputs"}</definedName>
    <definedName name="wrn.Demand._.Inputs." localSheetId="12" hidden="1">{#N/A,#N/A,FALSE,"Demand Inputs"}</definedName>
    <definedName name="wrn.Demand._.Inputs." localSheetId="19" hidden="1">{#N/A,#N/A,FALSE,"Demand Inputs"}</definedName>
    <definedName name="wrn.Demand._.Inputs." localSheetId="24" hidden="1">{#N/A,#N/A,FALSE,"Demand Inputs"}</definedName>
    <definedName name="wrn.Demand._.Inputs." localSheetId="10" hidden="1">{#N/A,#N/A,FALSE,"Demand Inputs"}</definedName>
    <definedName name="wrn.Demand._.Inputs." localSheetId="18" hidden="1">{#N/A,#N/A,FALSE,"Demand Inputs"}</definedName>
    <definedName name="wrn.Demand._.Inputs." hidden="1">{#N/A,#N/A,FALSE,"Demand Inputs"}</definedName>
    <definedName name="wrn.Fair._.Share._.Calcs." localSheetId="21" hidden="1">{#N/A,#N/A,FALSE,"Fair Share"}</definedName>
    <definedName name="wrn.Fair._.Share._.Calcs." localSheetId="13" hidden="1">{#N/A,#N/A,FALSE,"Fair Share"}</definedName>
    <definedName name="wrn.Fair._.Share._.Calcs." localSheetId="12" hidden="1">{#N/A,#N/A,FALSE,"Fair Share"}</definedName>
    <definedName name="wrn.Fair._.Share._.Calcs." localSheetId="19" hidden="1">{#N/A,#N/A,FALSE,"Fair Share"}</definedName>
    <definedName name="wrn.Fair._.Share._.Calcs." localSheetId="24" hidden="1">{#N/A,#N/A,FALSE,"Fair Share"}</definedName>
    <definedName name="wrn.Fair._.Share._.Calcs." localSheetId="10" hidden="1">{#N/A,#N/A,FALSE,"Fair Share"}</definedName>
    <definedName name="wrn.Fair._.Share._.Calcs." localSheetId="18" hidden="1">{#N/A,#N/A,FALSE,"Fair Share"}</definedName>
    <definedName name="wrn.Fair._.Share._.Calcs." hidden="1">{#N/A,#N/A,FALSE,"Fair Share"}</definedName>
    <definedName name="wrn.Final._.Output." localSheetId="21" hidden="1">{#N/A,#N/A,FALSE,"Final Output"}</definedName>
    <definedName name="wrn.Final._.Output." localSheetId="13" hidden="1">{#N/A,#N/A,FALSE,"Final Output"}</definedName>
    <definedName name="wrn.Final._.Output." localSheetId="12" hidden="1">{#N/A,#N/A,FALSE,"Final Output"}</definedName>
    <definedName name="wrn.Final._.Output." localSheetId="19" hidden="1">{#N/A,#N/A,FALSE,"Final Output"}</definedName>
    <definedName name="wrn.Final._.Output." localSheetId="24" hidden="1">{#N/A,#N/A,FALSE,"Final Output"}</definedName>
    <definedName name="wrn.Final._.Output." localSheetId="10" hidden="1">{#N/A,#N/A,FALSE,"Final Output"}</definedName>
    <definedName name="wrn.Final._.Output." localSheetId="18" hidden="1">{#N/A,#N/A,FALSE,"Final Output"}</definedName>
    <definedName name="wrn.Final._.Output." hidden="1">{#N/A,#N/A,FALSE,"Final Output"}</definedName>
    <definedName name="wrn.Full._.Report." localSheetId="21"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1" hidden="1">{#N/A,#N/A,FALSE,"Input"}</definedName>
    <definedName name="wrn.Inputs." localSheetId="13" hidden="1">{#N/A,#N/A,FALSE,"Input"}</definedName>
    <definedName name="wrn.Inputs." localSheetId="12" hidden="1">{#N/A,#N/A,FALSE,"Input"}</definedName>
    <definedName name="wrn.Inputs." localSheetId="19" hidden="1">{#N/A,#N/A,FALSE,"Input"}</definedName>
    <definedName name="wrn.Inputs." localSheetId="24" hidden="1">{#N/A,#N/A,FALSE,"Input"}</definedName>
    <definedName name="wrn.Inputs." localSheetId="10" hidden="1">{#N/A,#N/A,FALSE,"Input"}</definedName>
    <definedName name="wrn.Inputs." localSheetId="18" hidden="1">{#N/A,#N/A,FALSE,"Input"}</definedName>
    <definedName name="wrn.Inputs." hidden="1">{#N/A,#N/A,FALSE,"Input"}</definedName>
    <definedName name="wrn.Latent._.Demand._.Inputs." localSheetId="21" hidden="1">{#N/A,#N/A,FALSE,"Latent"}</definedName>
    <definedName name="wrn.Latent._.Demand._.Inputs." localSheetId="13" hidden="1">{#N/A,#N/A,FALSE,"Latent"}</definedName>
    <definedName name="wrn.Latent._.Demand._.Inputs." localSheetId="12" hidden="1">{#N/A,#N/A,FALSE,"Latent"}</definedName>
    <definedName name="wrn.Latent._.Demand._.Inputs." localSheetId="19" hidden="1">{#N/A,#N/A,FALSE,"Latent"}</definedName>
    <definedName name="wrn.Latent._.Demand._.Inputs." localSheetId="24" hidden="1">{#N/A,#N/A,FALSE,"Latent"}</definedName>
    <definedName name="wrn.Latent._.Demand._.Inputs." localSheetId="10" hidden="1">{#N/A,#N/A,FALSE,"Latent"}</definedName>
    <definedName name="wrn.Latent._.Demand._.Inputs." localSheetId="18" hidden="1">{#N/A,#N/A,FALSE,"Latent"}</definedName>
    <definedName name="wrn.Latent._.Demand._.Inputs." hidden="1">{#N/A,#N/A,FALSE,"Latent"}</definedName>
    <definedName name="wrn.LTV._.Output." localSheetId="21" hidden="1">{"LTV Output",#N/A,FALSE,"Output"}</definedName>
    <definedName name="wrn.LTV._.Output." localSheetId="13" hidden="1">{"LTV Output",#N/A,FALSE,"Output"}</definedName>
    <definedName name="wrn.LTV._.Output." localSheetId="12" hidden="1">{"LTV Output",#N/A,FALSE,"Output"}</definedName>
    <definedName name="wrn.LTV._.Output." localSheetId="19" hidden="1">{"LTV Output",#N/A,FALSE,"Output"}</definedName>
    <definedName name="wrn.LTV._.Output." localSheetId="24" hidden="1">{"LTV Output",#N/A,FALSE,"Output"}</definedName>
    <definedName name="wrn.LTV._.Output." localSheetId="10" hidden="1">{"LTV Output",#N/A,FALSE,"Output"}</definedName>
    <definedName name="wrn.LTV._.Output." localSheetId="18" hidden="1">{"LTV Output",#N/A,FALSE,"Output"}</definedName>
    <definedName name="wrn.LTV._.Output." hidden="1">{"LTV Output",#N/A,FALSE,"Output"}</definedName>
    <definedName name="wrn.Occupancy._.Calcs." localSheetId="21" hidden="1">{#N/A,#N/A,FALSE,"Occ. Calcs"}</definedName>
    <definedName name="wrn.Occupancy._.Calcs." localSheetId="13" hidden="1">{#N/A,#N/A,FALSE,"Occ. Calcs"}</definedName>
    <definedName name="wrn.Occupancy._.Calcs." localSheetId="12" hidden="1">{#N/A,#N/A,FALSE,"Occ. Calcs"}</definedName>
    <definedName name="wrn.Occupancy._.Calcs." localSheetId="19" hidden="1">{#N/A,#N/A,FALSE,"Occ. Calcs"}</definedName>
    <definedName name="wrn.Occupancy._.Calcs." localSheetId="24" hidden="1">{#N/A,#N/A,FALSE,"Occ. Calcs"}</definedName>
    <definedName name="wrn.Occupancy._.Calcs." localSheetId="10" hidden="1">{#N/A,#N/A,FALSE,"Occ. Calcs"}</definedName>
    <definedName name="wrn.Occupancy._.Calcs." localSheetId="18" hidden="1">{#N/A,#N/A,FALSE,"Occ. Calcs"}</definedName>
    <definedName name="wrn.Occupancy._.Calcs." hidden="1">{#N/A,#N/A,FALSE,"Occ. Calcs"}</definedName>
    <definedName name="wrn.Penetration." localSheetId="21" hidden="1">{#N/A,#N/A,FALSE,"Mkt Pen"}</definedName>
    <definedName name="wrn.Penetration." localSheetId="13" hidden="1">{#N/A,#N/A,FALSE,"Mkt Pen"}</definedName>
    <definedName name="wrn.Penetration." localSheetId="12" hidden="1">{#N/A,#N/A,FALSE,"Mkt Pen"}</definedName>
    <definedName name="wrn.Penetration." localSheetId="19" hidden="1">{#N/A,#N/A,FALSE,"Mkt Pen"}</definedName>
    <definedName name="wrn.Penetration." localSheetId="24" hidden="1">{#N/A,#N/A,FALSE,"Mkt Pen"}</definedName>
    <definedName name="wrn.Penetration." localSheetId="10" hidden="1">{#N/A,#N/A,FALSE,"Mkt Pen"}</definedName>
    <definedName name="wrn.Penetration." localSheetId="18" hidden="1">{#N/A,#N/A,FALSE,"Mkt Pen"}</definedName>
    <definedName name="wrn.Penetration." hidden="1">{#N/A,#N/A,FALSE,"Mkt Pen"}</definedName>
    <definedName name="wrn.pr3sty." localSheetId="21" hidden="1">{#N/A,#N/A,FALSE,"intag";#N/A,#N/A,FALSE,"budg";#N/A,#N/A,FALSE,"samtl"}</definedName>
    <definedName name="wrn.pr3sty." localSheetId="13" hidden="1">{#N/A,#N/A,FALSE,"intag";#N/A,#N/A,FALSE,"budg";#N/A,#N/A,FALSE,"samtl"}</definedName>
    <definedName name="wrn.pr3sty." localSheetId="12" hidden="1">{#N/A,#N/A,FALSE,"intag";#N/A,#N/A,FALSE,"budg";#N/A,#N/A,FALSE,"samtl"}</definedName>
    <definedName name="wrn.pr3sty." localSheetId="19" hidden="1">{#N/A,#N/A,FALSE,"intag";#N/A,#N/A,FALSE,"budg";#N/A,#N/A,FALSE,"samtl"}</definedName>
    <definedName name="wrn.pr3sty." localSheetId="24" hidden="1">{#N/A,#N/A,FALSE,"intag";#N/A,#N/A,FALSE,"budg";#N/A,#N/A,FALSE,"samtl"}</definedName>
    <definedName name="wrn.pr3sty." localSheetId="10" hidden="1">{#N/A,#N/A,FALSE,"intag";#N/A,#N/A,FALSE,"budg";#N/A,#N/A,FALSE,"samtl"}</definedName>
    <definedName name="wrn.pr3sty." localSheetId="18" hidden="1">{#N/A,#N/A,FALSE,"intag";#N/A,#N/A,FALSE,"budg";#N/A,#N/A,FALSE,"samtl"}</definedName>
    <definedName name="wrn.pr3sty." hidden="1">{#N/A,#N/A,FALSE,"intag";#N/A,#N/A,FALSE,"budg";#N/A,#N/A,FALSE,"samtl"}</definedName>
    <definedName name="wrn.pr3sty.neu" localSheetId="21" hidden="1">{#N/A,#N/A,FALSE,"intag";#N/A,#N/A,FALSE,"budg";#N/A,#N/A,FALSE,"samtl"}</definedName>
    <definedName name="wrn.pr3sty.neu" localSheetId="13" hidden="1">{#N/A,#N/A,FALSE,"intag";#N/A,#N/A,FALSE,"budg";#N/A,#N/A,FALSE,"samtl"}</definedName>
    <definedName name="wrn.pr3sty.neu" localSheetId="12" hidden="1">{#N/A,#N/A,FALSE,"intag";#N/A,#N/A,FALSE,"budg";#N/A,#N/A,FALSE,"samtl"}</definedName>
    <definedName name="wrn.pr3sty.neu" localSheetId="19" hidden="1">{#N/A,#N/A,FALSE,"intag";#N/A,#N/A,FALSE,"budg";#N/A,#N/A,FALSE,"samtl"}</definedName>
    <definedName name="wrn.pr3sty.neu" localSheetId="24" hidden="1">{#N/A,#N/A,FALSE,"intag";#N/A,#N/A,FALSE,"budg";#N/A,#N/A,FALSE,"samtl"}</definedName>
    <definedName name="wrn.pr3sty.neu" localSheetId="10" hidden="1">{#N/A,#N/A,FALSE,"intag";#N/A,#N/A,FALSE,"budg";#N/A,#N/A,FALSE,"samtl"}</definedName>
    <definedName name="wrn.pr3sty.neu" localSheetId="18" hidden="1">{#N/A,#N/A,FALSE,"intag";#N/A,#N/A,FALSE,"budg";#N/A,#N/A,FALSE,"samtl"}</definedName>
    <definedName name="wrn.pr3sty.neu" hidden="1">{#N/A,#N/A,FALSE,"intag";#N/A,#N/A,FALSE,"budg";#N/A,#N/A,FALSE,"samtl"}</definedName>
    <definedName name="wrn.Primary._.Competition." localSheetId="21" hidden="1">{#N/A,#N/A,FALSE,"Primary"}</definedName>
    <definedName name="wrn.Primary._.Competition." localSheetId="13" hidden="1">{#N/A,#N/A,FALSE,"Primary"}</definedName>
    <definedName name="wrn.Primary._.Competition." localSheetId="12" hidden="1">{#N/A,#N/A,FALSE,"Primary"}</definedName>
    <definedName name="wrn.Primary._.Competition." localSheetId="19" hidden="1">{#N/A,#N/A,FALSE,"Primary"}</definedName>
    <definedName name="wrn.Primary._.Competition." localSheetId="24" hidden="1">{#N/A,#N/A,FALSE,"Primary"}</definedName>
    <definedName name="wrn.Primary._.Competition." localSheetId="10" hidden="1">{#N/A,#N/A,FALSE,"Primary"}</definedName>
    <definedName name="wrn.Primary._.Competition." localSheetId="18" hidden="1">{#N/A,#N/A,FALSE,"Primary"}</definedName>
    <definedName name="wrn.Primary._.Competition." hidden="1">{#N/A,#N/A,FALSE,"Primary"}</definedName>
    <definedName name="wrn.PrintallD." localSheetId="21"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24"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1"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24"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1" hidden="1">{#N/A,#N/A,FALSE,"Secondary"}</definedName>
    <definedName name="wrn.Secondary._.Competition." localSheetId="13" hidden="1">{#N/A,#N/A,FALSE,"Secondary"}</definedName>
    <definedName name="wrn.Secondary._.Competition." localSheetId="12" hidden="1">{#N/A,#N/A,FALSE,"Secondary"}</definedName>
    <definedName name="wrn.Secondary._.Competition." localSheetId="19" hidden="1">{#N/A,#N/A,FALSE,"Secondary"}</definedName>
    <definedName name="wrn.Secondary._.Competition." localSheetId="24" hidden="1">{#N/A,#N/A,FALSE,"Secondary"}</definedName>
    <definedName name="wrn.Secondary._.Competition." localSheetId="10" hidden="1">{#N/A,#N/A,FALSE,"Secondary"}</definedName>
    <definedName name="wrn.Secondary._.Competition." localSheetId="18" hidden="1">{#N/A,#N/A,FALSE,"Secondary"}</definedName>
    <definedName name="wrn.Secondary._.Competition." hidden="1">{#N/A,#N/A,FALSE,"Secondary"}</definedName>
    <definedName name="wrn.STAMPA._.TUTTO." localSheetId="21" hidden="1">{#N/A,#N/A,FALSE,"C3";#N/A,#N/A,FALSE,"D2-17";#N/A,#N/A,FALSE,"C2-17";#N/A,#N/A,FALSE,"C2-CIVIL";#N/A,#N/A,FALSE,"D1-C1 contract";#N/A,#N/A,FALSE,"D1-CIVIL";#N/A,#N/A,FALSE,"C1 hourly";#N/A,#N/A,FALSE,"C1 contract";#N/A,#N/A,FALSE,"D1-C1 hourly"}</definedName>
    <definedName name="wrn.STAMPA._.TUTTO." localSheetId="13"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24"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1" hidden="1">{#N/A,#N/A,TRUE,"arnitower";#N/A,#N/A,TRUE,"arnigarage "}</definedName>
    <definedName name="wrn.struckgi." localSheetId="13" hidden="1">{#N/A,#N/A,TRUE,"arnitower";#N/A,#N/A,TRUE,"arnigarage "}</definedName>
    <definedName name="wrn.struckgi." localSheetId="12" hidden="1">{#N/A,#N/A,TRUE,"arnitower";#N/A,#N/A,TRUE,"arnigarage "}</definedName>
    <definedName name="wrn.struckgi." localSheetId="19" hidden="1">{#N/A,#N/A,TRUE,"arnitower";#N/A,#N/A,TRUE,"arnigarage "}</definedName>
    <definedName name="wrn.struckgi." localSheetId="24" hidden="1">{#N/A,#N/A,TRUE,"arnitower";#N/A,#N/A,TRUE,"arnigarage "}</definedName>
    <definedName name="wrn.struckgi." localSheetId="10" hidden="1">{#N/A,#N/A,TRUE,"arnitower";#N/A,#N/A,TRUE,"arnigarage "}</definedName>
    <definedName name="wrn.struckgi." localSheetId="18" hidden="1">{#N/A,#N/A,TRUE,"arnitower";#N/A,#N/A,TRUE,"arnigarage "}</definedName>
    <definedName name="wrn.struckgi." hidden="1">{#N/A,#N/A,TRUE,"arnitower";#N/A,#N/A,TRUE,"arnigarage "}</definedName>
    <definedName name="wrn.Supply._.Additions." localSheetId="21" hidden="1">{#N/A,#N/A,FALSE,"Supply Addn"}</definedName>
    <definedName name="wrn.Supply._.Additions." localSheetId="13" hidden="1">{#N/A,#N/A,FALSE,"Supply Addn"}</definedName>
    <definedName name="wrn.Supply._.Additions." localSheetId="12" hidden="1">{#N/A,#N/A,FALSE,"Supply Addn"}</definedName>
    <definedName name="wrn.Supply._.Additions." localSheetId="19" hidden="1">{#N/A,#N/A,FALSE,"Supply Addn"}</definedName>
    <definedName name="wrn.Supply._.Additions." localSheetId="24" hidden="1">{#N/A,#N/A,FALSE,"Supply Addn"}</definedName>
    <definedName name="wrn.Supply._.Additions." localSheetId="10" hidden="1">{#N/A,#N/A,FALSE,"Supply Addn"}</definedName>
    <definedName name="wrn.Supply._.Additions." localSheetId="18" hidden="1">{#N/A,#N/A,FALSE,"Supply Addn"}</definedName>
    <definedName name="wrn.Supply._.Additions." hidden="1">{#N/A,#N/A,FALSE,"Supply Addn"}</definedName>
    <definedName name="wrn.Warrington._.Widnes._.QS._.Costs." localSheetId="21"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24"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hidden="1">{#N/A,#N/A,TRUE,"Cover";#N/A,#N/A,TRUE,"Conts";#N/A,#N/A,TRUE,"VOS";#N/A,#N/A,TRUE,"Warrington";#N/A,#N/A,TRUE,"Widnes"}</definedName>
    <definedName name="wrrwerwrew" localSheetId="21" hidden="1">{#N/A,#N/A,TRUE,"Cover";#N/A,#N/A,TRUE,"Conts";#N/A,#N/A,TRUE,"VOS";#N/A,#N/A,TRUE,"Warrington";#N/A,#N/A,TRUE,"Widnes"}</definedName>
    <definedName name="wrrwerwrew" localSheetId="13" hidden="1">{#N/A,#N/A,TRUE,"Cover";#N/A,#N/A,TRUE,"Conts";#N/A,#N/A,TRUE,"VOS";#N/A,#N/A,TRUE,"Warrington";#N/A,#N/A,TRUE,"Widnes"}</definedName>
    <definedName name="wrrwerwrew" localSheetId="12" hidden="1">{#N/A,#N/A,TRUE,"Cover";#N/A,#N/A,TRUE,"Conts";#N/A,#N/A,TRUE,"VOS";#N/A,#N/A,TRUE,"Warrington";#N/A,#N/A,TRUE,"Widnes"}</definedName>
    <definedName name="wrrwerwrew" localSheetId="19" hidden="1">{#N/A,#N/A,TRUE,"Cover";#N/A,#N/A,TRUE,"Conts";#N/A,#N/A,TRUE,"VOS";#N/A,#N/A,TRUE,"Warrington";#N/A,#N/A,TRUE,"Widnes"}</definedName>
    <definedName name="wrrwerwrew" localSheetId="24" hidden="1">{#N/A,#N/A,TRUE,"Cover";#N/A,#N/A,TRUE,"Conts";#N/A,#N/A,TRUE,"VOS";#N/A,#N/A,TRUE,"Warrington";#N/A,#N/A,TRUE,"Widnes"}</definedName>
    <definedName name="wrrwerwrew" localSheetId="10" hidden="1">{#N/A,#N/A,TRUE,"Cover";#N/A,#N/A,TRUE,"Conts";#N/A,#N/A,TRUE,"VOS";#N/A,#N/A,TRUE,"Warrington";#N/A,#N/A,TRUE,"Widnes"}</definedName>
    <definedName name="wrrwerwrew" localSheetId="18" hidden="1">{#N/A,#N/A,TRUE,"Cover";#N/A,#N/A,TRUE,"Conts";#N/A,#N/A,TRUE,"VOS";#N/A,#N/A,TRUE,"Warrington";#N/A,#N/A,TRUE,"Widnes"}</definedName>
    <definedName name="wrrwerwrew" hidden="1">{#N/A,#N/A,TRUE,"Cover";#N/A,#N/A,TRUE,"Conts";#N/A,#N/A,TRUE,"VOS";#N/A,#N/A,TRUE,"Warrington";#N/A,#N/A,TRUE,"Widnes"}</definedName>
    <definedName name="wryuwyrututwys" localSheetId="21" hidden="1">{#N/A,#N/A,TRUE,"Cover";#N/A,#N/A,TRUE,"Conts";#N/A,#N/A,TRUE,"VOS";#N/A,#N/A,TRUE,"Warrington";#N/A,#N/A,TRUE,"Widnes"}</definedName>
    <definedName name="wryuwyrututwys" localSheetId="13" hidden="1">{#N/A,#N/A,TRUE,"Cover";#N/A,#N/A,TRUE,"Conts";#N/A,#N/A,TRUE,"VOS";#N/A,#N/A,TRUE,"Warrington";#N/A,#N/A,TRUE,"Widnes"}</definedName>
    <definedName name="wryuwyrututwys" localSheetId="12" hidden="1">{#N/A,#N/A,TRUE,"Cover";#N/A,#N/A,TRUE,"Conts";#N/A,#N/A,TRUE,"VOS";#N/A,#N/A,TRUE,"Warrington";#N/A,#N/A,TRUE,"Widnes"}</definedName>
    <definedName name="wryuwyrututwys" localSheetId="19" hidden="1">{#N/A,#N/A,TRUE,"Cover";#N/A,#N/A,TRUE,"Conts";#N/A,#N/A,TRUE,"VOS";#N/A,#N/A,TRUE,"Warrington";#N/A,#N/A,TRUE,"Widnes"}</definedName>
    <definedName name="wryuwyrututwys" localSheetId="24" hidden="1">{#N/A,#N/A,TRUE,"Cover";#N/A,#N/A,TRUE,"Conts";#N/A,#N/A,TRUE,"VOS";#N/A,#N/A,TRUE,"Warrington";#N/A,#N/A,TRUE,"Widnes"}</definedName>
    <definedName name="wryuwyrututwys" localSheetId="10" hidden="1">{#N/A,#N/A,TRUE,"Cover";#N/A,#N/A,TRUE,"Conts";#N/A,#N/A,TRUE,"VOS";#N/A,#N/A,TRUE,"Warrington";#N/A,#N/A,TRUE,"Widnes"}</definedName>
    <definedName name="wryuwyrututwys" localSheetId="18" hidden="1">{#N/A,#N/A,TRUE,"Cover";#N/A,#N/A,TRUE,"Conts";#N/A,#N/A,TRUE,"VOS";#N/A,#N/A,TRUE,"Warrington";#N/A,#N/A,TRUE,"Widnes"}</definedName>
    <definedName name="wryuwyrututwys" hidden="1">{#N/A,#N/A,TRUE,"Cover";#N/A,#N/A,TRUE,"Conts";#N/A,#N/A,TRUE,"VOS";#N/A,#N/A,TRUE,"Warrington";#N/A,#N/A,TRUE,"Widnes"}</definedName>
    <definedName name="WT" localSheetId="21" hidden="1">{#N/A,#N/A,TRUE,"Cover";#N/A,#N/A,TRUE,"Conts";#N/A,#N/A,TRUE,"VOS";#N/A,#N/A,TRUE,"Warrington";#N/A,#N/A,TRUE,"Widnes"}</definedName>
    <definedName name="WT" localSheetId="13" hidden="1">{#N/A,#N/A,TRUE,"Cover";#N/A,#N/A,TRUE,"Conts";#N/A,#N/A,TRUE,"VOS";#N/A,#N/A,TRUE,"Warrington";#N/A,#N/A,TRUE,"Widnes"}</definedName>
    <definedName name="WT" localSheetId="12" hidden="1">{#N/A,#N/A,TRUE,"Cover";#N/A,#N/A,TRUE,"Conts";#N/A,#N/A,TRUE,"VOS";#N/A,#N/A,TRUE,"Warrington";#N/A,#N/A,TRUE,"Widnes"}</definedName>
    <definedName name="WT" localSheetId="19" hidden="1">{#N/A,#N/A,TRUE,"Cover";#N/A,#N/A,TRUE,"Conts";#N/A,#N/A,TRUE,"VOS";#N/A,#N/A,TRUE,"Warrington";#N/A,#N/A,TRUE,"Widnes"}</definedName>
    <definedName name="WT" localSheetId="24" hidden="1">{#N/A,#N/A,TRUE,"Cover";#N/A,#N/A,TRUE,"Conts";#N/A,#N/A,TRUE,"VOS";#N/A,#N/A,TRUE,"Warrington";#N/A,#N/A,TRUE,"Widnes"}</definedName>
    <definedName name="WT" localSheetId="10" hidden="1">{#N/A,#N/A,TRUE,"Cover";#N/A,#N/A,TRUE,"Conts";#N/A,#N/A,TRUE,"VOS";#N/A,#N/A,TRUE,"Warrington";#N/A,#N/A,TRUE,"Widnes"}</definedName>
    <definedName name="WT" localSheetId="18" hidden="1">{#N/A,#N/A,TRUE,"Cover";#N/A,#N/A,TRUE,"Conts";#N/A,#N/A,TRUE,"VOS";#N/A,#N/A,TRUE,"Warrington";#N/A,#N/A,TRUE,"Widnes"}</definedName>
    <definedName name="WT" hidden="1">{#N/A,#N/A,TRUE,"Cover";#N/A,#N/A,TRUE,"Conts";#N/A,#N/A,TRUE,"VOS";#N/A,#N/A,TRUE,"Warrington";#N/A,#N/A,TRUE,"Widnes"}</definedName>
    <definedName name="wtey" localSheetId="21" hidden="1">{#N/A,#N/A,TRUE,"Cover";#N/A,#N/A,TRUE,"Conts";#N/A,#N/A,TRUE,"VOS";#N/A,#N/A,TRUE,"Warrington";#N/A,#N/A,TRUE,"Widnes"}</definedName>
    <definedName name="wtey" localSheetId="13" hidden="1">{#N/A,#N/A,TRUE,"Cover";#N/A,#N/A,TRUE,"Conts";#N/A,#N/A,TRUE,"VOS";#N/A,#N/A,TRUE,"Warrington";#N/A,#N/A,TRUE,"Widnes"}</definedName>
    <definedName name="wtey" localSheetId="12" hidden="1">{#N/A,#N/A,TRUE,"Cover";#N/A,#N/A,TRUE,"Conts";#N/A,#N/A,TRUE,"VOS";#N/A,#N/A,TRUE,"Warrington";#N/A,#N/A,TRUE,"Widnes"}</definedName>
    <definedName name="wtey" localSheetId="19" hidden="1">{#N/A,#N/A,TRUE,"Cover";#N/A,#N/A,TRUE,"Conts";#N/A,#N/A,TRUE,"VOS";#N/A,#N/A,TRUE,"Warrington";#N/A,#N/A,TRUE,"Widnes"}</definedName>
    <definedName name="wtey" localSheetId="24" hidden="1">{#N/A,#N/A,TRUE,"Cover";#N/A,#N/A,TRUE,"Conts";#N/A,#N/A,TRUE,"VOS";#N/A,#N/A,TRUE,"Warrington";#N/A,#N/A,TRUE,"Widnes"}</definedName>
    <definedName name="wtey" localSheetId="10" hidden="1">{#N/A,#N/A,TRUE,"Cover";#N/A,#N/A,TRUE,"Conts";#N/A,#N/A,TRUE,"VOS";#N/A,#N/A,TRUE,"Warrington";#N/A,#N/A,TRUE,"Widnes"}</definedName>
    <definedName name="wtey" localSheetId="18" hidden="1">{#N/A,#N/A,TRUE,"Cover";#N/A,#N/A,TRUE,"Conts";#N/A,#N/A,TRUE,"VOS";#N/A,#N/A,TRUE,"Warrington";#N/A,#N/A,TRUE,"Widnes"}</definedName>
    <definedName name="wtey" hidden="1">{#N/A,#N/A,TRUE,"Cover";#N/A,#N/A,TRUE,"Conts";#N/A,#N/A,TRUE,"VOS";#N/A,#N/A,TRUE,"Warrington";#N/A,#N/A,TRUE,"Widnes"}</definedName>
    <definedName name="wtrwt" localSheetId="21" hidden="1">{#N/A,#N/A,TRUE,"Cover";#N/A,#N/A,TRUE,"Conts";#N/A,#N/A,TRUE,"VOS";#N/A,#N/A,TRUE,"Warrington";#N/A,#N/A,TRUE,"Widnes"}</definedName>
    <definedName name="wtrwt" localSheetId="13" hidden="1">{#N/A,#N/A,TRUE,"Cover";#N/A,#N/A,TRUE,"Conts";#N/A,#N/A,TRUE,"VOS";#N/A,#N/A,TRUE,"Warrington";#N/A,#N/A,TRUE,"Widnes"}</definedName>
    <definedName name="wtrwt" localSheetId="12" hidden="1">{#N/A,#N/A,TRUE,"Cover";#N/A,#N/A,TRUE,"Conts";#N/A,#N/A,TRUE,"VOS";#N/A,#N/A,TRUE,"Warrington";#N/A,#N/A,TRUE,"Widnes"}</definedName>
    <definedName name="wtrwt" localSheetId="19" hidden="1">{#N/A,#N/A,TRUE,"Cover";#N/A,#N/A,TRUE,"Conts";#N/A,#N/A,TRUE,"VOS";#N/A,#N/A,TRUE,"Warrington";#N/A,#N/A,TRUE,"Widnes"}</definedName>
    <definedName name="wtrwt" localSheetId="24" hidden="1">{#N/A,#N/A,TRUE,"Cover";#N/A,#N/A,TRUE,"Conts";#N/A,#N/A,TRUE,"VOS";#N/A,#N/A,TRUE,"Warrington";#N/A,#N/A,TRUE,"Widnes"}</definedName>
    <definedName name="wtrwt" localSheetId="10" hidden="1">{#N/A,#N/A,TRUE,"Cover";#N/A,#N/A,TRUE,"Conts";#N/A,#N/A,TRUE,"VOS";#N/A,#N/A,TRUE,"Warrington";#N/A,#N/A,TRUE,"Widnes"}</definedName>
    <definedName name="wtrwt" localSheetId="18" hidden="1">{#N/A,#N/A,TRUE,"Cover";#N/A,#N/A,TRUE,"Conts";#N/A,#N/A,TRUE,"VOS";#N/A,#N/A,TRUE,"Warrington";#N/A,#N/A,TRUE,"Widnes"}</definedName>
    <definedName name="wtrwt" hidden="1">{#N/A,#N/A,TRUE,"Cover";#N/A,#N/A,TRUE,"Conts";#N/A,#N/A,TRUE,"VOS";#N/A,#N/A,TRUE,"Warrington";#N/A,#N/A,TRUE,"Widnes"}</definedName>
    <definedName name="wtrywryt" localSheetId="21" hidden="1">{#N/A,#N/A,TRUE,"Cover";#N/A,#N/A,TRUE,"Conts";#N/A,#N/A,TRUE,"VOS";#N/A,#N/A,TRUE,"Warrington";#N/A,#N/A,TRUE,"Widnes"}</definedName>
    <definedName name="wtrywryt" localSheetId="13" hidden="1">{#N/A,#N/A,TRUE,"Cover";#N/A,#N/A,TRUE,"Conts";#N/A,#N/A,TRUE,"VOS";#N/A,#N/A,TRUE,"Warrington";#N/A,#N/A,TRUE,"Widnes"}</definedName>
    <definedName name="wtrywryt" localSheetId="12" hidden="1">{#N/A,#N/A,TRUE,"Cover";#N/A,#N/A,TRUE,"Conts";#N/A,#N/A,TRUE,"VOS";#N/A,#N/A,TRUE,"Warrington";#N/A,#N/A,TRUE,"Widnes"}</definedName>
    <definedName name="wtrywryt" localSheetId="19" hidden="1">{#N/A,#N/A,TRUE,"Cover";#N/A,#N/A,TRUE,"Conts";#N/A,#N/A,TRUE,"VOS";#N/A,#N/A,TRUE,"Warrington";#N/A,#N/A,TRUE,"Widnes"}</definedName>
    <definedName name="wtrywryt" localSheetId="24" hidden="1">{#N/A,#N/A,TRUE,"Cover";#N/A,#N/A,TRUE,"Conts";#N/A,#N/A,TRUE,"VOS";#N/A,#N/A,TRUE,"Warrington";#N/A,#N/A,TRUE,"Widnes"}</definedName>
    <definedName name="wtrywryt" localSheetId="10" hidden="1">{#N/A,#N/A,TRUE,"Cover";#N/A,#N/A,TRUE,"Conts";#N/A,#N/A,TRUE,"VOS";#N/A,#N/A,TRUE,"Warrington";#N/A,#N/A,TRUE,"Widnes"}</definedName>
    <definedName name="wtrywryt" localSheetId="18" hidden="1">{#N/A,#N/A,TRUE,"Cover";#N/A,#N/A,TRUE,"Conts";#N/A,#N/A,TRUE,"VOS";#N/A,#N/A,TRUE,"Warrington";#N/A,#N/A,TRUE,"Widnes"}</definedName>
    <definedName name="wtrywryt" hidden="1">{#N/A,#N/A,TRUE,"Cover";#N/A,#N/A,TRUE,"Conts";#N/A,#N/A,TRUE,"VOS";#N/A,#N/A,TRUE,"Warrington";#N/A,#N/A,TRUE,"Widnes"}</definedName>
    <definedName name="wtwt" localSheetId="21" hidden="1">{#N/A,#N/A,TRUE,"Cover";#N/A,#N/A,TRUE,"Conts";#N/A,#N/A,TRUE,"VOS";#N/A,#N/A,TRUE,"Warrington";#N/A,#N/A,TRUE,"Widnes"}</definedName>
    <definedName name="wtwt" localSheetId="13" hidden="1">{#N/A,#N/A,TRUE,"Cover";#N/A,#N/A,TRUE,"Conts";#N/A,#N/A,TRUE,"VOS";#N/A,#N/A,TRUE,"Warrington";#N/A,#N/A,TRUE,"Widnes"}</definedName>
    <definedName name="wtwt" localSheetId="12" hidden="1">{#N/A,#N/A,TRUE,"Cover";#N/A,#N/A,TRUE,"Conts";#N/A,#N/A,TRUE,"VOS";#N/A,#N/A,TRUE,"Warrington";#N/A,#N/A,TRUE,"Widnes"}</definedName>
    <definedName name="wtwt" localSheetId="19" hidden="1">{#N/A,#N/A,TRUE,"Cover";#N/A,#N/A,TRUE,"Conts";#N/A,#N/A,TRUE,"VOS";#N/A,#N/A,TRUE,"Warrington";#N/A,#N/A,TRUE,"Widnes"}</definedName>
    <definedName name="wtwt" localSheetId="24" hidden="1">{#N/A,#N/A,TRUE,"Cover";#N/A,#N/A,TRUE,"Conts";#N/A,#N/A,TRUE,"VOS";#N/A,#N/A,TRUE,"Warrington";#N/A,#N/A,TRUE,"Widnes"}</definedName>
    <definedName name="wtwt" localSheetId="10" hidden="1">{#N/A,#N/A,TRUE,"Cover";#N/A,#N/A,TRUE,"Conts";#N/A,#N/A,TRUE,"VOS";#N/A,#N/A,TRUE,"Warrington";#N/A,#N/A,TRUE,"Widnes"}</definedName>
    <definedName name="wtwt" localSheetId="18" hidden="1">{#N/A,#N/A,TRUE,"Cover";#N/A,#N/A,TRUE,"Conts";#N/A,#N/A,TRUE,"VOS";#N/A,#N/A,TRUE,"Warrington";#N/A,#N/A,TRUE,"Widnes"}</definedName>
    <definedName name="wtwt" hidden="1">{#N/A,#N/A,TRUE,"Cover";#N/A,#N/A,TRUE,"Conts";#N/A,#N/A,TRUE,"VOS";#N/A,#N/A,TRUE,"Warrington";#N/A,#N/A,TRUE,"Widnes"}</definedName>
    <definedName name="wtwy" localSheetId="21" hidden="1">{#N/A,#N/A,TRUE,"Cover";#N/A,#N/A,TRUE,"Conts";#N/A,#N/A,TRUE,"VOS";#N/A,#N/A,TRUE,"Warrington";#N/A,#N/A,TRUE,"Widnes"}</definedName>
    <definedName name="wtwy" localSheetId="13" hidden="1">{#N/A,#N/A,TRUE,"Cover";#N/A,#N/A,TRUE,"Conts";#N/A,#N/A,TRUE,"VOS";#N/A,#N/A,TRUE,"Warrington";#N/A,#N/A,TRUE,"Widnes"}</definedName>
    <definedName name="wtwy" localSheetId="12" hidden="1">{#N/A,#N/A,TRUE,"Cover";#N/A,#N/A,TRUE,"Conts";#N/A,#N/A,TRUE,"VOS";#N/A,#N/A,TRUE,"Warrington";#N/A,#N/A,TRUE,"Widnes"}</definedName>
    <definedName name="wtwy" localSheetId="19" hidden="1">{#N/A,#N/A,TRUE,"Cover";#N/A,#N/A,TRUE,"Conts";#N/A,#N/A,TRUE,"VOS";#N/A,#N/A,TRUE,"Warrington";#N/A,#N/A,TRUE,"Widnes"}</definedName>
    <definedName name="wtwy" localSheetId="24" hidden="1">{#N/A,#N/A,TRUE,"Cover";#N/A,#N/A,TRUE,"Conts";#N/A,#N/A,TRUE,"VOS";#N/A,#N/A,TRUE,"Warrington";#N/A,#N/A,TRUE,"Widnes"}</definedName>
    <definedName name="wtwy" localSheetId="10" hidden="1">{#N/A,#N/A,TRUE,"Cover";#N/A,#N/A,TRUE,"Conts";#N/A,#N/A,TRUE,"VOS";#N/A,#N/A,TRUE,"Warrington";#N/A,#N/A,TRUE,"Widnes"}</definedName>
    <definedName name="wtwy" localSheetId="18" hidden="1">{#N/A,#N/A,TRUE,"Cover";#N/A,#N/A,TRUE,"Conts";#N/A,#N/A,TRUE,"VOS";#N/A,#N/A,TRUE,"Warrington";#N/A,#N/A,TRUE,"Widnes"}</definedName>
    <definedName name="wtwy" hidden="1">{#N/A,#N/A,TRUE,"Cover";#N/A,#N/A,TRUE,"Conts";#N/A,#N/A,TRUE,"VOS";#N/A,#N/A,TRUE,"Warrington";#N/A,#N/A,TRUE,"Widnes"}</definedName>
    <definedName name="www" localSheetId="21" hidden="1">{#N/A,#N/A,TRUE,"Cover";#N/A,#N/A,TRUE,"Conts";#N/A,#N/A,TRUE,"VOS";#N/A,#N/A,TRUE,"Warrington";#N/A,#N/A,TRUE,"Widnes"}</definedName>
    <definedName name="www" localSheetId="13" hidden="1">{#N/A,#N/A,TRUE,"Cover";#N/A,#N/A,TRUE,"Conts";#N/A,#N/A,TRUE,"VOS";#N/A,#N/A,TRUE,"Warrington";#N/A,#N/A,TRUE,"Widnes"}</definedName>
    <definedName name="www" localSheetId="12" hidden="1">{#N/A,#N/A,TRUE,"Cover";#N/A,#N/A,TRUE,"Conts";#N/A,#N/A,TRUE,"VOS";#N/A,#N/A,TRUE,"Warrington";#N/A,#N/A,TRUE,"Widnes"}</definedName>
    <definedName name="www" localSheetId="19" hidden="1">{#N/A,#N/A,TRUE,"Cover";#N/A,#N/A,TRUE,"Conts";#N/A,#N/A,TRUE,"VOS";#N/A,#N/A,TRUE,"Warrington";#N/A,#N/A,TRUE,"Widnes"}</definedName>
    <definedName name="www" localSheetId="24" hidden="1">{#N/A,#N/A,TRUE,"Cover";#N/A,#N/A,TRUE,"Conts";#N/A,#N/A,TRUE,"VOS";#N/A,#N/A,TRUE,"Warrington";#N/A,#N/A,TRUE,"Widnes"}</definedName>
    <definedName name="www" localSheetId="10" hidden="1">{#N/A,#N/A,TRUE,"Cover";#N/A,#N/A,TRUE,"Conts";#N/A,#N/A,TRUE,"VOS";#N/A,#N/A,TRUE,"Warrington";#N/A,#N/A,TRUE,"Widnes"}</definedName>
    <definedName name="www" localSheetId="18" hidden="1">{#N/A,#N/A,TRUE,"Cover";#N/A,#N/A,TRUE,"Conts";#N/A,#N/A,TRUE,"VOS";#N/A,#N/A,TRUE,"Warrington";#N/A,#N/A,TRUE,"Widnes"}</definedName>
    <definedName name="www" hidden="1">{#N/A,#N/A,TRUE,"Cover";#N/A,#N/A,TRUE,"Conts";#N/A,#N/A,TRUE,"VOS";#N/A,#N/A,TRUE,"Warrington";#N/A,#N/A,TRUE,"Widnes"}</definedName>
    <definedName name="wwwww" localSheetId="21" hidden="1">{#N/A,#N/A,TRUE,"Cover";#N/A,#N/A,TRUE,"Conts";#N/A,#N/A,TRUE,"VOS";#N/A,#N/A,TRUE,"Warrington";#N/A,#N/A,TRUE,"Widnes"}</definedName>
    <definedName name="wwwww" localSheetId="13" hidden="1">{#N/A,#N/A,TRUE,"Cover";#N/A,#N/A,TRUE,"Conts";#N/A,#N/A,TRUE,"VOS";#N/A,#N/A,TRUE,"Warrington";#N/A,#N/A,TRUE,"Widnes"}</definedName>
    <definedName name="wwwww" localSheetId="12" hidden="1">{#N/A,#N/A,TRUE,"Cover";#N/A,#N/A,TRUE,"Conts";#N/A,#N/A,TRUE,"VOS";#N/A,#N/A,TRUE,"Warrington";#N/A,#N/A,TRUE,"Widnes"}</definedName>
    <definedName name="wwwww" localSheetId="19" hidden="1">{#N/A,#N/A,TRUE,"Cover";#N/A,#N/A,TRUE,"Conts";#N/A,#N/A,TRUE,"VOS";#N/A,#N/A,TRUE,"Warrington";#N/A,#N/A,TRUE,"Widnes"}</definedName>
    <definedName name="wwwww" localSheetId="24" hidden="1">{#N/A,#N/A,TRUE,"Cover";#N/A,#N/A,TRUE,"Conts";#N/A,#N/A,TRUE,"VOS";#N/A,#N/A,TRUE,"Warrington";#N/A,#N/A,TRUE,"Widnes"}</definedName>
    <definedName name="wwwww" localSheetId="10" hidden="1">{#N/A,#N/A,TRUE,"Cover";#N/A,#N/A,TRUE,"Conts";#N/A,#N/A,TRUE,"VOS";#N/A,#N/A,TRUE,"Warrington";#N/A,#N/A,TRUE,"Widnes"}</definedName>
    <definedName name="wwwww" localSheetId="18" hidden="1">{#N/A,#N/A,TRUE,"Cover";#N/A,#N/A,TRUE,"Conts";#N/A,#N/A,TRUE,"VOS";#N/A,#N/A,TRUE,"Warrington";#N/A,#N/A,TRUE,"Widnes"}</definedName>
    <definedName name="wwwww" hidden="1">{#N/A,#N/A,TRUE,"Cover";#N/A,#N/A,TRUE,"Conts";#N/A,#N/A,TRUE,"VOS";#N/A,#N/A,TRUE,"Warrington";#N/A,#N/A,TRUE,"Widnes"}</definedName>
    <definedName name="wwwwwwwww" localSheetId="21" hidden="1">#REF!</definedName>
    <definedName name="wwwwwwwww" localSheetId="10" hidden="1">#REF!</definedName>
    <definedName name="wwwwwwwww" hidden="1">#REF!</definedName>
    <definedName name="wy7u7y" localSheetId="21" hidden="1">{#N/A,#N/A,TRUE,"Cover";#N/A,#N/A,TRUE,"Conts";#N/A,#N/A,TRUE,"VOS";#N/A,#N/A,TRUE,"Warrington";#N/A,#N/A,TRUE,"Widnes"}</definedName>
    <definedName name="wy7u7y" localSheetId="13" hidden="1">{#N/A,#N/A,TRUE,"Cover";#N/A,#N/A,TRUE,"Conts";#N/A,#N/A,TRUE,"VOS";#N/A,#N/A,TRUE,"Warrington";#N/A,#N/A,TRUE,"Widnes"}</definedName>
    <definedName name="wy7u7y" localSheetId="12" hidden="1">{#N/A,#N/A,TRUE,"Cover";#N/A,#N/A,TRUE,"Conts";#N/A,#N/A,TRUE,"VOS";#N/A,#N/A,TRUE,"Warrington";#N/A,#N/A,TRUE,"Widnes"}</definedName>
    <definedName name="wy7u7y" localSheetId="19" hidden="1">{#N/A,#N/A,TRUE,"Cover";#N/A,#N/A,TRUE,"Conts";#N/A,#N/A,TRUE,"VOS";#N/A,#N/A,TRUE,"Warrington";#N/A,#N/A,TRUE,"Widnes"}</definedName>
    <definedName name="wy7u7y" localSheetId="24" hidden="1">{#N/A,#N/A,TRUE,"Cover";#N/A,#N/A,TRUE,"Conts";#N/A,#N/A,TRUE,"VOS";#N/A,#N/A,TRUE,"Warrington";#N/A,#N/A,TRUE,"Widnes"}</definedName>
    <definedName name="wy7u7y" localSheetId="10" hidden="1">{#N/A,#N/A,TRUE,"Cover";#N/A,#N/A,TRUE,"Conts";#N/A,#N/A,TRUE,"VOS";#N/A,#N/A,TRUE,"Warrington";#N/A,#N/A,TRUE,"Widnes"}</definedName>
    <definedName name="wy7u7y" localSheetId="18"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1"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24"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1" hidden="1">{#N/A,#N/A,TRUE,"Cover";#N/A,#N/A,TRUE,"Conts";#N/A,#N/A,TRUE,"VOS";#N/A,#N/A,TRUE,"Warrington";#N/A,#N/A,TRUE,"Widnes"}</definedName>
    <definedName name="yhrsh" localSheetId="13" hidden="1">{#N/A,#N/A,TRUE,"Cover";#N/A,#N/A,TRUE,"Conts";#N/A,#N/A,TRUE,"VOS";#N/A,#N/A,TRUE,"Warrington";#N/A,#N/A,TRUE,"Widnes"}</definedName>
    <definedName name="yhrsh" localSheetId="12" hidden="1">{#N/A,#N/A,TRUE,"Cover";#N/A,#N/A,TRUE,"Conts";#N/A,#N/A,TRUE,"VOS";#N/A,#N/A,TRUE,"Warrington";#N/A,#N/A,TRUE,"Widnes"}</definedName>
    <definedName name="yhrsh" localSheetId="19" hidden="1">{#N/A,#N/A,TRUE,"Cover";#N/A,#N/A,TRUE,"Conts";#N/A,#N/A,TRUE,"VOS";#N/A,#N/A,TRUE,"Warrington";#N/A,#N/A,TRUE,"Widnes"}</definedName>
    <definedName name="yhrsh" localSheetId="24" hidden="1">{#N/A,#N/A,TRUE,"Cover";#N/A,#N/A,TRUE,"Conts";#N/A,#N/A,TRUE,"VOS";#N/A,#N/A,TRUE,"Warrington";#N/A,#N/A,TRUE,"Widnes"}</definedName>
    <definedName name="yhrsh" localSheetId="10" hidden="1">{#N/A,#N/A,TRUE,"Cover";#N/A,#N/A,TRUE,"Conts";#N/A,#N/A,TRUE,"VOS";#N/A,#N/A,TRUE,"Warrington";#N/A,#N/A,TRUE,"Widnes"}</definedName>
    <definedName name="yhrsh" localSheetId="18" hidden="1">{#N/A,#N/A,TRUE,"Cover";#N/A,#N/A,TRUE,"Conts";#N/A,#N/A,TRUE,"VOS";#N/A,#N/A,TRUE,"Warrington";#N/A,#N/A,TRUE,"Widnes"}</definedName>
    <definedName name="yhrsh" hidden="1">{#N/A,#N/A,TRUE,"Cover";#N/A,#N/A,TRUE,"Conts";#N/A,#N/A,TRUE,"VOS";#N/A,#N/A,TRUE,"Warrington";#N/A,#N/A,TRUE,"Widnes"}</definedName>
    <definedName name="ykhljkdggzsf" localSheetId="21" hidden="1">{#N/A,#N/A,TRUE,"Cover";#N/A,#N/A,TRUE,"Conts";#N/A,#N/A,TRUE,"VOS";#N/A,#N/A,TRUE,"Warrington";#N/A,#N/A,TRUE,"Widnes"}</definedName>
    <definedName name="ykhljkdggzsf" localSheetId="13" hidden="1">{#N/A,#N/A,TRUE,"Cover";#N/A,#N/A,TRUE,"Conts";#N/A,#N/A,TRUE,"VOS";#N/A,#N/A,TRUE,"Warrington";#N/A,#N/A,TRUE,"Widnes"}</definedName>
    <definedName name="ykhljkdggzsf" localSheetId="12" hidden="1">{#N/A,#N/A,TRUE,"Cover";#N/A,#N/A,TRUE,"Conts";#N/A,#N/A,TRUE,"VOS";#N/A,#N/A,TRUE,"Warrington";#N/A,#N/A,TRUE,"Widnes"}</definedName>
    <definedName name="ykhljkdggzsf" localSheetId="19" hidden="1">{#N/A,#N/A,TRUE,"Cover";#N/A,#N/A,TRUE,"Conts";#N/A,#N/A,TRUE,"VOS";#N/A,#N/A,TRUE,"Warrington";#N/A,#N/A,TRUE,"Widnes"}</definedName>
    <definedName name="ykhljkdggzsf" localSheetId="24" hidden="1">{#N/A,#N/A,TRUE,"Cover";#N/A,#N/A,TRUE,"Conts";#N/A,#N/A,TRUE,"VOS";#N/A,#N/A,TRUE,"Warrington";#N/A,#N/A,TRUE,"Widnes"}</definedName>
    <definedName name="ykhljkdggzsf" localSheetId="10" hidden="1">{#N/A,#N/A,TRUE,"Cover";#N/A,#N/A,TRUE,"Conts";#N/A,#N/A,TRUE,"VOS";#N/A,#N/A,TRUE,"Warrington";#N/A,#N/A,TRUE,"Widnes"}</definedName>
    <definedName name="ykhljkdggzsf" localSheetId="18" hidden="1">{#N/A,#N/A,TRUE,"Cover";#N/A,#N/A,TRUE,"Conts";#N/A,#N/A,TRUE,"VOS";#N/A,#N/A,TRUE,"Warrington";#N/A,#N/A,TRUE,"Widnes"}</definedName>
    <definedName name="ykhljkdggzsf" hidden="1">{#N/A,#N/A,TRUE,"Cover";#N/A,#N/A,TRUE,"Conts";#N/A,#N/A,TRUE,"VOS";#N/A,#N/A,TRUE,"Warrington";#N/A,#N/A,TRUE,"Widnes"}</definedName>
    <definedName name="ykkllylulf" localSheetId="21" hidden="1">{#N/A,#N/A,TRUE,"Cover";#N/A,#N/A,TRUE,"Conts";#N/A,#N/A,TRUE,"VOS";#N/A,#N/A,TRUE,"Warrington";#N/A,#N/A,TRUE,"Widnes"}</definedName>
    <definedName name="ykkllylulf" localSheetId="13" hidden="1">{#N/A,#N/A,TRUE,"Cover";#N/A,#N/A,TRUE,"Conts";#N/A,#N/A,TRUE,"VOS";#N/A,#N/A,TRUE,"Warrington";#N/A,#N/A,TRUE,"Widnes"}</definedName>
    <definedName name="ykkllylulf" localSheetId="12" hidden="1">{#N/A,#N/A,TRUE,"Cover";#N/A,#N/A,TRUE,"Conts";#N/A,#N/A,TRUE,"VOS";#N/A,#N/A,TRUE,"Warrington";#N/A,#N/A,TRUE,"Widnes"}</definedName>
    <definedName name="ykkllylulf" localSheetId="19" hidden="1">{#N/A,#N/A,TRUE,"Cover";#N/A,#N/A,TRUE,"Conts";#N/A,#N/A,TRUE,"VOS";#N/A,#N/A,TRUE,"Warrington";#N/A,#N/A,TRUE,"Widnes"}</definedName>
    <definedName name="ykkllylulf" localSheetId="24" hidden="1">{#N/A,#N/A,TRUE,"Cover";#N/A,#N/A,TRUE,"Conts";#N/A,#N/A,TRUE,"VOS";#N/A,#N/A,TRUE,"Warrington";#N/A,#N/A,TRUE,"Widnes"}</definedName>
    <definedName name="ykkllylulf" localSheetId="10" hidden="1">{#N/A,#N/A,TRUE,"Cover";#N/A,#N/A,TRUE,"Conts";#N/A,#N/A,TRUE,"VOS";#N/A,#N/A,TRUE,"Warrington";#N/A,#N/A,TRUE,"Widnes"}</definedName>
    <definedName name="ykkllylulf" localSheetId="18" hidden="1">{#N/A,#N/A,TRUE,"Cover";#N/A,#N/A,TRUE,"Conts";#N/A,#N/A,TRUE,"VOS";#N/A,#N/A,TRUE,"Warrington";#N/A,#N/A,TRUE,"Widnes"}</definedName>
    <definedName name="ykkllylulf" hidden="1">{#N/A,#N/A,TRUE,"Cover";#N/A,#N/A,TRUE,"Conts";#N/A,#N/A,TRUE,"VOS";#N/A,#N/A,TRUE,"Warrington";#N/A,#N/A,TRUE,"Widnes"}</definedName>
    <definedName name="yrtyet" localSheetId="21" hidden="1">{#N/A,#N/A,TRUE,"Cover";#N/A,#N/A,TRUE,"Conts";#N/A,#N/A,TRUE,"VOS";#N/A,#N/A,TRUE,"Warrington";#N/A,#N/A,TRUE,"Widnes"}</definedName>
    <definedName name="yrtyet" localSheetId="13" hidden="1">{#N/A,#N/A,TRUE,"Cover";#N/A,#N/A,TRUE,"Conts";#N/A,#N/A,TRUE,"VOS";#N/A,#N/A,TRUE,"Warrington";#N/A,#N/A,TRUE,"Widnes"}</definedName>
    <definedName name="yrtyet" localSheetId="12" hidden="1">{#N/A,#N/A,TRUE,"Cover";#N/A,#N/A,TRUE,"Conts";#N/A,#N/A,TRUE,"VOS";#N/A,#N/A,TRUE,"Warrington";#N/A,#N/A,TRUE,"Widnes"}</definedName>
    <definedName name="yrtyet" localSheetId="19" hidden="1">{#N/A,#N/A,TRUE,"Cover";#N/A,#N/A,TRUE,"Conts";#N/A,#N/A,TRUE,"VOS";#N/A,#N/A,TRUE,"Warrington";#N/A,#N/A,TRUE,"Widnes"}</definedName>
    <definedName name="yrtyet" localSheetId="24" hidden="1">{#N/A,#N/A,TRUE,"Cover";#N/A,#N/A,TRUE,"Conts";#N/A,#N/A,TRUE,"VOS";#N/A,#N/A,TRUE,"Warrington";#N/A,#N/A,TRUE,"Widnes"}</definedName>
    <definedName name="yrtyet" localSheetId="10" hidden="1">{#N/A,#N/A,TRUE,"Cover";#N/A,#N/A,TRUE,"Conts";#N/A,#N/A,TRUE,"VOS";#N/A,#N/A,TRUE,"Warrington";#N/A,#N/A,TRUE,"Widnes"}</definedName>
    <definedName name="yrtyet" localSheetId="18" hidden="1">{#N/A,#N/A,TRUE,"Cover";#N/A,#N/A,TRUE,"Conts";#N/A,#N/A,TRUE,"VOS";#N/A,#N/A,TRUE,"Warrington";#N/A,#N/A,TRUE,"Widnes"}</definedName>
    <definedName name="yrtyet" hidden="1">{#N/A,#N/A,TRUE,"Cover";#N/A,#N/A,TRUE,"Conts";#N/A,#N/A,TRUE,"VOS";#N/A,#N/A,TRUE,"Warrington";#N/A,#N/A,TRUE,"Widnes"}</definedName>
    <definedName name="yry" localSheetId="21" hidden="1">{#N/A,#N/A,TRUE,"Cover";#N/A,#N/A,TRUE,"Conts";#N/A,#N/A,TRUE,"VOS";#N/A,#N/A,TRUE,"Warrington";#N/A,#N/A,TRUE,"Widnes"}</definedName>
    <definedName name="yry" localSheetId="13" hidden="1">{#N/A,#N/A,TRUE,"Cover";#N/A,#N/A,TRUE,"Conts";#N/A,#N/A,TRUE,"VOS";#N/A,#N/A,TRUE,"Warrington";#N/A,#N/A,TRUE,"Widnes"}</definedName>
    <definedName name="yry" localSheetId="12" hidden="1">{#N/A,#N/A,TRUE,"Cover";#N/A,#N/A,TRUE,"Conts";#N/A,#N/A,TRUE,"VOS";#N/A,#N/A,TRUE,"Warrington";#N/A,#N/A,TRUE,"Widnes"}</definedName>
    <definedName name="yry" localSheetId="19" hidden="1">{#N/A,#N/A,TRUE,"Cover";#N/A,#N/A,TRUE,"Conts";#N/A,#N/A,TRUE,"VOS";#N/A,#N/A,TRUE,"Warrington";#N/A,#N/A,TRUE,"Widnes"}</definedName>
    <definedName name="yry" localSheetId="24" hidden="1">{#N/A,#N/A,TRUE,"Cover";#N/A,#N/A,TRUE,"Conts";#N/A,#N/A,TRUE,"VOS";#N/A,#N/A,TRUE,"Warrington";#N/A,#N/A,TRUE,"Widnes"}</definedName>
    <definedName name="yry" localSheetId="10" hidden="1">{#N/A,#N/A,TRUE,"Cover";#N/A,#N/A,TRUE,"Conts";#N/A,#N/A,TRUE,"VOS";#N/A,#N/A,TRUE,"Warrington";#N/A,#N/A,TRUE,"Widnes"}</definedName>
    <definedName name="yry" localSheetId="18" hidden="1">{#N/A,#N/A,TRUE,"Cover";#N/A,#N/A,TRUE,"Conts";#N/A,#N/A,TRUE,"VOS";#N/A,#N/A,TRUE,"Warrington";#N/A,#N/A,TRUE,"Widnes"}</definedName>
    <definedName name="yry" hidden="1">{#N/A,#N/A,TRUE,"Cover";#N/A,#N/A,TRUE,"Conts";#N/A,#N/A,TRUE,"VOS";#N/A,#N/A,TRUE,"Warrington";#N/A,#N/A,TRUE,"Widnes"}</definedName>
    <definedName name="yt" localSheetId="21" hidden="1">{#N/A,#N/A,TRUE,"Cover";#N/A,#N/A,TRUE,"Conts";#N/A,#N/A,TRUE,"VOS";#N/A,#N/A,TRUE,"Warrington";#N/A,#N/A,TRUE,"Widnes"}</definedName>
    <definedName name="yt" localSheetId="13" hidden="1">{#N/A,#N/A,TRUE,"Cover";#N/A,#N/A,TRUE,"Conts";#N/A,#N/A,TRUE,"VOS";#N/A,#N/A,TRUE,"Warrington";#N/A,#N/A,TRUE,"Widnes"}</definedName>
    <definedName name="yt" localSheetId="12" hidden="1">{#N/A,#N/A,TRUE,"Cover";#N/A,#N/A,TRUE,"Conts";#N/A,#N/A,TRUE,"VOS";#N/A,#N/A,TRUE,"Warrington";#N/A,#N/A,TRUE,"Widnes"}</definedName>
    <definedName name="yt" localSheetId="19" hidden="1">{#N/A,#N/A,TRUE,"Cover";#N/A,#N/A,TRUE,"Conts";#N/A,#N/A,TRUE,"VOS";#N/A,#N/A,TRUE,"Warrington";#N/A,#N/A,TRUE,"Widnes"}</definedName>
    <definedName name="yt" localSheetId="24" hidden="1">{#N/A,#N/A,TRUE,"Cover";#N/A,#N/A,TRUE,"Conts";#N/A,#N/A,TRUE,"VOS";#N/A,#N/A,TRUE,"Warrington";#N/A,#N/A,TRUE,"Widnes"}</definedName>
    <definedName name="yt" localSheetId="10" hidden="1">{#N/A,#N/A,TRUE,"Cover";#N/A,#N/A,TRUE,"Conts";#N/A,#N/A,TRUE,"VOS";#N/A,#N/A,TRUE,"Warrington";#N/A,#N/A,TRUE,"Widnes"}</definedName>
    <definedName name="yt" localSheetId="18" hidden="1">{#N/A,#N/A,TRUE,"Cover";#N/A,#N/A,TRUE,"Conts";#N/A,#N/A,TRUE,"VOS";#N/A,#N/A,TRUE,"Warrington";#N/A,#N/A,TRUE,"Widnes"}</definedName>
    <definedName name="yt" hidden="1">{#N/A,#N/A,TRUE,"Cover";#N/A,#N/A,TRUE,"Conts";#N/A,#N/A,TRUE,"VOS";#N/A,#N/A,TRUE,"Warrington";#N/A,#N/A,TRUE,"Widnes"}</definedName>
    <definedName name="ytjtyjre" localSheetId="21" hidden="1">{#N/A,#N/A,TRUE,"Cover";#N/A,#N/A,TRUE,"Conts";#N/A,#N/A,TRUE,"VOS";#N/A,#N/A,TRUE,"Warrington";#N/A,#N/A,TRUE,"Widnes"}</definedName>
    <definedName name="ytjtyjre" localSheetId="13" hidden="1">{#N/A,#N/A,TRUE,"Cover";#N/A,#N/A,TRUE,"Conts";#N/A,#N/A,TRUE,"VOS";#N/A,#N/A,TRUE,"Warrington";#N/A,#N/A,TRUE,"Widnes"}</definedName>
    <definedName name="ytjtyjre" localSheetId="12" hidden="1">{#N/A,#N/A,TRUE,"Cover";#N/A,#N/A,TRUE,"Conts";#N/A,#N/A,TRUE,"VOS";#N/A,#N/A,TRUE,"Warrington";#N/A,#N/A,TRUE,"Widnes"}</definedName>
    <definedName name="ytjtyjre" localSheetId="19" hidden="1">{#N/A,#N/A,TRUE,"Cover";#N/A,#N/A,TRUE,"Conts";#N/A,#N/A,TRUE,"VOS";#N/A,#N/A,TRUE,"Warrington";#N/A,#N/A,TRUE,"Widnes"}</definedName>
    <definedName name="ytjtyjre" localSheetId="24" hidden="1">{#N/A,#N/A,TRUE,"Cover";#N/A,#N/A,TRUE,"Conts";#N/A,#N/A,TRUE,"VOS";#N/A,#N/A,TRUE,"Warrington";#N/A,#N/A,TRUE,"Widnes"}</definedName>
    <definedName name="ytjtyjre" localSheetId="10" hidden="1">{#N/A,#N/A,TRUE,"Cover";#N/A,#N/A,TRUE,"Conts";#N/A,#N/A,TRUE,"VOS";#N/A,#N/A,TRUE,"Warrington";#N/A,#N/A,TRUE,"Widnes"}</definedName>
    <definedName name="ytjtyjre" localSheetId="18" hidden="1">{#N/A,#N/A,TRUE,"Cover";#N/A,#N/A,TRUE,"Conts";#N/A,#N/A,TRUE,"VOS";#N/A,#N/A,TRUE,"Warrington";#N/A,#N/A,TRUE,"Widnes"}</definedName>
    <definedName name="ytjtyjre" hidden="1">{#N/A,#N/A,TRUE,"Cover";#N/A,#N/A,TRUE,"Conts";#N/A,#N/A,TRUE,"VOS";#N/A,#N/A,TRUE,"Warrington";#N/A,#N/A,TRUE,"Widnes"}</definedName>
    <definedName name="ytuloioio" localSheetId="21" hidden="1">{#N/A,#N/A,TRUE,"Cover";#N/A,#N/A,TRUE,"Conts";#N/A,#N/A,TRUE,"VOS";#N/A,#N/A,TRUE,"Warrington";#N/A,#N/A,TRUE,"Widnes"}</definedName>
    <definedName name="ytuloioio" localSheetId="13" hidden="1">{#N/A,#N/A,TRUE,"Cover";#N/A,#N/A,TRUE,"Conts";#N/A,#N/A,TRUE,"VOS";#N/A,#N/A,TRUE,"Warrington";#N/A,#N/A,TRUE,"Widnes"}</definedName>
    <definedName name="ytuloioio" localSheetId="12" hidden="1">{#N/A,#N/A,TRUE,"Cover";#N/A,#N/A,TRUE,"Conts";#N/A,#N/A,TRUE,"VOS";#N/A,#N/A,TRUE,"Warrington";#N/A,#N/A,TRUE,"Widnes"}</definedName>
    <definedName name="ytuloioio" localSheetId="19" hidden="1">{#N/A,#N/A,TRUE,"Cover";#N/A,#N/A,TRUE,"Conts";#N/A,#N/A,TRUE,"VOS";#N/A,#N/A,TRUE,"Warrington";#N/A,#N/A,TRUE,"Widnes"}</definedName>
    <definedName name="ytuloioio" localSheetId="24" hidden="1">{#N/A,#N/A,TRUE,"Cover";#N/A,#N/A,TRUE,"Conts";#N/A,#N/A,TRUE,"VOS";#N/A,#N/A,TRUE,"Warrington";#N/A,#N/A,TRUE,"Widnes"}</definedName>
    <definedName name="ytuloioio" localSheetId="10" hidden="1">{#N/A,#N/A,TRUE,"Cover";#N/A,#N/A,TRUE,"Conts";#N/A,#N/A,TRUE,"VOS";#N/A,#N/A,TRUE,"Warrington";#N/A,#N/A,TRUE,"Widnes"}</definedName>
    <definedName name="ytuloioio" localSheetId="18" hidden="1">{#N/A,#N/A,TRUE,"Cover";#N/A,#N/A,TRUE,"Conts";#N/A,#N/A,TRUE,"VOS";#N/A,#N/A,TRUE,"Warrington";#N/A,#N/A,TRUE,"Widnes"}</definedName>
    <definedName name="ytuloioio" hidden="1">{#N/A,#N/A,TRUE,"Cover";#N/A,#N/A,TRUE,"Conts";#N/A,#N/A,TRUE,"VOS";#N/A,#N/A,TRUE,"Warrington";#N/A,#N/A,TRUE,"Widnes"}</definedName>
    <definedName name="yuti7i78o" localSheetId="21" hidden="1">{#N/A,#N/A,TRUE,"Cover";#N/A,#N/A,TRUE,"Conts";#N/A,#N/A,TRUE,"VOS";#N/A,#N/A,TRUE,"Warrington";#N/A,#N/A,TRUE,"Widnes"}</definedName>
    <definedName name="yuti7i78o" localSheetId="13" hidden="1">{#N/A,#N/A,TRUE,"Cover";#N/A,#N/A,TRUE,"Conts";#N/A,#N/A,TRUE,"VOS";#N/A,#N/A,TRUE,"Warrington";#N/A,#N/A,TRUE,"Widnes"}</definedName>
    <definedName name="yuti7i78o" localSheetId="12" hidden="1">{#N/A,#N/A,TRUE,"Cover";#N/A,#N/A,TRUE,"Conts";#N/A,#N/A,TRUE,"VOS";#N/A,#N/A,TRUE,"Warrington";#N/A,#N/A,TRUE,"Widnes"}</definedName>
    <definedName name="yuti7i78o" localSheetId="19" hidden="1">{#N/A,#N/A,TRUE,"Cover";#N/A,#N/A,TRUE,"Conts";#N/A,#N/A,TRUE,"VOS";#N/A,#N/A,TRUE,"Warrington";#N/A,#N/A,TRUE,"Widnes"}</definedName>
    <definedName name="yuti7i78o" localSheetId="24" hidden="1">{#N/A,#N/A,TRUE,"Cover";#N/A,#N/A,TRUE,"Conts";#N/A,#N/A,TRUE,"VOS";#N/A,#N/A,TRUE,"Warrington";#N/A,#N/A,TRUE,"Widnes"}</definedName>
    <definedName name="yuti7i78o" localSheetId="10" hidden="1">{#N/A,#N/A,TRUE,"Cover";#N/A,#N/A,TRUE,"Conts";#N/A,#N/A,TRUE,"VOS";#N/A,#N/A,TRUE,"Warrington";#N/A,#N/A,TRUE,"Widnes"}</definedName>
    <definedName name="yuti7i78o" localSheetId="18" hidden="1">{#N/A,#N/A,TRUE,"Cover";#N/A,#N/A,TRUE,"Conts";#N/A,#N/A,TRUE,"VOS";#N/A,#N/A,TRUE,"Warrington";#N/A,#N/A,TRUE,"Widnes"}</definedName>
    <definedName name="yuti7i78o" hidden="1">{#N/A,#N/A,TRUE,"Cover";#N/A,#N/A,TRUE,"Conts";#N/A,#N/A,TRUE,"VOS";#N/A,#N/A,TRUE,"Warrington";#N/A,#N/A,TRUE,"Widnes"}</definedName>
    <definedName name="yyy" localSheetId="21" hidden="1">{#N/A,#N/A,TRUE,"Cover";#N/A,#N/A,TRUE,"Conts";#N/A,#N/A,TRUE,"VOS";#N/A,#N/A,TRUE,"Warrington";#N/A,#N/A,TRUE,"Widnes"}</definedName>
    <definedName name="yyy" localSheetId="13" hidden="1">{#N/A,#N/A,TRUE,"Cover";#N/A,#N/A,TRUE,"Conts";#N/A,#N/A,TRUE,"VOS";#N/A,#N/A,TRUE,"Warrington";#N/A,#N/A,TRUE,"Widnes"}</definedName>
    <definedName name="yyy" localSheetId="12" hidden="1">{#N/A,#N/A,TRUE,"Cover";#N/A,#N/A,TRUE,"Conts";#N/A,#N/A,TRUE,"VOS";#N/A,#N/A,TRUE,"Warrington";#N/A,#N/A,TRUE,"Widnes"}</definedName>
    <definedName name="yyy" localSheetId="19" hidden="1">{#N/A,#N/A,TRUE,"Cover";#N/A,#N/A,TRUE,"Conts";#N/A,#N/A,TRUE,"VOS";#N/A,#N/A,TRUE,"Warrington";#N/A,#N/A,TRUE,"Widnes"}</definedName>
    <definedName name="yyy" localSheetId="24" hidden="1">{#N/A,#N/A,TRUE,"Cover";#N/A,#N/A,TRUE,"Conts";#N/A,#N/A,TRUE,"VOS";#N/A,#N/A,TRUE,"Warrington";#N/A,#N/A,TRUE,"Widnes"}</definedName>
    <definedName name="yyy" localSheetId="10" hidden="1">{#N/A,#N/A,TRUE,"Cover";#N/A,#N/A,TRUE,"Conts";#N/A,#N/A,TRUE,"VOS";#N/A,#N/A,TRUE,"Warrington";#N/A,#N/A,TRUE,"Widnes"}</definedName>
    <definedName name="yyy" localSheetId="18" hidden="1">{#N/A,#N/A,TRUE,"Cover";#N/A,#N/A,TRUE,"Conts";#N/A,#N/A,TRUE,"VOS";#N/A,#N/A,TRUE,"Warrington";#N/A,#N/A,TRUE,"Widnes"}</definedName>
    <definedName name="yyy" hidden="1">{#N/A,#N/A,TRUE,"Cover";#N/A,#N/A,TRUE,"Conts";#N/A,#N/A,TRUE,"VOS";#N/A,#N/A,TRUE,"Warrington";#N/A,#N/A,TRUE,"Widnes"}</definedName>
    <definedName name="Z_05F2E401_3021_4F36_91F4_04441D22F9E8_.wvu.Cols" localSheetId="24" hidden="1">Procurement!$Y:$Y</definedName>
    <definedName name="Z_05F2E401_3021_4F36_91F4_04441D22F9E8_.wvu.FilterData" localSheetId="24" hidden="1">Procurement!#REF!</definedName>
    <definedName name="Z_05F2E401_3021_4F36_91F4_04441D22F9E8_.wvu.PrintArea" localSheetId="24" hidden="1">Procurement!$C$2:$T$2</definedName>
    <definedName name="Z_05F2E401_3021_4F36_91F4_04441D22F9E8_.wvu.PrintTitles" localSheetId="24" hidden="1">Procurement!$2:$2</definedName>
    <definedName name="Z_05F2E401_3021_4F36_91F4_04441D22F9E8_.wvu.Rows" localSheetId="24" hidden="1">Procurement!#REF!</definedName>
    <definedName name="Z_0C509CAE_4B28_497F_9463_E056D87AE422_.wvu.Rows" localSheetId="21" hidden="1">[17]Micro!#REF!</definedName>
    <definedName name="Z_0C509CAE_4B28_497F_9463_E056D87AE422_.wvu.Rows" localSheetId="19"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21" hidden="1">#REF!</definedName>
    <definedName name="Z_0E5612F1_1C5C_4147_BE42_908BDE0B1405_.wvu.FilterData" localSheetId="19"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21" hidden="1">#REF!</definedName>
    <definedName name="Z_0E5612F1_1C5C_4147_BE42_908BDE0B1405_.wvu.PrintTitles" localSheetId="19" hidden="1">#REF!</definedName>
    <definedName name="Z_0E5612F1_1C5C_4147_BE42_908BDE0B1405_.wvu.PrintTitles" hidden="1">#REF!</definedName>
    <definedName name="Z_3C0F5388_DC28_472E_BC6D_536F33E8BD1A_.wvu.Cols" localSheetId="24" hidden="1">Procurement!#REF!,Procurement!#REF!,Procurement!#REF!,Procurement!#REF!,Procurement!#REF!</definedName>
    <definedName name="Z_3C0F5388_DC28_472E_BC6D_536F33E8BD1A_.wvu.FilterData" localSheetId="24" hidden="1">Procurement!#REF!</definedName>
    <definedName name="Z_3C0F5388_DC28_472E_BC6D_536F33E8BD1A_.wvu.PrintArea" localSheetId="24" hidden="1">Procurement!$C$2:$D$2</definedName>
    <definedName name="Z_3C0F5388_DC28_472E_BC6D_536F33E8BD1A_.wvu.PrintTitles" localSheetId="24" hidden="1">Procurement!$2:$2</definedName>
    <definedName name="Z_5A4CDE39_BC84_48C0_8208_6970E7A71896_.wvu.Cols" hidden="1">'[35]GM &amp; TA'!$F:$F,'[35]GM &amp; TA'!$G:$G,'[35]GM &amp; TA'!$I:$T</definedName>
    <definedName name="Z_638D37B9_88F7_4F0C_9D78_137044A6BE75_.wvu.Cols" localSheetId="24" hidden="1">Procurement!#REF!,Procurement!#REF!,Procurement!#REF!,Procurement!#REF!</definedName>
    <definedName name="Z_638D37B9_88F7_4F0C_9D78_137044A6BE75_.wvu.FilterData" localSheetId="24" hidden="1">Procurement!#REF!</definedName>
    <definedName name="Z_638D37B9_88F7_4F0C_9D78_137044A6BE75_.wvu.PrintArea" localSheetId="24" hidden="1">Procurement!$C$2:$D$2</definedName>
    <definedName name="Z_638D37B9_88F7_4F0C_9D78_137044A6BE75_.wvu.PrintTitles" localSheetId="24" hidden="1">Procurement!$2:$2</definedName>
    <definedName name="Z_64FBE21F_D610_4122_B662_C1CA556F0E6B_.wvu.Rows" hidden="1">[17]Macro!$9:$47,[17]Macro!$49:$49</definedName>
    <definedName name="Z_821080B5_A53F_46D5_A7A8_C550E9A6DB8E_.wvu.Rows" localSheetId="21" hidden="1">'[17]Scaff-Rose'!#REF!</definedName>
    <definedName name="Z_821080B5_A53F_46D5_A7A8_C550E9A6DB8E_.wvu.Rows" localSheetId="19"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21" hidden="1">#REF!</definedName>
    <definedName name="Z_893D3CDD_E6EC_4FBE_9F4B_7C063AADDAA3_.wvu.FilterData" localSheetId="19"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21" hidden="1">#REF!</definedName>
    <definedName name="Z_893D3CDD_E6EC_4FBE_9F4B_7C063AADDAA3_.wvu.PrintTitles" localSheetId="19" hidden="1">#REF!</definedName>
    <definedName name="Z_893D3CDD_E6EC_4FBE_9F4B_7C063AADDAA3_.wvu.PrintTitles" hidden="1">#REF!</definedName>
    <definedName name="Z_893D3CDD_E6EC_4FBE_9F4B_7C063AADDAA3_.wvu.Rows" localSheetId="21" hidden="1">#REF!</definedName>
    <definedName name="Z_893D3CDD_E6EC_4FBE_9F4B_7C063AADDAA3_.wvu.Rows" localSheetId="19" hidden="1">#REF!</definedName>
    <definedName name="Z_893D3CDD_E6EC_4FBE_9F4B_7C063AADDAA3_.wvu.Rows" hidden="1">#REF!</definedName>
    <definedName name="Z_89FC4C3A_6586_42BA_B0E6_F0959042E6A0_.wvu.Rows" localSheetId="21" hidden="1">'[17]Scaff-Rose'!#REF!</definedName>
    <definedName name="Z_89FC4C3A_6586_42BA_B0E6_F0959042E6A0_.wvu.Rows" localSheetId="19"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21" hidden="1">#REF!</definedName>
    <definedName name="Z_8FCC9949_BB10_48DD_835F_9D6E68B3AE12_.wvu.PrintTitles" localSheetId="19"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21" hidden="1">'[35]GM &amp; TA'!#REF!,'[35]GM &amp; TA'!#REF!</definedName>
    <definedName name="Z_8FCC9949_BB10_48DD_835F_9D6E68B3AE12_.wvu.Rows" localSheetId="19" hidden="1">'[35]GM &amp; TA'!#REF!,'[35]GM &amp; TA'!#REF!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24" hidden="1">Procurement!#REF!,Procurement!#REF!,Procurement!#REF!,Procurement!#REF!</definedName>
    <definedName name="Z_911344CF_9A3F_4827_875D_B244FC6C97CD_.wvu.FilterData" localSheetId="24" hidden="1">Procurement!#REF!</definedName>
    <definedName name="Z_911344CF_9A3F_4827_875D_B244FC6C97CD_.wvu.PrintArea" localSheetId="24" hidden="1">Procurement!#REF!</definedName>
    <definedName name="Z_911344CF_9A3F_4827_875D_B244FC6C97CD_.wvu.PrintTitles" localSheetId="24" hidden="1">Procurement!$2:$2</definedName>
    <definedName name="Z_911344CF_9A3F_4827_875D_B244FC6C97CD_.wvu.Rows" localSheetId="24" hidden="1">Procurement!#REF!,Procurement!#REF!</definedName>
    <definedName name="Z_911FCEE4_2CBF_4A90_9E55_ED72CBEECF9A_.wvu.FilterData" localSheetId="21" hidden="1">#REF!</definedName>
    <definedName name="Z_911FCEE4_2CBF_4A90_9E55_ED72CBEECF9A_.wvu.FilterData" localSheetId="19" hidden="1">#REF!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24" hidden="1">Procurement!#REF!,Procurement!#REF!,Procurement!#REF!,Procurement!#REF!,Procurement!#REF!</definedName>
    <definedName name="Z_B89BEDDD_0580_4A3E_B4DE_9F60CA18C39D_.wvu.FilterData" localSheetId="24" hidden="1">Procurement!#REF!</definedName>
    <definedName name="Z_B89BEDDD_0580_4A3E_B4DE_9F60CA18C39D_.wvu.PrintArea" localSheetId="24" hidden="1">Procurement!$C$2:$D$2</definedName>
    <definedName name="Z_B89BEDDD_0580_4A3E_B4DE_9F60CA18C39D_.wvu.PrintTitles" localSheetId="24" hidden="1">Procurement!$2:$2</definedName>
    <definedName name="Z_B89BEDDD_0580_4A3E_B4DE_9F60CA18C39D_.wvu.Rows" localSheetId="24" hidden="1">Procurement!#REF!,Procurement!#REF!</definedName>
    <definedName name="Z_BFDDBC10_1A86_4654_9667_E25C1DB8EC94_.wvu.Cols" localSheetId="24" hidden="1">Procurement!$Y:$Y</definedName>
    <definedName name="Z_BFDDBC10_1A86_4654_9667_E25C1DB8EC94_.wvu.FilterData" localSheetId="24" hidden="1">Procurement!#REF!</definedName>
    <definedName name="Z_BFDDBC10_1A86_4654_9667_E25C1DB8EC94_.wvu.PrintArea" localSheetId="24" hidden="1">Procurement!$C$2:$T$2</definedName>
    <definedName name="Z_BFDDBC10_1A86_4654_9667_E25C1DB8EC94_.wvu.PrintTitles" localSheetId="24" hidden="1">Procurement!$2:$2</definedName>
    <definedName name="Z_BFDDBC10_1A86_4654_9667_E25C1DB8EC94_.wvu.Rows" localSheetId="24" hidden="1">Procurement!#REF!</definedName>
    <definedName name="Z_C4987C22_A4BC_4088_8093_02A2E532FBED_.wvu.FilterData" localSheetId="21" hidden="1">#REF!</definedName>
    <definedName name="Z_C4987C22_A4BC_4088_8093_02A2E532FBED_.wvu.FilterData" localSheetId="19"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21" hidden="1">#REF!</definedName>
    <definedName name="Z_C4987C22_A4BC_4088_8093_02A2E532FBED_.wvu.PrintTitles" localSheetId="19" hidden="1">#REF!</definedName>
    <definedName name="Z_C4987C22_A4BC_4088_8093_02A2E532FBED_.wvu.PrintTitles" hidden="1">#REF!</definedName>
    <definedName name="Z_CF578FD4_E330_4134_B293_578CC2CC7AD4_.wvu.Cols" localSheetId="24" hidden="1">Procurement!$Y:$Y</definedName>
    <definedName name="Z_CF578FD4_E330_4134_B293_578CC2CC7AD4_.wvu.FilterData" localSheetId="24" hidden="1">Procurement!#REF!</definedName>
    <definedName name="Z_CF578FD4_E330_4134_B293_578CC2CC7AD4_.wvu.PrintArea" localSheetId="24" hidden="1">Procurement!$C$2:$T$2</definedName>
    <definedName name="Z_CF578FD4_E330_4134_B293_578CC2CC7AD4_.wvu.PrintTitles" localSheetId="24" hidden="1">Procurement!$2:$2</definedName>
    <definedName name="Z_CF578FD4_E330_4134_B293_578CC2CC7AD4_.wvu.Rows" localSheetId="24" hidden="1">Procurement!#REF!</definedName>
    <definedName name="Z_DDF22B6B_8FBC_4B74_9493_ED03E55884A4_.wvu.Cols" localSheetId="24" hidden="1">Procurement!#REF!,Procurement!#REF!</definedName>
    <definedName name="Z_DDF22B6B_8FBC_4B74_9493_ED03E55884A4_.wvu.FilterData" localSheetId="24" hidden="1">Procurement!#REF!</definedName>
    <definedName name="Z_DDF22B6B_8FBC_4B74_9493_ED03E55884A4_.wvu.PrintArea" localSheetId="24" hidden="1">Procurement!#REF!</definedName>
    <definedName name="Z_DDF22B6B_8FBC_4B74_9493_ED03E55884A4_.wvu.PrintTitles" localSheetId="24" hidden="1">Procurement!$2:$2</definedName>
    <definedName name="Z_DDF22B6B_8FBC_4B74_9493_ED03E55884A4_.wvu.Rows" localSheetId="24" hidden="1">Procurement!#REF!,Procurement!#REF!,Procurement!#REF!</definedName>
    <definedName name="Z_E61184E6_4A82_48AD_BD46_AD03682B9E61_.wvu.Rows" localSheetId="21" hidden="1">[17]Micro!#REF!</definedName>
    <definedName name="Z_E61184E6_4A82_48AD_BD46_AD03682B9E61_.wvu.Rows" localSheetId="19" hidden="1">[17]Micro!#REF!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24" hidden="1">Procurement!#REF!,Procurement!#REF!,Procurement!#REF!,Procurement!#REF!,Procurement!#REF!,Procurement!#REF!</definedName>
    <definedName name="Z_F14C7C48_F4DD_4065_91E8_5F2A855B8FB3_.wvu.FilterData" localSheetId="24" hidden="1">Procurement!#REF!</definedName>
    <definedName name="Z_F14C7C48_F4DD_4065_91E8_5F2A855B8FB3_.wvu.PrintArea" localSheetId="24" hidden="1">Procurement!$C$2:$D$2</definedName>
    <definedName name="Z_F14C7C48_F4DD_4065_91E8_5F2A855B8FB3_.wvu.PrintTitles" localSheetId="24" hidden="1">Procurement!$2:$2</definedName>
    <definedName name="Z_F339C968_51EE_4D4C_8987_F9ED55ECDB91_.wvu.Cols" localSheetId="24" hidden="1">Procurement!#REF!,Procurement!#REF!,Procurement!#REF!,Procurement!#REF!</definedName>
    <definedName name="Z_F339C968_51EE_4D4C_8987_F9ED55ECDB91_.wvu.FilterData" localSheetId="24" hidden="1">Procurement!#REF!</definedName>
    <definedName name="Z_F339C968_51EE_4D4C_8987_F9ED55ECDB91_.wvu.PrintArea" localSheetId="24" hidden="1">Procurement!#REF!</definedName>
    <definedName name="Z_F339C968_51EE_4D4C_8987_F9ED55ECDB91_.wvu.PrintTitles" localSheetId="24" hidden="1">Procurement!$2:$2</definedName>
    <definedName name="Z_F339C968_51EE_4D4C_8987_F9ED55ECDB91_.wvu.Rows" localSheetId="24" hidden="1">Procurement!#REF!,Procurement!#REF!</definedName>
    <definedName name="Z_F8A287BF_980C_4986_B08C_54EAB9AA17CB_.wvu.FilterData" localSheetId="21" hidden="1">#REF!</definedName>
    <definedName name="Z_F8A287BF_980C_4986_B08C_54EAB9AA17CB_.wvu.FilterData" localSheetId="19"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21" hidden="1">#REF!</definedName>
    <definedName name="Z_F8A287BF_980C_4986_B08C_54EAB9AA17CB_.wvu.PrintTitles" localSheetId="19" hidden="1">#REF!</definedName>
    <definedName name="Z_F8A287BF_980C_4986_B08C_54EAB9AA17CB_.wvu.PrintTitles" hidden="1">#REF!</definedName>
    <definedName name="Z_FC2850D9_459B_4836_8A3B_EF0E5C51D9D3_.wvu.Cols" localSheetId="24" hidden="1">Procurement!#REF!,Procurement!#REF!,Procurement!#REF!,Procurement!#REF!,Procurement!#REF!,Procurement!#REF!</definedName>
    <definedName name="Z_FC2850D9_459B_4836_8A3B_EF0E5C51D9D3_.wvu.FilterData" localSheetId="24" hidden="1">Procurement!#REF!</definedName>
    <definedName name="Z_FC2850D9_459B_4836_8A3B_EF0E5C51D9D3_.wvu.PrintArea" localSheetId="24" hidden="1">Procurement!$C$2:$D$2</definedName>
    <definedName name="Z_FC2850D9_459B_4836_8A3B_EF0E5C51D9D3_.wvu.PrintTitles" localSheetId="24" hidden="1">Procurement!$2:$2</definedName>
    <definedName name="Z_FC2850D9_459B_4836_8A3B_EF0E5C51D9D3_.wvu.Rows" localSheetId="24" hidden="1">Procurement!#REF!,Procurement!#REF!</definedName>
    <definedName name="zaed" localSheetId="21" hidden="1">{#N/A,#N/A,TRUE,"Cover";#N/A,#N/A,TRUE,"Conts";#N/A,#N/A,TRUE,"VOS";#N/A,#N/A,TRUE,"Warrington";#N/A,#N/A,TRUE,"Widnes"}</definedName>
    <definedName name="zaed" localSheetId="13" hidden="1">{#N/A,#N/A,TRUE,"Cover";#N/A,#N/A,TRUE,"Conts";#N/A,#N/A,TRUE,"VOS";#N/A,#N/A,TRUE,"Warrington";#N/A,#N/A,TRUE,"Widnes"}</definedName>
    <definedName name="zaed" localSheetId="12" hidden="1">{#N/A,#N/A,TRUE,"Cover";#N/A,#N/A,TRUE,"Conts";#N/A,#N/A,TRUE,"VOS";#N/A,#N/A,TRUE,"Warrington";#N/A,#N/A,TRUE,"Widnes"}</definedName>
    <definedName name="zaed" localSheetId="19" hidden="1">{#N/A,#N/A,TRUE,"Cover";#N/A,#N/A,TRUE,"Conts";#N/A,#N/A,TRUE,"VOS";#N/A,#N/A,TRUE,"Warrington";#N/A,#N/A,TRUE,"Widnes"}</definedName>
    <definedName name="zaed" localSheetId="24" hidden="1">{#N/A,#N/A,TRUE,"Cover";#N/A,#N/A,TRUE,"Conts";#N/A,#N/A,TRUE,"VOS";#N/A,#N/A,TRUE,"Warrington";#N/A,#N/A,TRUE,"Widnes"}</definedName>
    <definedName name="zaed" localSheetId="10" hidden="1">{#N/A,#N/A,TRUE,"Cover";#N/A,#N/A,TRUE,"Conts";#N/A,#N/A,TRUE,"VOS";#N/A,#N/A,TRUE,"Warrington";#N/A,#N/A,TRUE,"Widnes"}</definedName>
    <definedName name="zaed" localSheetId="18" hidden="1">{#N/A,#N/A,TRUE,"Cover";#N/A,#N/A,TRUE,"Conts";#N/A,#N/A,TRUE,"VOS";#N/A,#N/A,TRUE,"Warrington";#N/A,#N/A,TRUE,"Widnes"}</definedName>
    <definedName name="zaed" hidden="1">{#N/A,#N/A,TRUE,"Cover";#N/A,#N/A,TRUE,"Conts";#N/A,#N/A,TRUE,"VOS";#N/A,#N/A,TRUE,"Warrington";#N/A,#N/A,TRUE,"Widnes"}</definedName>
    <definedName name="ZBDZBDFB" localSheetId="21" hidden="1">{#N/A,#N/A,TRUE,"Cover";#N/A,#N/A,TRUE,"Conts";#N/A,#N/A,TRUE,"VOS";#N/A,#N/A,TRUE,"Warrington";#N/A,#N/A,TRUE,"Widnes"}</definedName>
    <definedName name="ZBDZBDFB" localSheetId="13" hidden="1">{#N/A,#N/A,TRUE,"Cover";#N/A,#N/A,TRUE,"Conts";#N/A,#N/A,TRUE,"VOS";#N/A,#N/A,TRUE,"Warrington";#N/A,#N/A,TRUE,"Widnes"}</definedName>
    <definedName name="ZBDZBDFB" localSheetId="12" hidden="1">{#N/A,#N/A,TRUE,"Cover";#N/A,#N/A,TRUE,"Conts";#N/A,#N/A,TRUE,"VOS";#N/A,#N/A,TRUE,"Warrington";#N/A,#N/A,TRUE,"Widnes"}</definedName>
    <definedName name="ZBDZBDFB" localSheetId="19" hidden="1">{#N/A,#N/A,TRUE,"Cover";#N/A,#N/A,TRUE,"Conts";#N/A,#N/A,TRUE,"VOS";#N/A,#N/A,TRUE,"Warrington";#N/A,#N/A,TRUE,"Widnes"}</definedName>
    <definedName name="ZBDZBDFB" localSheetId="24" hidden="1">{#N/A,#N/A,TRUE,"Cover";#N/A,#N/A,TRUE,"Conts";#N/A,#N/A,TRUE,"VOS";#N/A,#N/A,TRUE,"Warrington";#N/A,#N/A,TRUE,"Widnes"}</definedName>
    <definedName name="ZBDZBDFB" localSheetId="10" hidden="1">{#N/A,#N/A,TRUE,"Cover";#N/A,#N/A,TRUE,"Conts";#N/A,#N/A,TRUE,"VOS";#N/A,#N/A,TRUE,"Warrington";#N/A,#N/A,TRUE,"Widnes"}</definedName>
    <definedName name="ZBDZBDFB" localSheetId="18" hidden="1">{#N/A,#N/A,TRUE,"Cover";#N/A,#N/A,TRUE,"Conts";#N/A,#N/A,TRUE,"VOS";#N/A,#N/A,TRUE,"Warrington";#N/A,#N/A,TRUE,"Widnes"}</definedName>
    <definedName name="ZBDZBDFB" hidden="1">{#N/A,#N/A,TRUE,"Cover";#N/A,#N/A,TRUE,"Conts";#N/A,#N/A,TRUE,"VOS";#N/A,#N/A,TRUE,"Warrington";#N/A,#N/A,TRUE,"Widnes"}</definedName>
    <definedName name="zse" localSheetId="21"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24"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1" hidden="1">{#N/A,#N/A,TRUE,"Cover";#N/A,#N/A,TRUE,"Conts";#N/A,#N/A,TRUE,"VOS";#N/A,#N/A,TRUE,"Warrington";#N/A,#N/A,TRUE,"Widnes"}</definedName>
    <definedName name="zxdvzdv" localSheetId="13" hidden="1">{#N/A,#N/A,TRUE,"Cover";#N/A,#N/A,TRUE,"Conts";#N/A,#N/A,TRUE,"VOS";#N/A,#N/A,TRUE,"Warrington";#N/A,#N/A,TRUE,"Widnes"}</definedName>
    <definedName name="zxdvzdv" localSheetId="12" hidden="1">{#N/A,#N/A,TRUE,"Cover";#N/A,#N/A,TRUE,"Conts";#N/A,#N/A,TRUE,"VOS";#N/A,#N/A,TRUE,"Warrington";#N/A,#N/A,TRUE,"Widnes"}</definedName>
    <definedName name="zxdvzdv" localSheetId="19" hidden="1">{#N/A,#N/A,TRUE,"Cover";#N/A,#N/A,TRUE,"Conts";#N/A,#N/A,TRUE,"VOS";#N/A,#N/A,TRUE,"Warrington";#N/A,#N/A,TRUE,"Widnes"}</definedName>
    <definedName name="zxdvzdv" localSheetId="24" hidden="1">{#N/A,#N/A,TRUE,"Cover";#N/A,#N/A,TRUE,"Conts";#N/A,#N/A,TRUE,"VOS";#N/A,#N/A,TRUE,"Warrington";#N/A,#N/A,TRUE,"Widnes"}</definedName>
    <definedName name="zxdvzdv" localSheetId="10" hidden="1">{#N/A,#N/A,TRUE,"Cover";#N/A,#N/A,TRUE,"Conts";#N/A,#N/A,TRUE,"VOS";#N/A,#N/A,TRUE,"Warrington";#N/A,#N/A,TRUE,"Widnes"}</definedName>
    <definedName name="zxdvzdv" localSheetId="18" hidden="1">{#N/A,#N/A,TRUE,"Cover";#N/A,#N/A,TRUE,"Conts";#N/A,#N/A,TRUE,"VOS";#N/A,#N/A,TRUE,"Warrington";#N/A,#N/A,TRUE,"Widnes"}</definedName>
    <definedName name="zxdvzdv" hidden="1">{#N/A,#N/A,TRUE,"Cover";#N/A,#N/A,TRUE,"Conts";#N/A,#N/A,TRUE,"VOS";#N/A,#N/A,TRUE,"Warrington";#N/A,#N/A,TRUE,"Widnes"}</definedName>
    <definedName name="zz" localSheetId="21" hidden="1">{#N/A,#N/A,FALSE,"SumD";#N/A,#N/A,FALSE,"ElecD";#N/A,#N/A,FALSE,"MechD";#N/A,#N/A,FALSE,"GeotD";#N/A,#N/A,FALSE,"PrcsD";#N/A,#N/A,FALSE,"TunnD";#N/A,#N/A,FALSE,"CivlD";#N/A,#N/A,FALSE,"NtwkD";#N/A,#N/A,FALSE,"EstgD";#N/A,#N/A,FALSE,"PEngD"}</definedName>
    <definedName name="ZZ">'[19]DET.ENGG.PROG'!$A$1:$Q$23</definedName>
    <definedName name="zzz" localSheetId="21" hidden="1">{#N/A,#N/A,TRUE,"Cover";#N/A,#N/A,TRUE,"Conts";#N/A,#N/A,TRUE,"VOS";#N/A,#N/A,TRUE,"Warrington";#N/A,#N/A,TRUE,"Widnes"}</definedName>
    <definedName name="zzz" localSheetId="13" hidden="1">{#N/A,#N/A,TRUE,"Cover";#N/A,#N/A,TRUE,"Conts";#N/A,#N/A,TRUE,"VOS";#N/A,#N/A,TRUE,"Warrington";#N/A,#N/A,TRUE,"Widnes"}</definedName>
    <definedName name="zzz" localSheetId="12" hidden="1">{#N/A,#N/A,TRUE,"Cover";#N/A,#N/A,TRUE,"Conts";#N/A,#N/A,TRUE,"VOS";#N/A,#N/A,TRUE,"Warrington";#N/A,#N/A,TRUE,"Widnes"}</definedName>
    <definedName name="zzz" localSheetId="19" hidden="1">{#N/A,#N/A,TRUE,"Cover";#N/A,#N/A,TRUE,"Conts";#N/A,#N/A,TRUE,"VOS";#N/A,#N/A,TRUE,"Warrington";#N/A,#N/A,TRUE,"Widnes"}</definedName>
    <definedName name="zzz" localSheetId="24" hidden="1">{#N/A,#N/A,TRUE,"Cover";#N/A,#N/A,TRUE,"Conts";#N/A,#N/A,TRUE,"VOS";#N/A,#N/A,TRUE,"Warrington";#N/A,#N/A,TRUE,"Widnes"}</definedName>
    <definedName name="zzz" localSheetId="10" hidden="1">{#N/A,#N/A,TRUE,"Cover";#N/A,#N/A,TRUE,"Conts";#N/A,#N/A,TRUE,"VOS";#N/A,#N/A,TRUE,"Warrington";#N/A,#N/A,TRUE,"Widnes"}</definedName>
    <definedName name="zzz" localSheetId="18" hidden="1">{#N/A,#N/A,TRUE,"Cover";#N/A,#N/A,TRUE,"Conts";#N/A,#N/A,TRUE,"VOS";#N/A,#N/A,TRUE,"Warrington";#N/A,#N/A,TRUE,"Widnes"}</definedName>
    <definedName name="zzz" hidden="1">{#N/A,#N/A,TRUE,"Cover";#N/A,#N/A,TRUE,"Conts";#N/A,#N/A,TRUE,"VOS";#N/A,#N/A,TRUE,"Warrington";#N/A,#N/A,TRUE,"Widnes"}</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7" i="38" l="1" a="1"/>
  <c r="L27" i="38" s="1"/>
  <c r="L25" i="38"/>
  <c r="D28" i="38"/>
  <c r="D19" i="38"/>
  <c r="AF25" i="6" l="1"/>
  <c r="N6" i="2"/>
  <c r="N7" i="2"/>
  <c r="N8" i="2"/>
  <c r="N9" i="2"/>
  <c r="N10" i="2"/>
  <c r="N11" i="2"/>
  <c r="N12" i="2"/>
  <c r="N13" i="2"/>
  <c r="N14" i="2"/>
  <c r="N15" i="2"/>
  <c r="N16" i="2"/>
  <c r="N17" i="2"/>
  <c r="N18" i="2"/>
  <c r="N19" i="2"/>
  <c r="N20" i="2"/>
  <c r="N21" i="2"/>
  <c r="N22" i="2"/>
  <c r="N5" i="2"/>
  <c r="N4" i="2"/>
  <c r="H6" i="2"/>
  <c r="H7" i="2"/>
  <c r="H8" i="2"/>
  <c r="H9" i="2"/>
  <c r="H10" i="2"/>
  <c r="H11" i="2"/>
  <c r="H12" i="2"/>
  <c r="H5" i="2"/>
  <c r="H4" i="2"/>
  <c r="I1690" i="70"/>
  <c r="J1690" i="70" s="1"/>
  <c r="J1681" i="70"/>
  <c r="J1682" i="70"/>
  <c r="J1684" i="70"/>
  <c r="J1685" i="70"/>
  <c r="J1687" i="70"/>
  <c r="J1688" i="70"/>
  <c r="I1681" i="70"/>
  <c r="I1682" i="70"/>
  <c r="I1683" i="70"/>
  <c r="J1683" i="70" s="1"/>
  <c r="I1684" i="70"/>
  <c r="I1685" i="70"/>
  <c r="I1686" i="70"/>
  <c r="J1686" i="70" s="1"/>
  <c r="I1687" i="70"/>
  <c r="I1688" i="70"/>
  <c r="I1689" i="70"/>
  <c r="J1689" i="70" s="1"/>
  <c r="I1512" i="70" l="1"/>
  <c r="J1512" i="70" s="1"/>
  <c r="I1513" i="70"/>
  <c r="J1513" i="70" s="1"/>
  <c r="I860" i="70" l="1"/>
  <c r="J860" i="70" s="1"/>
  <c r="I861" i="70"/>
  <c r="J861" i="70" s="1"/>
  <c r="I862" i="70"/>
  <c r="J862" i="70" s="1"/>
  <c r="I863" i="70"/>
  <c r="J863" i="70" s="1"/>
  <c r="I864" i="70"/>
  <c r="J864" i="70" s="1"/>
  <c r="I865" i="70"/>
  <c r="J865" i="70" s="1"/>
  <c r="I866" i="70"/>
  <c r="J866" i="70" s="1"/>
  <c r="I867" i="70"/>
  <c r="J867" i="70" s="1"/>
  <c r="I868" i="70"/>
  <c r="J868" i="70" s="1"/>
  <c r="I869" i="70"/>
  <c r="J869" i="70" s="1"/>
  <c r="I870" i="70"/>
  <c r="J870" i="70" s="1"/>
  <c r="I871" i="70"/>
  <c r="J871" i="70" s="1"/>
  <c r="I872" i="70"/>
  <c r="J872" i="70" s="1"/>
  <c r="I873" i="70"/>
  <c r="J873" i="70" s="1"/>
  <c r="I874" i="70"/>
  <c r="J874" i="70" s="1"/>
  <c r="I875" i="70"/>
  <c r="J875" i="70" s="1"/>
  <c r="I876" i="70"/>
  <c r="J876" i="70" s="1"/>
  <c r="I877" i="70"/>
  <c r="J877" i="70" s="1"/>
  <c r="I878" i="70"/>
  <c r="J878" i="70" s="1"/>
  <c r="I879" i="70"/>
  <c r="J879" i="70" s="1"/>
  <c r="I880" i="70"/>
  <c r="J880" i="70" s="1"/>
  <c r="I881" i="70"/>
  <c r="J881" i="70" s="1"/>
  <c r="I882" i="70"/>
  <c r="J882" i="70" s="1"/>
  <c r="I850" i="70"/>
  <c r="J850" i="70" s="1"/>
  <c r="I851" i="70"/>
  <c r="J851" i="70" s="1"/>
  <c r="I852" i="70"/>
  <c r="J852" i="70" s="1"/>
  <c r="I853" i="70"/>
  <c r="J853" i="70" s="1"/>
  <c r="I854" i="70"/>
  <c r="J854" i="70" s="1"/>
  <c r="I855" i="70"/>
  <c r="J855" i="70" s="1"/>
  <c r="I856" i="70"/>
  <c r="J856" i="70" s="1"/>
  <c r="I857" i="70"/>
  <c r="J857" i="70" s="1"/>
  <c r="I849" i="70"/>
  <c r="J849" i="70" s="1"/>
  <c r="I845" i="70"/>
  <c r="J845" i="70" s="1"/>
  <c r="I846" i="70"/>
  <c r="J846" i="70" s="1"/>
  <c r="I816" i="70"/>
  <c r="J816" i="70" s="1"/>
  <c r="I817" i="70"/>
  <c r="J817" i="70" s="1"/>
  <c r="I818" i="70"/>
  <c r="J818" i="70" s="1"/>
  <c r="I819" i="70"/>
  <c r="J819" i="70" s="1"/>
  <c r="I820" i="70"/>
  <c r="J820" i="70" s="1"/>
  <c r="I821" i="70"/>
  <c r="J821" i="70" s="1"/>
  <c r="I822" i="70"/>
  <c r="J822" i="70" s="1"/>
  <c r="I823" i="70"/>
  <c r="J823" i="70" s="1"/>
  <c r="I824" i="70"/>
  <c r="J824" i="70" s="1"/>
  <c r="I825" i="70"/>
  <c r="J825" i="70" s="1"/>
  <c r="I826" i="70"/>
  <c r="J826" i="70" s="1"/>
  <c r="I827" i="70"/>
  <c r="J827" i="70" s="1"/>
  <c r="I828" i="70"/>
  <c r="J828" i="70" s="1"/>
  <c r="I829" i="70"/>
  <c r="J829" i="70" s="1"/>
  <c r="I830" i="70"/>
  <c r="J830" i="70" s="1"/>
  <c r="I831" i="70"/>
  <c r="J831" i="70" s="1"/>
  <c r="I832" i="70"/>
  <c r="J832" i="70" s="1"/>
  <c r="I833" i="70"/>
  <c r="J833" i="70" s="1"/>
  <c r="I834" i="70"/>
  <c r="J834" i="70" s="1"/>
  <c r="I835" i="70"/>
  <c r="J835" i="70" s="1"/>
  <c r="I836" i="70"/>
  <c r="J836" i="70" s="1"/>
  <c r="I837" i="70"/>
  <c r="J837" i="70" s="1"/>
  <c r="I838" i="70"/>
  <c r="J838" i="70" s="1"/>
  <c r="I839" i="70"/>
  <c r="J839" i="70" s="1"/>
  <c r="I840" i="70"/>
  <c r="J840" i="70" s="1"/>
  <c r="I841" i="70"/>
  <c r="J841" i="70" s="1"/>
  <c r="I842" i="70"/>
  <c r="J842" i="70" s="1"/>
  <c r="I810" i="70"/>
  <c r="J810" i="70" s="1"/>
  <c r="I811" i="70"/>
  <c r="J811" i="70" s="1"/>
  <c r="I812" i="70"/>
  <c r="J812" i="70" s="1"/>
  <c r="I786" i="70"/>
  <c r="J786" i="70" s="1"/>
  <c r="I777" i="70"/>
  <c r="J777" i="70" s="1"/>
  <c r="I773" i="70"/>
  <c r="J773" i="70" s="1"/>
  <c r="I1702" i="70"/>
  <c r="J1702" i="70" s="1"/>
  <c r="I1703" i="70"/>
  <c r="J1703" i="70" s="1"/>
  <c r="I1704" i="70"/>
  <c r="J1704" i="70" s="1"/>
  <c r="I1705" i="70"/>
  <c r="J1705" i="70" s="1"/>
  <c r="I1706" i="70"/>
  <c r="J1706" i="70" s="1"/>
  <c r="I1707" i="70"/>
  <c r="J1707" i="70" s="1"/>
  <c r="I1708" i="70"/>
  <c r="J1708" i="70" s="1"/>
  <c r="I1709" i="70"/>
  <c r="J1709" i="70" s="1"/>
  <c r="I1710" i="70"/>
  <c r="J1710" i="70" s="1"/>
  <c r="I1711" i="70"/>
  <c r="J1711" i="70" s="1"/>
  <c r="I1712" i="70"/>
  <c r="J1712" i="70" s="1"/>
  <c r="I1713" i="70"/>
  <c r="J1713" i="70" s="1"/>
  <c r="I1714" i="70"/>
  <c r="J1714" i="70" s="1"/>
  <c r="I1715" i="70"/>
  <c r="J1715" i="70" s="1"/>
  <c r="I1716" i="70"/>
  <c r="J1716" i="70" s="1"/>
  <c r="I1717" i="70"/>
  <c r="J1717" i="70" s="1"/>
  <c r="I1718" i="70"/>
  <c r="J1718" i="70" s="1"/>
  <c r="I1719" i="70"/>
  <c r="J1719" i="70" s="1"/>
  <c r="I1720" i="70"/>
  <c r="J1720" i="70" s="1"/>
  <c r="I1721" i="70"/>
  <c r="J1721" i="70" s="1"/>
  <c r="I1722" i="70"/>
  <c r="J1722" i="70" s="1"/>
  <c r="I1723" i="70"/>
  <c r="J1723" i="70" s="1"/>
  <c r="I1724" i="70"/>
  <c r="J1724" i="70" s="1"/>
  <c r="I1725" i="70"/>
  <c r="J1725" i="70" s="1"/>
  <c r="I1726" i="70"/>
  <c r="J1726" i="70" s="1"/>
  <c r="I1727" i="70"/>
  <c r="J1727" i="70" s="1"/>
  <c r="I1728" i="70"/>
  <c r="J1728" i="70" s="1"/>
  <c r="I1729" i="70"/>
  <c r="J1729" i="70" s="1"/>
  <c r="I1730" i="70"/>
  <c r="J1730" i="70" s="1"/>
  <c r="I1731" i="70"/>
  <c r="J1731" i="70" s="1"/>
  <c r="I1732" i="70"/>
  <c r="J1732" i="70" s="1"/>
  <c r="I1733" i="70"/>
  <c r="J1733" i="70" s="1"/>
  <c r="I1734" i="70"/>
  <c r="J1734" i="70" s="1"/>
  <c r="I1735" i="70"/>
  <c r="J1735" i="70" s="1"/>
  <c r="I1736" i="70"/>
  <c r="J1736" i="70" s="1"/>
  <c r="I1737" i="70"/>
  <c r="J1737" i="70" s="1"/>
  <c r="I1738" i="70"/>
  <c r="J1738" i="70" s="1"/>
  <c r="I1739" i="70"/>
  <c r="J1739" i="70" s="1"/>
  <c r="I1740" i="70"/>
  <c r="J1740" i="70" s="1"/>
  <c r="I1741" i="70"/>
  <c r="J1741" i="70" s="1"/>
  <c r="I1742" i="70"/>
  <c r="J1742" i="70" s="1"/>
  <c r="I1743" i="70"/>
  <c r="J1743" i="70" s="1"/>
  <c r="I1744" i="70"/>
  <c r="J1744" i="70" s="1"/>
  <c r="I1745" i="70"/>
  <c r="J1745" i="70" s="1"/>
  <c r="I1746" i="70"/>
  <c r="J1746" i="70" s="1"/>
  <c r="I1747" i="70"/>
  <c r="J1747" i="70" s="1"/>
  <c r="I1748" i="70"/>
  <c r="J1748" i="70" s="1"/>
  <c r="I1749" i="70"/>
  <c r="J1749" i="70" s="1"/>
  <c r="I1750" i="70"/>
  <c r="J1750" i="70" s="1"/>
  <c r="I1751" i="70"/>
  <c r="J1751" i="70" s="1"/>
  <c r="I1752" i="70"/>
  <c r="J1752" i="70" s="1"/>
  <c r="I1753" i="70"/>
  <c r="J1753" i="70" s="1"/>
  <c r="I1754" i="70"/>
  <c r="J1754" i="70" s="1"/>
  <c r="I1755" i="70"/>
  <c r="J1755" i="70" s="1"/>
  <c r="I1756" i="70"/>
  <c r="J1756" i="70" s="1"/>
  <c r="I1757" i="70"/>
  <c r="J1757" i="70" s="1"/>
  <c r="I1758" i="70"/>
  <c r="J1758" i="70" s="1"/>
  <c r="I1759" i="70"/>
  <c r="J1759" i="70" s="1"/>
  <c r="I1760" i="70"/>
  <c r="J1760" i="70" s="1"/>
  <c r="I1761" i="70"/>
  <c r="J1761" i="70" s="1"/>
  <c r="I1762" i="70"/>
  <c r="J1762" i="70" s="1"/>
  <c r="I1763" i="70"/>
  <c r="J1763" i="70" s="1"/>
  <c r="I1764" i="70"/>
  <c r="J1764" i="70" s="1"/>
  <c r="I1765" i="70"/>
  <c r="J1765" i="70" s="1"/>
  <c r="I1766" i="70"/>
  <c r="J1766" i="70" s="1"/>
  <c r="I1767" i="70"/>
  <c r="J1767" i="70" s="1"/>
  <c r="I1768" i="70"/>
  <c r="J1768" i="70" s="1"/>
  <c r="I1769" i="70"/>
  <c r="J1769" i="70" s="1"/>
  <c r="I1770" i="70"/>
  <c r="J1770" i="70" s="1"/>
  <c r="I1771" i="70"/>
  <c r="J1771" i="70" s="1"/>
  <c r="I1772" i="70"/>
  <c r="J1772" i="70" s="1"/>
  <c r="I1773" i="70"/>
  <c r="J1773" i="70" s="1"/>
  <c r="I1774" i="70"/>
  <c r="J1774" i="70" s="1"/>
  <c r="I1775" i="70"/>
  <c r="J1775" i="70" s="1"/>
  <c r="I1776" i="70"/>
  <c r="J1776" i="70" s="1"/>
  <c r="I1777" i="70"/>
  <c r="J1777" i="70" s="1"/>
  <c r="I1778" i="70"/>
  <c r="J1778" i="70" s="1"/>
  <c r="I1779" i="70"/>
  <c r="J1779" i="70" s="1"/>
  <c r="I1780" i="70"/>
  <c r="J1780" i="70" s="1"/>
  <c r="I1781" i="70"/>
  <c r="J1781" i="70" s="1"/>
  <c r="I1782" i="70"/>
  <c r="J1782" i="70" s="1"/>
  <c r="I1783" i="70"/>
  <c r="J1783" i="70" s="1"/>
  <c r="I1784" i="70"/>
  <c r="J1784" i="70" s="1"/>
  <c r="I1785" i="70"/>
  <c r="J1785" i="70" s="1"/>
  <c r="I1786" i="70"/>
  <c r="J1786" i="70" s="1"/>
  <c r="I1787" i="70"/>
  <c r="J1787" i="70" s="1"/>
  <c r="I1788" i="70"/>
  <c r="J1788" i="70" s="1"/>
  <c r="I1789" i="70"/>
  <c r="J1789" i="70" s="1"/>
  <c r="I1790" i="70"/>
  <c r="J1790" i="70" s="1"/>
  <c r="I1791" i="70"/>
  <c r="J1791" i="70" s="1"/>
  <c r="I1792" i="70"/>
  <c r="J1792" i="70" s="1"/>
  <c r="I1793" i="70"/>
  <c r="J1793" i="70" s="1"/>
  <c r="I1794" i="70"/>
  <c r="J1794" i="70" s="1"/>
  <c r="I1795" i="70"/>
  <c r="J1795" i="70" s="1"/>
  <c r="I1796" i="70"/>
  <c r="J1796" i="70" s="1"/>
  <c r="I1797" i="70"/>
  <c r="J1797" i="70" s="1"/>
  <c r="I1798" i="70"/>
  <c r="J1798" i="70" s="1"/>
  <c r="I1799" i="70"/>
  <c r="J1799" i="70" s="1"/>
  <c r="I1800" i="70"/>
  <c r="J1800" i="70" s="1"/>
  <c r="I1801" i="70"/>
  <c r="J1801" i="70" s="1"/>
  <c r="I1802" i="70"/>
  <c r="J1802" i="70" s="1"/>
  <c r="I1803" i="70"/>
  <c r="J1803" i="70" s="1"/>
  <c r="I1804" i="70"/>
  <c r="J1804" i="70" s="1"/>
  <c r="I1805" i="70"/>
  <c r="J1805" i="70" s="1"/>
  <c r="I1806" i="70"/>
  <c r="J1806" i="70" s="1"/>
  <c r="I1807" i="70"/>
  <c r="J1807" i="70" s="1"/>
  <c r="I1808" i="70"/>
  <c r="J1808" i="70" s="1"/>
  <c r="I1809" i="70"/>
  <c r="J1809" i="70" s="1"/>
  <c r="I1810" i="70"/>
  <c r="J1810" i="70" s="1"/>
  <c r="I1811" i="70"/>
  <c r="J1811" i="70" s="1"/>
  <c r="I1812" i="70"/>
  <c r="J1812" i="70" s="1"/>
  <c r="I1813" i="70"/>
  <c r="J1813" i="70" s="1"/>
  <c r="I1814" i="70"/>
  <c r="J1814" i="70" s="1"/>
  <c r="I1815" i="70"/>
  <c r="J1815" i="70" s="1"/>
  <c r="I1816" i="70"/>
  <c r="J1816" i="70" s="1"/>
  <c r="I1817" i="70"/>
  <c r="J1817" i="70" s="1"/>
  <c r="I1818" i="70"/>
  <c r="J1818" i="70" s="1"/>
  <c r="I1819" i="70"/>
  <c r="J1819" i="70" s="1"/>
  <c r="I1820" i="70"/>
  <c r="J1820" i="70" s="1"/>
  <c r="I1821" i="70"/>
  <c r="J1821" i="70" s="1"/>
  <c r="I1822" i="70"/>
  <c r="J1822" i="70" s="1"/>
  <c r="I1823" i="70"/>
  <c r="J1823" i="70" s="1"/>
  <c r="I1824" i="70"/>
  <c r="J1824" i="70" s="1"/>
  <c r="I1825" i="70"/>
  <c r="J1825" i="70" s="1"/>
  <c r="I1826" i="70"/>
  <c r="J1826" i="70" s="1"/>
  <c r="I1827" i="70"/>
  <c r="J1827" i="70" s="1"/>
  <c r="I1828" i="70"/>
  <c r="J1828" i="70" s="1"/>
  <c r="I1829" i="70"/>
  <c r="J1829" i="70" s="1"/>
  <c r="I1830" i="70"/>
  <c r="J1830" i="70" s="1"/>
  <c r="I1831" i="70"/>
  <c r="J1831" i="70" s="1"/>
  <c r="I1832" i="70"/>
  <c r="J1832" i="70" s="1"/>
  <c r="I1833" i="70"/>
  <c r="J1833" i="70" s="1"/>
  <c r="I1834" i="70"/>
  <c r="J1834" i="70" s="1"/>
  <c r="I1835" i="70"/>
  <c r="J1835" i="70" s="1"/>
  <c r="I1836" i="70"/>
  <c r="J1836" i="70" s="1"/>
  <c r="I1837" i="70"/>
  <c r="J1837" i="70" s="1"/>
  <c r="I1838" i="70"/>
  <c r="J1838" i="70" s="1"/>
  <c r="I1839" i="70"/>
  <c r="J1839" i="70" s="1"/>
  <c r="I1840" i="70"/>
  <c r="J1840" i="70" s="1"/>
  <c r="I1841" i="70"/>
  <c r="J1841" i="70" s="1"/>
  <c r="I1842" i="70"/>
  <c r="J1842" i="70" s="1"/>
  <c r="I1843" i="70"/>
  <c r="J1843" i="70" s="1"/>
  <c r="I1844" i="70"/>
  <c r="J1844" i="70" s="1"/>
  <c r="I1845" i="70"/>
  <c r="J1845" i="70" s="1"/>
  <c r="I1846" i="70"/>
  <c r="J1846" i="70" s="1"/>
  <c r="I1847" i="70"/>
  <c r="J1847" i="70" s="1"/>
  <c r="I1848" i="70"/>
  <c r="J1848" i="70" s="1"/>
  <c r="I1849" i="70"/>
  <c r="J1849" i="70" s="1"/>
  <c r="I1850" i="70"/>
  <c r="J1850" i="70" s="1"/>
  <c r="I1851" i="70"/>
  <c r="J1851" i="70" s="1"/>
  <c r="I1852" i="70"/>
  <c r="J1852" i="70" s="1"/>
  <c r="I1853" i="70"/>
  <c r="J1853" i="70" s="1"/>
  <c r="I1854" i="70"/>
  <c r="J1854" i="70" s="1"/>
  <c r="I1855" i="70"/>
  <c r="J1855" i="70" s="1"/>
  <c r="I1856" i="70"/>
  <c r="J1856" i="70" s="1"/>
  <c r="I1857" i="70"/>
  <c r="J1857" i="70" s="1"/>
  <c r="I1858" i="70"/>
  <c r="J1858" i="70" s="1"/>
  <c r="I1859" i="70"/>
  <c r="J1859" i="70" s="1"/>
  <c r="I1860" i="70"/>
  <c r="J1860" i="70" s="1"/>
  <c r="I1861" i="70"/>
  <c r="J1861" i="70" s="1"/>
  <c r="I1862" i="70"/>
  <c r="J1862" i="70" s="1"/>
  <c r="I1863" i="70"/>
  <c r="J1863" i="70" s="1"/>
  <c r="I1864" i="70"/>
  <c r="J1864" i="70" s="1"/>
  <c r="I1865" i="70"/>
  <c r="J1865" i="70" s="1"/>
  <c r="I1866" i="70"/>
  <c r="J1866" i="70" s="1"/>
  <c r="I1867" i="70"/>
  <c r="J1867" i="70" s="1"/>
  <c r="I1868" i="70"/>
  <c r="J1868" i="70" s="1"/>
  <c r="I1869" i="70"/>
  <c r="J1869" i="70" s="1"/>
  <c r="I1870" i="70"/>
  <c r="J1870" i="70" s="1"/>
  <c r="I1871" i="70"/>
  <c r="J1871" i="70" s="1"/>
  <c r="I1872" i="70"/>
  <c r="J1872" i="70" s="1"/>
  <c r="I1873" i="70"/>
  <c r="J1873" i="70" s="1"/>
  <c r="I1874" i="70"/>
  <c r="J1874" i="70" s="1"/>
  <c r="I1875" i="70"/>
  <c r="J1875" i="70" s="1"/>
  <c r="I1876" i="70"/>
  <c r="J1876" i="70" s="1"/>
  <c r="I1877" i="70"/>
  <c r="J1877" i="70" s="1"/>
  <c r="I1878" i="70"/>
  <c r="J1878" i="70" s="1"/>
  <c r="I1879" i="70"/>
  <c r="J1879" i="70" s="1"/>
  <c r="I1880" i="70"/>
  <c r="J1880" i="70" s="1"/>
  <c r="I1881" i="70"/>
  <c r="J1881" i="70" s="1"/>
  <c r="I1882" i="70"/>
  <c r="J1882" i="70" s="1"/>
  <c r="I1883" i="70"/>
  <c r="J1883" i="70" s="1"/>
  <c r="I1884" i="70"/>
  <c r="J1884" i="70" s="1"/>
  <c r="I1885" i="70"/>
  <c r="J1885" i="70" s="1"/>
  <c r="I1886" i="70"/>
  <c r="J1886" i="70" s="1"/>
  <c r="I1887" i="70"/>
  <c r="J1887" i="70" s="1"/>
  <c r="I1888" i="70"/>
  <c r="J1888" i="70" s="1"/>
  <c r="I1889" i="70"/>
  <c r="J1889" i="70" s="1"/>
  <c r="I1890" i="70"/>
  <c r="J1890" i="70" s="1"/>
  <c r="I1891" i="70"/>
  <c r="J1891" i="70" s="1"/>
  <c r="I1892" i="70"/>
  <c r="J1892" i="70" s="1"/>
  <c r="I1893" i="70"/>
  <c r="J1893" i="70" s="1"/>
  <c r="I1894" i="70"/>
  <c r="J1894" i="70" s="1"/>
  <c r="I1895" i="70"/>
  <c r="J1895" i="70" s="1"/>
  <c r="I1896" i="70"/>
  <c r="J1896" i="70" s="1"/>
  <c r="I1897" i="70"/>
  <c r="J1897" i="70" s="1"/>
  <c r="I1898" i="70"/>
  <c r="J1898" i="70" s="1"/>
  <c r="I1899" i="70"/>
  <c r="J1899" i="70" s="1"/>
  <c r="I1900" i="70"/>
  <c r="J1900" i="70" s="1"/>
  <c r="I1901" i="70"/>
  <c r="J1901" i="70" s="1"/>
  <c r="I1902" i="70"/>
  <c r="J1902" i="70" s="1"/>
  <c r="I1903" i="70"/>
  <c r="J1903" i="70" s="1"/>
  <c r="I1904" i="70"/>
  <c r="J1904" i="70" s="1"/>
  <c r="I1905" i="70"/>
  <c r="J1905" i="70" s="1"/>
  <c r="I1906" i="70"/>
  <c r="J1906" i="70" s="1"/>
  <c r="I1907" i="70"/>
  <c r="J1907" i="70" s="1"/>
  <c r="I1908" i="70"/>
  <c r="J1908" i="70" s="1"/>
  <c r="I1909" i="70"/>
  <c r="J1909" i="70" s="1"/>
  <c r="I1910" i="70"/>
  <c r="J1910" i="70" s="1"/>
  <c r="I1911" i="70"/>
  <c r="J1911" i="70" s="1"/>
  <c r="I1912" i="70"/>
  <c r="J1912" i="70" s="1"/>
  <c r="I1913" i="70"/>
  <c r="J1913" i="70" s="1"/>
  <c r="I1914" i="70"/>
  <c r="J1914" i="70" s="1"/>
  <c r="I1915" i="70"/>
  <c r="J1915" i="70" s="1"/>
  <c r="I1916" i="70"/>
  <c r="J1916" i="70" s="1"/>
  <c r="I1917" i="70"/>
  <c r="J1917" i="70" s="1"/>
  <c r="I1918" i="70"/>
  <c r="J1918" i="70" s="1"/>
  <c r="I1919" i="70"/>
  <c r="J1919" i="70" s="1"/>
  <c r="I1920" i="70"/>
  <c r="J1920" i="70" s="1"/>
  <c r="I1921" i="70"/>
  <c r="J1921" i="70" s="1"/>
  <c r="I1922" i="70"/>
  <c r="J1922" i="70" s="1"/>
  <c r="I1923" i="70"/>
  <c r="J1923" i="70" s="1"/>
  <c r="I1924" i="70"/>
  <c r="J1924" i="70" s="1"/>
  <c r="I1925" i="70"/>
  <c r="J1925" i="70" s="1"/>
  <c r="I1926" i="70"/>
  <c r="J1926" i="70" s="1"/>
  <c r="I1927" i="70"/>
  <c r="J1927" i="70" s="1"/>
  <c r="I1928" i="70"/>
  <c r="J1928" i="70" s="1"/>
  <c r="I763" i="70"/>
  <c r="J763" i="70" s="1"/>
  <c r="I764" i="70"/>
  <c r="J764" i="70" s="1"/>
  <c r="I765" i="70"/>
  <c r="J765" i="70" s="1"/>
  <c r="I759" i="70"/>
  <c r="J759" i="70" s="1"/>
  <c r="I306" i="70"/>
  <c r="J306" i="70" s="1"/>
  <c r="I750" i="70"/>
  <c r="J750" i="70" s="1"/>
  <c r="I751" i="70"/>
  <c r="J751" i="70" s="1"/>
  <c r="I746" i="70"/>
  <c r="J746" i="70" s="1"/>
  <c r="I742" i="70"/>
  <c r="J742" i="70" s="1"/>
  <c r="I682" i="70"/>
  <c r="J682" i="70" s="1"/>
  <c r="I671" i="70"/>
  <c r="J671" i="70" s="1"/>
  <c r="I672" i="70"/>
  <c r="J672" i="70" s="1"/>
  <c r="I673" i="70"/>
  <c r="J673" i="70" s="1"/>
  <c r="I674" i="70"/>
  <c r="J674" i="70" s="1"/>
  <c r="I651" i="70"/>
  <c r="J651" i="70" s="1"/>
  <c r="I647" i="70"/>
  <c r="J647" i="70" s="1"/>
  <c r="I630" i="70"/>
  <c r="J630" i="70" s="1"/>
  <c r="I631" i="70"/>
  <c r="J631" i="70" s="1"/>
  <c r="I601" i="70"/>
  <c r="J601" i="70" s="1"/>
  <c r="I602" i="70"/>
  <c r="J602" i="70" s="1"/>
  <c r="I603" i="70"/>
  <c r="J603" i="70" s="1"/>
  <c r="I604" i="70"/>
  <c r="J604" i="70" s="1"/>
  <c r="I605" i="70"/>
  <c r="J605" i="70" s="1"/>
  <c r="I548" i="70"/>
  <c r="J548" i="70" s="1"/>
  <c r="I520" i="70"/>
  <c r="J520" i="70" s="1"/>
  <c r="I501" i="70"/>
  <c r="J501" i="70" s="1"/>
  <c r="I471" i="70"/>
  <c r="J471" i="70" s="1"/>
  <c r="I452" i="70"/>
  <c r="J452" i="70" s="1"/>
  <c r="I419" i="70"/>
  <c r="J419" i="70" s="1"/>
  <c r="I380" i="70"/>
  <c r="J380" i="70" s="1"/>
  <c r="I208" i="70"/>
  <c r="J208" i="70" s="1"/>
  <c r="I1695" i="70"/>
  <c r="J1695" i="70" s="1"/>
  <c r="I1696" i="70"/>
  <c r="J1696" i="70" s="1"/>
  <c r="I1697" i="70"/>
  <c r="J1697" i="70" s="1"/>
  <c r="I1698" i="70"/>
  <c r="J1698" i="70" s="1"/>
  <c r="I1699" i="70"/>
  <c r="J1699" i="70" s="1"/>
  <c r="I1700" i="70"/>
  <c r="J1700" i="70" s="1"/>
  <c r="I1680" i="70"/>
  <c r="J1680" i="70" s="1"/>
  <c r="I1664" i="70"/>
  <c r="J1664" i="70" s="1"/>
  <c r="I1665" i="70"/>
  <c r="J1665" i="70" s="1"/>
  <c r="I1666" i="70"/>
  <c r="J1666" i="70" s="1"/>
  <c r="I1667" i="70"/>
  <c r="J1667" i="70" s="1"/>
  <c r="I1677" i="70"/>
  <c r="J1677" i="70" s="1"/>
  <c r="I1673" i="70"/>
  <c r="J1673" i="70" s="1"/>
  <c r="I1663" i="70"/>
  <c r="J1663" i="70" s="1"/>
  <c r="I1608" i="70"/>
  <c r="J1608" i="70" s="1"/>
  <c r="I1617" i="70"/>
  <c r="J1617" i="70" s="1"/>
  <c r="I1610" i="70"/>
  <c r="J1610" i="70" s="1"/>
  <c r="I1611" i="70"/>
  <c r="J1611" i="70" s="1"/>
  <c r="I1612" i="70"/>
  <c r="J1612" i="70" s="1"/>
  <c r="I1613" i="70"/>
  <c r="J1613" i="70" s="1"/>
  <c r="I1614" i="70"/>
  <c r="J1614" i="70" s="1"/>
  <c r="I1622" i="70"/>
  <c r="J1622" i="70" s="1"/>
  <c r="I1623" i="70"/>
  <c r="J1623" i="70" s="1"/>
  <c r="I1634" i="70"/>
  <c r="J1634" i="70" s="1"/>
  <c r="I1635" i="70"/>
  <c r="J1635" i="70" s="1"/>
  <c r="I1636" i="70"/>
  <c r="J1636" i="70" s="1"/>
  <c r="I1637" i="70"/>
  <c r="J1637" i="70" s="1"/>
  <c r="I1638" i="70"/>
  <c r="J1638" i="70" s="1"/>
  <c r="I1639" i="70"/>
  <c r="J1639" i="70" s="1"/>
  <c r="I1642" i="70"/>
  <c r="J1642" i="70" s="1"/>
  <c r="I1643" i="70"/>
  <c r="I1655" i="70"/>
  <c r="J1655" i="70" s="1"/>
  <c r="I1654" i="70"/>
  <c r="J1654" i="70" s="1"/>
  <c r="I1653" i="70"/>
  <c r="J1653" i="70" s="1"/>
  <c r="I1652" i="70"/>
  <c r="J1652" i="70" s="1"/>
  <c r="I1650" i="70"/>
  <c r="J1650" i="70" s="1"/>
  <c r="I1649" i="70"/>
  <c r="J1649" i="70" s="1"/>
  <c r="I1648" i="70"/>
  <c r="J1648" i="70" s="1"/>
  <c r="I1647" i="70"/>
  <c r="J1647" i="70" s="1"/>
  <c r="I1606" i="70"/>
  <c r="J1606" i="70" s="1"/>
  <c r="I1596" i="70"/>
  <c r="J1596" i="70" s="1"/>
  <c r="I1582" i="70"/>
  <c r="J1582" i="70" s="1"/>
  <c r="I1583" i="70"/>
  <c r="J1583" i="70" s="1"/>
  <c r="I1573" i="70"/>
  <c r="J1573" i="70" s="1"/>
  <c r="I1572" i="70"/>
  <c r="J1572" i="70" s="1"/>
  <c r="I1570" i="70"/>
  <c r="J1570" i="70" s="1"/>
  <c r="I1566" i="70"/>
  <c r="J1566" i="70" s="1"/>
  <c r="I1549" i="70"/>
  <c r="J1549" i="70" s="1"/>
  <c r="I1548" i="70"/>
  <c r="J1548" i="70" s="1"/>
  <c r="I1539" i="70"/>
  <c r="J1539" i="70" s="1"/>
  <c r="I1538" i="70"/>
  <c r="J1538" i="70" s="1"/>
  <c r="I1537" i="70"/>
  <c r="J1537" i="70" s="1"/>
  <c r="S14" i="69" l="1"/>
  <c r="S13" i="69"/>
  <c r="I9" i="25" l="1"/>
  <c r="H9" i="25"/>
  <c r="J37" i="6" l="1"/>
  <c r="J6" i="6"/>
  <c r="H4" i="25"/>
  <c r="H5" i="25"/>
  <c r="H6" i="25"/>
  <c r="H7" i="25"/>
  <c r="H8" i="25"/>
  <c r="H10" i="25"/>
  <c r="H11" i="25"/>
  <c r="H12" i="25"/>
  <c r="H13" i="25"/>
  <c r="H14" i="25"/>
  <c r="H15" i="25"/>
  <c r="H16" i="25"/>
  <c r="I5" i="25"/>
  <c r="L16" i="38"/>
  <c r="L17" i="38"/>
  <c r="L18" i="38"/>
  <c r="L15" i="38"/>
  <c r="I15" i="38" l="1"/>
  <c r="I16" i="38"/>
  <c r="I17" i="38"/>
  <c r="I18" i="38"/>
  <c r="L26" i="38"/>
  <c r="K5" i="11" l="1"/>
  <c r="N5" i="11" s="1"/>
  <c r="K6" i="11"/>
  <c r="K7" i="11"/>
  <c r="K8" i="11"/>
  <c r="K9" i="11"/>
  <c r="K10" i="11"/>
  <c r="K11" i="11"/>
  <c r="K12" i="11"/>
  <c r="K13" i="11"/>
  <c r="K14" i="11"/>
  <c r="K15" i="11"/>
  <c r="K16" i="11"/>
  <c r="K17" i="11"/>
  <c r="K18" i="11"/>
  <c r="K19" i="11"/>
  <c r="K20" i="11"/>
  <c r="K21" i="11"/>
  <c r="K22" i="11"/>
  <c r="H12" i="11"/>
  <c r="H6" i="11"/>
  <c r="H7" i="11"/>
  <c r="H8" i="11"/>
  <c r="H9" i="11"/>
  <c r="H10" i="11"/>
  <c r="H11" i="11"/>
  <c r="H5" i="11"/>
  <c r="N4" i="11"/>
  <c r="O4" i="11" s="1"/>
  <c r="M9" i="31"/>
  <c r="N20" i="31"/>
  <c r="N10" i="31"/>
  <c r="O5" i="11" l="1"/>
  <c r="I1602" i="70"/>
  <c r="I1601" i="70"/>
  <c r="I1600" i="70"/>
  <c r="AC10" i="68"/>
  <c r="J4" i="25" l="1"/>
  <c r="J5" i="25"/>
  <c r="J6" i="25"/>
  <c r="J7" i="25"/>
  <c r="J8" i="25"/>
  <c r="J9" i="25"/>
  <c r="J10" i="25"/>
  <c r="J11" i="25"/>
  <c r="J12" i="25"/>
  <c r="J13" i="25"/>
  <c r="J14" i="25"/>
  <c r="J15" i="25"/>
  <c r="J16" i="25"/>
  <c r="I27" i="38"/>
  <c r="I26" i="38"/>
  <c r="I1607" i="70" l="1"/>
  <c r="J1607" i="70" s="1"/>
  <c r="I1609" i="70"/>
  <c r="J1609" i="70" s="1"/>
  <c r="I1615" i="70"/>
  <c r="J1615" i="70" s="1"/>
  <c r="I1616" i="70"/>
  <c r="J1616" i="70" s="1"/>
  <c r="I1618" i="70"/>
  <c r="J1618" i="70" s="1"/>
  <c r="I1619" i="70"/>
  <c r="J1619" i="70" s="1"/>
  <c r="I1620" i="70"/>
  <c r="J1620" i="70" s="1"/>
  <c r="I1621" i="70"/>
  <c r="J1621" i="70" s="1"/>
  <c r="I1624" i="70"/>
  <c r="J1624" i="70" s="1"/>
  <c r="I1625" i="70"/>
  <c r="J1625" i="70" s="1"/>
  <c r="I1626" i="70"/>
  <c r="J1626" i="70" s="1"/>
  <c r="I1627" i="70"/>
  <c r="J1627" i="70" s="1"/>
  <c r="I1628" i="70"/>
  <c r="J1628" i="70" s="1"/>
  <c r="I1629" i="70"/>
  <c r="J1629" i="70" s="1"/>
  <c r="I1630" i="70"/>
  <c r="J1630" i="70" s="1"/>
  <c r="I1631" i="70"/>
  <c r="J1631" i="70" s="1"/>
  <c r="I1632" i="70"/>
  <c r="J1632" i="70" s="1"/>
  <c r="I1633" i="70"/>
  <c r="J1633" i="70" s="1"/>
  <c r="I1640" i="70"/>
  <c r="J1640" i="70" s="1"/>
  <c r="I1641" i="70"/>
  <c r="J1641" i="70" s="1"/>
  <c r="I1644" i="70"/>
  <c r="J1644" i="70" s="1"/>
  <c r="I1645" i="70"/>
  <c r="J1645" i="70" s="1"/>
  <c r="I1646" i="70"/>
  <c r="J1646" i="70" s="1"/>
  <c r="I1651" i="70"/>
  <c r="J1651" i="70" s="1"/>
  <c r="I1656" i="70"/>
  <c r="J1656" i="70" s="1"/>
  <c r="I1657" i="70"/>
  <c r="J1657" i="70" s="1"/>
  <c r="I1658" i="70"/>
  <c r="J1658" i="70" s="1"/>
  <c r="I1659" i="70"/>
  <c r="J1659" i="70" s="1"/>
  <c r="I1660" i="70"/>
  <c r="J1660" i="70" s="1"/>
  <c r="I1661" i="70"/>
  <c r="J1661" i="70" s="1"/>
  <c r="I1662" i="70"/>
  <c r="J1662" i="70" s="1"/>
  <c r="I1668" i="70"/>
  <c r="J1668" i="70" s="1"/>
  <c r="I1669" i="70"/>
  <c r="J1669" i="70" s="1"/>
  <c r="I1670" i="70"/>
  <c r="J1670" i="70" s="1"/>
  <c r="I1671" i="70"/>
  <c r="J1671" i="70" s="1"/>
  <c r="I1672" i="70"/>
  <c r="J1672" i="70" s="1"/>
  <c r="I1674" i="70"/>
  <c r="J1674" i="70" s="1"/>
  <c r="I1675" i="70"/>
  <c r="J1675" i="70" s="1"/>
  <c r="I1676" i="70"/>
  <c r="J1676" i="70" s="1"/>
  <c r="I1678" i="70"/>
  <c r="J1678" i="70" s="1"/>
  <c r="I1679" i="70"/>
  <c r="J1679" i="70" s="1"/>
  <c r="I1691" i="70"/>
  <c r="J1691" i="70" s="1"/>
  <c r="I1692" i="70"/>
  <c r="J1692" i="70" s="1"/>
  <c r="I1693" i="70"/>
  <c r="J1693" i="70" s="1"/>
  <c r="I1694" i="70"/>
  <c r="J1694" i="70" s="1"/>
  <c r="I1701" i="70"/>
  <c r="J1701" i="70" s="1"/>
  <c r="J1600" i="70"/>
  <c r="J1601" i="70"/>
  <c r="J1602" i="70"/>
  <c r="I1460" i="70"/>
  <c r="J1460" i="70" s="1"/>
  <c r="I1461" i="70"/>
  <c r="J1461" i="70" s="1"/>
  <c r="I1462" i="70"/>
  <c r="J1462" i="70" s="1"/>
  <c r="I1463" i="70"/>
  <c r="J1463" i="70" s="1"/>
  <c r="I1464" i="70"/>
  <c r="J1464" i="70" s="1"/>
  <c r="I1465" i="70"/>
  <c r="J1465" i="70" s="1"/>
  <c r="I1466" i="70"/>
  <c r="J1466" i="70" s="1"/>
  <c r="I1467" i="70"/>
  <c r="J1467" i="70" s="1"/>
  <c r="I1468" i="70"/>
  <c r="J1468" i="70" s="1"/>
  <c r="I1469" i="70"/>
  <c r="J1469" i="70" s="1"/>
  <c r="I1470" i="70"/>
  <c r="J1470" i="70" s="1"/>
  <c r="I1471" i="70"/>
  <c r="J1471" i="70" s="1"/>
  <c r="I1472" i="70"/>
  <c r="J1472" i="70" s="1"/>
  <c r="I1473" i="70"/>
  <c r="J1473" i="70" s="1"/>
  <c r="I1474" i="70"/>
  <c r="J1474" i="70" s="1"/>
  <c r="I1475" i="70"/>
  <c r="J1475" i="70" s="1"/>
  <c r="I1476" i="70"/>
  <c r="J1476" i="70" s="1"/>
  <c r="I1477" i="70"/>
  <c r="J1477" i="70" s="1"/>
  <c r="I1478" i="70"/>
  <c r="J1478" i="70" s="1"/>
  <c r="I1479" i="70"/>
  <c r="J1479" i="70" s="1"/>
  <c r="I1480" i="70"/>
  <c r="J1480" i="70" s="1"/>
  <c r="I1481" i="70"/>
  <c r="J1481" i="70" s="1"/>
  <c r="I1482" i="70"/>
  <c r="J1482" i="70" s="1"/>
  <c r="I1483" i="70"/>
  <c r="J1483" i="70" s="1"/>
  <c r="I1484" i="70"/>
  <c r="J1484" i="70" s="1"/>
  <c r="I1485" i="70"/>
  <c r="J1485" i="70" s="1"/>
  <c r="I1486" i="70"/>
  <c r="J1486" i="70" s="1"/>
  <c r="I1487" i="70"/>
  <c r="J1487" i="70" s="1"/>
  <c r="I1488" i="70"/>
  <c r="J1488" i="70" s="1"/>
  <c r="I1489" i="70"/>
  <c r="J1489" i="70" s="1"/>
  <c r="I1490" i="70"/>
  <c r="J1490" i="70" s="1"/>
  <c r="I1491" i="70"/>
  <c r="J1491" i="70" s="1"/>
  <c r="I1492" i="70"/>
  <c r="J1492" i="70" s="1"/>
  <c r="I1493" i="70"/>
  <c r="J1493" i="70" s="1"/>
  <c r="I1494" i="70"/>
  <c r="J1494" i="70" s="1"/>
  <c r="I1495" i="70"/>
  <c r="J1495" i="70" s="1"/>
  <c r="I1496" i="70"/>
  <c r="J1496" i="70" s="1"/>
  <c r="I1497" i="70"/>
  <c r="J1497" i="70" s="1"/>
  <c r="I1498" i="70"/>
  <c r="J1498" i="70" s="1"/>
  <c r="I1499" i="70"/>
  <c r="J1499" i="70" s="1"/>
  <c r="I1500" i="70"/>
  <c r="J1500" i="70" s="1"/>
  <c r="I1501" i="70"/>
  <c r="J1501" i="70" s="1"/>
  <c r="I1502" i="70"/>
  <c r="J1502" i="70" s="1"/>
  <c r="I1503" i="70"/>
  <c r="J1503" i="70" s="1"/>
  <c r="I1504" i="70"/>
  <c r="J1504" i="70" s="1"/>
  <c r="I1505" i="70"/>
  <c r="J1505" i="70" s="1"/>
  <c r="I1506" i="70"/>
  <c r="J1506" i="70" s="1"/>
  <c r="I1507" i="70"/>
  <c r="J1507" i="70" s="1"/>
  <c r="I1508" i="70"/>
  <c r="J1508" i="70" s="1"/>
  <c r="I1509" i="70"/>
  <c r="J1509" i="70" s="1"/>
  <c r="I1510" i="70"/>
  <c r="J1510" i="70" s="1"/>
  <c r="I1511" i="70"/>
  <c r="J1511" i="70" s="1"/>
  <c r="I1514" i="70"/>
  <c r="J1514" i="70" s="1"/>
  <c r="I1515" i="70"/>
  <c r="J1515" i="70" s="1"/>
  <c r="I1516" i="70"/>
  <c r="J1516" i="70" s="1"/>
  <c r="I1517" i="70"/>
  <c r="J1517" i="70" s="1"/>
  <c r="I1518" i="70"/>
  <c r="J1518" i="70" s="1"/>
  <c r="I1519" i="70"/>
  <c r="J1519" i="70" s="1"/>
  <c r="I1520" i="70"/>
  <c r="J1520" i="70" s="1"/>
  <c r="I1521" i="70"/>
  <c r="J1521" i="70" s="1"/>
  <c r="I1522" i="70"/>
  <c r="J1522" i="70" s="1"/>
  <c r="I1523" i="70"/>
  <c r="J1523" i="70" s="1"/>
  <c r="I1524" i="70"/>
  <c r="J1524" i="70" s="1"/>
  <c r="I1525" i="70"/>
  <c r="J1525" i="70" s="1"/>
  <c r="I1526" i="70"/>
  <c r="J1526" i="70" s="1"/>
  <c r="I1527" i="70"/>
  <c r="J1527" i="70" s="1"/>
  <c r="I1528" i="70"/>
  <c r="J1528" i="70" s="1"/>
  <c r="I1529" i="70"/>
  <c r="J1529" i="70" s="1"/>
  <c r="I1530" i="70"/>
  <c r="J1530" i="70" s="1"/>
  <c r="I1531" i="70"/>
  <c r="J1531" i="70" s="1"/>
  <c r="I1532" i="70"/>
  <c r="J1532" i="70" s="1"/>
  <c r="I1533" i="70"/>
  <c r="J1533" i="70" s="1"/>
  <c r="I1534" i="70"/>
  <c r="J1534" i="70" s="1"/>
  <c r="I1535" i="70"/>
  <c r="J1535" i="70" s="1"/>
  <c r="I1536" i="70"/>
  <c r="J1536" i="70" s="1"/>
  <c r="I1540" i="70"/>
  <c r="J1540" i="70" s="1"/>
  <c r="I1541" i="70"/>
  <c r="J1541" i="70" s="1"/>
  <c r="I1542" i="70"/>
  <c r="J1542" i="70" s="1"/>
  <c r="I1543" i="70"/>
  <c r="J1543" i="70" s="1"/>
  <c r="I1544" i="70"/>
  <c r="J1544" i="70" s="1"/>
  <c r="I1545" i="70"/>
  <c r="J1545" i="70" s="1"/>
  <c r="I1546" i="70"/>
  <c r="J1546" i="70" s="1"/>
  <c r="I1547" i="70"/>
  <c r="J1547" i="70" s="1"/>
  <c r="I1550" i="70"/>
  <c r="J1550" i="70" s="1"/>
  <c r="I1551" i="70"/>
  <c r="J1551" i="70" s="1"/>
  <c r="I1552" i="70"/>
  <c r="J1552" i="70" s="1"/>
  <c r="I1553" i="70"/>
  <c r="J1553" i="70" s="1"/>
  <c r="I1554" i="70"/>
  <c r="J1554" i="70" s="1"/>
  <c r="I1555" i="70"/>
  <c r="J1555" i="70" s="1"/>
  <c r="I1556" i="70"/>
  <c r="J1556" i="70" s="1"/>
  <c r="I1557" i="70"/>
  <c r="J1557" i="70" s="1"/>
  <c r="I1558" i="70"/>
  <c r="J1558" i="70" s="1"/>
  <c r="I1559" i="70"/>
  <c r="J1559" i="70" s="1"/>
  <c r="I1560" i="70"/>
  <c r="J1560" i="70" s="1"/>
  <c r="I1561" i="70"/>
  <c r="J1561" i="70" s="1"/>
  <c r="I1562" i="70"/>
  <c r="J1562" i="70" s="1"/>
  <c r="I1563" i="70"/>
  <c r="J1563" i="70" s="1"/>
  <c r="I1564" i="70"/>
  <c r="J1564" i="70" s="1"/>
  <c r="I1565" i="70"/>
  <c r="J1565" i="70" s="1"/>
  <c r="I1567" i="70"/>
  <c r="J1567" i="70" s="1"/>
  <c r="I1568" i="70"/>
  <c r="J1568" i="70" s="1"/>
  <c r="I1569" i="70"/>
  <c r="J1569" i="70" s="1"/>
  <c r="I1571" i="70"/>
  <c r="J1571" i="70" s="1"/>
  <c r="I1574" i="70"/>
  <c r="J1574" i="70" s="1"/>
  <c r="I1575" i="70"/>
  <c r="J1575" i="70" s="1"/>
  <c r="I1576" i="70"/>
  <c r="J1576" i="70" s="1"/>
  <c r="I1577" i="70"/>
  <c r="J1577" i="70" s="1"/>
  <c r="I1578" i="70"/>
  <c r="J1578" i="70" s="1"/>
  <c r="I1579" i="70"/>
  <c r="J1579" i="70" s="1"/>
  <c r="I1580" i="70"/>
  <c r="J1580" i="70" s="1"/>
  <c r="I1581" i="70"/>
  <c r="J1581" i="70" s="1"/>
  <c r="I1584" i="70"/>
  <c r="J1584" i="70" s="1"/>
  <c r="I1585" i="70"/>
  <c r="J1585" i="70" s="1"/>
  <c r="I1586" i="70"/>
  <c r="J1586" i="70" s="1"/>
  <c r="I1587" i="70"/>
  <c r="J1587" i="70" s="1"/>
  <c r="I1588" i="70"/>
  <c r="J1588" i="70" s="1"/>
  <c r="I1589" i="70"/>
  <c r="J1589" i="70" s="1"/>
  <c r="I1590" i="70"/>
  <c r="J1590" i="70" s="1"/>
  <c r="I1591" i="70"/>
  <c r="J1591" i="70" s="1"/>
  <c r="I1592" i="70"/>
  <c r="J1592" i="70" s="1"/>
  <c r="I1593" i="70"/>
  <c r="J1593" i="70" s="1"/>
  <c r="I1594" i="70"/>
  <c r="J1594" i="70" s="1"/>
  <c r="I1595" i="70"/>
  <c r="J1595" i="70" s="1"/>
  <c r="I1597" i="70"/>
  <c r="J1597" i="70" s="1"/>
  <c r="I1598" i="70"/>
  <c r="J1598" i="70" s="1"/>
  <c r="I1599" i="70"/>
  <c r="J1599" i="70" s="1"/>
  <c r="I1603" i="70"/>
  <c r="J1603" i="70" s="1"/>
  <c r="I1604" i="70"/>
  <c r="J1604" i="70" s="1"/>
  <c r="I1605" i="70"/>
  <c r="J1605" i="70" s="1"/>
  <c r="L27" i="2" l="1"/>
  <c r="L29" i="2" s="1"/>
  <c r="O24" i="2"/>
  <c r="L109" i="1"/>
  <c r="A109" i="1"/>
  <c r="F109" i="1"/>
  <c r="N11" i="31"/>
  <c r="L37" i="2" l="1"/>
  <c r="N28" i="2"/>
  <c r="D5" i="39"/>
  <c r="G10" i="12"/>
  <c r="G11" i="12"/>
  <c r="I1139" i="70" l="1"/>
  <c r="J1139" i="70" s="1"/>
  <c r="I1140" i="70"/>
  <c r="J1140" i="70" s="1"/>
  <c r="I1141" i="70"/>
  <c r="J1141" i="70" s="1"/>
  <c r="I1142" i="70"/>
  <c r="J1142" i="70" s="1"/>
  <c r="I1143" i="70"/>
  <c r="J1143" i="70" s="1"/>
  <c r="I1144" i="70"/>
  <c r="J1144" i="70" s="1"/>
  <c r="I1145" i="70"/>
  <c r="J1145" i="70" s="1"/>
  <c r="I1146" i="70"/>
  <c r="J1146" i="70" s="1"/>
  <c r="I1147" i="70"/>
  <c r="J1147" i="70" s="1"/>
  <c r="I1148" i="70"/>
  <c r="J1148" i="70" s="1"/>
  <c r="I1149" i="70"/>
  <c r="J1149" i="70" s="1"/>
  <c r="I1150" i="70"/>
  <c r="J1150" i="70" s="1"/>
  <c r="I1151" i="70"/>
  <c r="J1151" i="70" s="1"/>
  <c r="I1152" i="70"/>
  <c r="J1152" i="70" s="1"/>
  <c r="I1153" i="70"/>
  <c r="J1153" i="70" s="1"/>
  <c r="I1154" i="70"/>
  <c r="J1154" i="70" s="1"/>
  <c r="I1155" i="70"/>
  <c r="J1155" i="70" s="1"/>
  <c r="I1156" i="70"/>
  <c r="J1156" i="70" s="1"/>
  <c r="I1157" i="70"/>
  <c r="J1157" i="70" s="1"/>
  <c r="I1158" i="70"/>
  <c r="J1158" i="70" s="1"/>
  <c r="I1159" i="70"/>
  <c r="J1159" i="70" s="1"/>
  <c r="I1160" i="70"/>
  <c r="J1160" i="70" s="1"/>
  <c r="I1161" i="70"/>
  <c r="J1161" i="70" s="1"/>
  <c r="I1162" i="70"/>
  <c r="J1162" i="70" s="1"/>
  <c r="I1163" i="70"/>
  <c r="J1163" i="70" s="1"/>
  <c r="I1164" i="70"/>
  <c r="J1164" i="70" s="1"/>
  <c r="I1165" i="70"/>
  <c r="J1165" i="70" s="1"/>
  <c r="I1166" i="70"/>
  <c r="J1166" i="70" s="1"/>
  <c r="I1167" i="70"/>
  <c r="J1167" i="70" s="1"/>
  <c r="I1168" i="70"/>
  <c r="J1168" i="70" s="1"/>
  <c r="I1169" i="70"/>
  <c r="J1169" i="70" s="1"/>
  <c r="I1170" i="70"/>
  <c r="J1170" i="70" s="1"/>
  <c r="I1171" i="70"/>
  <c r="J1171" i="70" s="1"/>
  <c r="I1172" i="70"/>
  <c r="J1172" i="70" s="1"/>
  <c r="I1173" i="70"/>
  <c r="J1173" i="70" s="1"/>
  <c r="I1174" i="70"/>
  <c r="J1174" i="70" s="1"/>
  <c r="I1175" i="70"/>
  <c r="J1175" i="70" s="1"/>
  <c r="I1176" i="70"/>
  <c r="J1176" i="70" s="1"/>
  <c r="I1177" i="70"/>
  <c r="J1177" i="70" s="1"/>
  <c r="I1178" i="70"/>
  <c r="J1178" i="70" s="1"/>
  <c r="I1179" i="70"/>
  <c r="J1179" i="70" s="1"/>
  <c r="I1180" i="70"/>
  <c r="J1180" i="70" s="1"/>
  <c r="I1181" i="70"/>
  <c r="J1181" i="70" s="1"/>
  <c r="I1182" i="70"/>
  <c r="J1182" i="70" s="1"/>
  <c r="I1183" i="70"/>
  <c r="J1183" i="70" s="1"/>
  <c r="I1184" i="70"/>
  <c r="J1184" i="70" s="1"/>
  <c r="I1185" i="70"/>
  <c r="J1185" i="70" s="1"/>
  <c r="I1186" i="70"/>
  <c r="J1186" i="70" s="1"/>
  <c r="I1187" i="70"/>
  <c r="J1187" i="70" s="1"/>
  <c r="I1188" i="70"/>
  <c r="J1188" i="70" s="1"/>
  <c r="I1189" i="70"/>
  <c r="J1189" i="70" s="1"/>
  <c r="I1190" i="70"/>
  <c r="J1190" i="70" s="1"/>
  <c r="I1191" i="70"/>
  <c r="J1191" i="70" s="1"/>
  <c r="I1192" i="70"/>
  <c r="J1192" i="70" s="1"/>
  <c r="I1193" i="70"/>
  <c r="J1193" i="70" s="1"/>
  <c r="I1194" i="70"/>
  <c r="J1194" i="70" s="1"/>
  <c r="I1195" i="70"/>
  <c r="J1195" i="70" s="1"/>
  <c r="I1196" i="70"/>
  <c r="J1196" i="70" s="1"/>
  <c r="I1197" i="70"/>
  <c r="J1197" i="70" s="1"/>
  <c r="I1198" i="70"/>
  <c r="J1198" i="70" s="1"/>
  <c r="I1199" i="70"/>
  <c r="J1199" i="70" s="1"/>
  <c r="I1200" i="70"/>
  <c r="J1200" i="70" s="1"/>
  <c r="I1201" i="70"/>
  <c r="J1201" i="70" s="1"/>
  <c r="I1202" i="70"/>
  <c r="J1202" i="70" s="1"/>
  <c r="I1203" i="70"/>
  <c r="J1203" i="70" s="1"/>
  <c r="I1204" i="70"/>
  <c r="J1204" i="70" s="1"/>
  <c r="I1205" i="70"/>
  <c r="J1205" i="70" s="1"/>
  <c r="I1206" i="70"/>
  <c r="J1206" i="70" s="1"/>
  <c r="I1207" i="70"/>
  <c r="J1207" i="70" s="1"/>
  <c r="I1208" i="70"/>
  <c r="J1208" i="70" s="1"/>
  <c r="I1209" i="70"/>
  <c r="J1209" i="70" s="1"/>
  <c r="I1210" i="70"/>
  <c r="J1210" i="70" s="1"/>
  <c r="I1211" i="70"/>
  <c r="J1211" i="70" s="1"/>
  <c r="I1212" i="70"/>
  <c r="J1212" i="70" s="1"/>
  <c r="I1213" i="70"/>
  <c r="J1213" i="70" s="1"/>
  <c r="I1214" i="70"/>
  <c r="J1214" i="70" s="1"/>
  <c r="I1215" i="70"/>
  <c r="J1215" i="70" s="1"/>
  <c r="I1216" i="70"/>
  <c r="J1216" i="70" s="1"/>
  <c r="I1217" i="70"/>
  <c r="J1217" i="70" s="1"/>
  <c r="I1218" i="70"/>
  <c r="J1218" i="70" s="1"/>
  <c r="I1219" i="70"/>
  <c r="J1219" i="70" s="1"/>
  <c r="I1220" i="70"/>
  <c r="J1220" i="70" s="1"/>
  <c r="I1221" i="70"/>
  <c r="J1221" i="70" s="1"/>
  <c r="I1222" i="70"/>
  <c r="J1222" i="70" s="1"/>
  <c r="I1223" i="70"/>
  <c r="J1223" i="70" s="1"/>
  <c r="I1224" i="70"/>
  <c r="J1224" i="70" s="1"/>
  <c r="I1225" i="70"/>
  <c r="J1225" i="70" s="1"/>
  <c r="I1226" i="70"/>
  <c r="J1226" i="70" s="1"/>
  <c r="I1227" i="70"/>
  <c r="J1227" i="70" s="1"/>
  <c r="I1228" i="70"/>
  <c r="J1228" i="70" s="1"/>
  <c r="I1229" i="70"/>
  <c r="J1229" i="70" s="1"/>
  <c r="I1230" i="70"/>
  <c r="J1230" i="70" s="1"/>
  <c r="I1231" i="70"/>
  <c r="J1231" i="70" s="1"/>
  <c r="I1232" i="70"/>
  <c r="J1232" i="70" s="1"/>
  <c r="I1233" i="70"/>
  <c r="J1233" i="70" s="1"/>
  <c r="I1234" i="70"/>
  <c r="J1234" i="70" s="1"/>
  <c r="I1235" i="70"/>
  <c r="J1235" i="70" s="1"/>
  <c r="I1236" i="70"/>
  <c r="J1236" i="70" s="1"/>
  <c r="I1237" i="70"/>
  <c r="J1237" i="70" s="1"/>
  <c r="I1238" i="70"/>
  <c r="J1238" i="70" s="1"/>
  <c r="I1239" i="70"/>
  <c r="J1239" i="70" s="1"/>
  <c r="I1240" i="70"/>
  <c r="J1240" i="70" s="1"/>
  <c r="I1241" i="70"/>
  <c r="J1241" i="70" s="1"/>
  <c r="I1242" i="70"/>
  <c r="J1242" i="70" s="1"/>
  <c r="I1243" i="70"/>
  <c r="J1243" i="70" s="1"/>
  <c r="I1244" i="70"/>
  <c r="J1244" i="70" s="1"/>
  <c r="I1245" i="70"/>
  <c r="J1245" i="70" s="1"/>
  <c r="I1246" i="70"/>
  <c r="J1246" i="70" s="1"/>
  <c r="I1247" i="70"/>
  <c r="J1247" i="70" s="1"/>
  <c r="I1248" i="70"/>
  <c r="J1248" i="70" s="1"/>
  <c r="I1249" i="70"/>
  <c r="J1249" i="70" s="1"/>
  <c r="I1250" i="70"/>
  <c r="J1250" i="70" s="1"/>
  <c r="I1251" i="70"/>
  <c r="J1251" i="70" s="1"/>
  <c r="I1252" i="70"/>
  <c r="J1252" i="70" s="1"/>
  <c r="I1253" i="70"/>
  <c r="J1253" i="70" s="1"/>
  <c r="I1254" i="70"/>
  <c r="J1254" i="70" s="1"/>
  <c r="I1255" i="70"/>
  <c r="J1255" i="70" s="1"/>
  <c r="I1256" i="70"/>
  <c r="J1256" i="70" s="1"/>
  <c r="I1257" i="70"/>
  <c r="J1257" i="70" s="1"/>
  <c r="I1258" i="70"/>
  <c r="J1258" i="70" s="1"/>
  <c r="I1259" i="70"/>
  <c r="J1259" i="70" s="1"/>
  <c r="I1260" i="70"/>
  <c r="J1260" i="70" s="1"/>
  <c r="I1261" i="70"/>
  <c r="J1261" i="70" s="1"/>
  <c r="I1262" i="70"/>
  <c r="J1262" i="70" s="1"/>
  <c r="I1263" i="70"/>
  <c r="J1263" i="70" s="1"/>
  <c r="I1264" i="70"/>
  <c r="J1264" i="70" s="1"/>
  <c r="I1265" i="70"/>
  <c r="J1265" i="70" s="1"/>
  <c r="I1266" i="70"/>
  <c r="J1266" i="70" s="1"/>
  <c r="I1267" i="70"/>
  <c r="J1267" i="70" s="1"/>
  <c r="I1268" i="70"/>
  <c r="J1268" i="70" s="1"/>
  <c r="I1269" i="70"/>
  <c r="J1269" i="70" s="1"/>
  <c r="I1270" i="70"/>
  <c r="J1270" i="70" s="1"/>
  <c r="I1271" i="70"/>
  <c r="J1271" i="70" s="1"/>
  <c r="I1272" i="70"/>
  <c r="J1272" i="70" s="1"/>
  <c r="I1273" i="70"/>
  <c r="J1273" i="70" s="1"/>
  <c r="I1274" i="70"/>
  <c r="J1274" i="70" s="1"/>
  <c r="I1275" i="70"/>
  <c r="J1275" i="70" s="1"/>
  <c r="I1276" i="70"/>
  <c r="J1276" i="70" s="1"/>
  <c r="I1277" i="70"/>
  <c r="J1277" i="70" s="1"/>
  <c r="I1278" i="70"/>
  <c r="J1278" i="70" s="1"/>
  <c r="I1279" i="70"/>
  <c r="J1279" i="70" s="1"/>
  <c r="I1280" i="70"/>
  <c r="J1280" i="70" s="1"/>
  <c r="I1281" i="70"/>
  <c r="J1281" i="70" s="1"/>
  <c r="I1282" i="70"/>
  <c r="J1282" i="70" s="1"/>
  <c r="I1283" i="70"/>
  <c r="J1283" i="70" s="1"/>
  <c r="I1284" i="70"/>
  <c r="J1284" i="70" s="1"/>
  <c r="I1285" i="70"/>
  <c r="J1285" i="70" s="1"/>
  <c r="I1286" i="70"/>
  <c r="J1286" i="70" s="1"/>
  <c r="I1287" i="70"/>
  <c r="J1287" i="70" s="1"/>
  <c r="I1288" i="70"/>
  <c r="J1288" i="70" s="1"/>
  <c r="I1289" i="70"/>
  <c r="J1289" i="70" s="1"/>
  <c r="I1290" i="70"/>
  <c r="J1290" i="70" s="1"/>
  <c r="I1291" i="70"/>
  <c r="J1291" i="70" s="1"/>
  <c r="I1292" i="70"/>
  <c r="J1292" i="70" s="1"/>
  <c r="I1293" i="70"/>
  <c r="J1293" i="70" s="1"/>
  <c r="I1294" i="70"/>
  <c r="J1294" i="70" s="1"/>
  <c r="I1295" i="70"/>
  <c r="J1295" i="70" s="1"/>
  <c r="I1296" i="70"/>
  <c r="J1296" i="70" s="1"/>
  <c r="I1297" i="70"/>
  <c r="J1297" i="70" s="1"/>
  <c r="I1298" i="70"/>
  <c r="J1298" i="70" s="1"/>
  <c r="I1299" i="70"/>
  <c r="J1299" i="70" s="1"/>
  <c r="I1300" i="70"/>
  <c r="J1300" i="70" s="1"/>
  <c r="I1301" i="70"/>
  <c r="J1301" i="70" s="1"/>
  <c r="I1302" i="70"/>
  <c r="J1302" i="70" s="1"/>
  <c r="I1303" i="70"/>
  <c r="J1303" i="70" s="1"/>
  <c r="I1304" i="70"/>
  <c r="J1304" i="70" s="1"/>
  <c r="I1305" i="70"/>
  <c r="J1305" i="70" s="1"/>
  <c r="I1306" i="70"/>
  <c r="J1306" i="70" s="1"/>
  <c r="I1307" i="70"/>
  <c r="J1307" i="70" s="1"/>
  <c r="I1308" i="70"/>
  <c r="J1308" i="70" s="1"/>
  <c r="I1309" i="70"/>
  <c r="J1309" i="70" s="1"/>
  <c r="I1310" i="70"/>
  <c r="J1310" i="70" s="1"/>
  <c r="I1311" i="70"/>
  <c r="J1311" i="70" s="1"/>
  <c r="I1312" i="70"/>
  <c r="J1312" i="70" s="1"/>
  <c r="I1313" i="70"/>
  <c r="J1313" i="70" s="1"/>
  <c r="I1314" i="70"/>
  <c r="J1314" i="70" s="1"/>
  <c r="I1315" i="70"/>
  <c r="J1315" i="70" s="1"/>
  <c r="I1316" i="70"/>
  <c r="J1316" i="70" s="1"/>
  <c r="I1317" i="70"/>
  <c r="J1317" i="70" s="1"/>
  <c r="I1318" i="70"/>
  <c r="J1318" i="70" s="1"/>
  <c r="I1319" i="70"/>
  <c r="J1319" i="70" s="1"/>
  <c r="I1320" i="70"/>
  <c r="J1320" i="70" s="1"/>
  <c r="I1321" i="70"/>
  <c r="J1321" i="70" s="1"/>
  <c r="I1322" i="70"/>
  <c r="J1322" i="70" s="1"/>
  <c r="I1323" i="70"/>
  <c r="J1323" i="70" s="1"/>
  <c r="I1324" i="70"/>
  <c r="J1324" i="70" s="1"/>
  <c r="I1325" i="70"/>
  <c r="J1325" i="70" s="1"/>
  <c r="I1326" i="70"/>
  <c r="J1326" i="70" s="1"/>
  <c r="I1327" i="70"/>
  <c r="J1327" i="70" s="1"/>
  <c r="I1328" i="70"/>
  <c r="J1328" i="70" s="1"/>
  <c r="I1329" i="70"/>
  <c r="J1329" i="70" s="1"/>
  <c r="I1330" i="70"/>
  <c r="J1330" i="70" s="1"/>
  <c r="I1331" i="70"/>
  <c r="J1331" i="70" s="1"/>
  <c r="I1332" i="70"/>
  <c r="J1332" i="70" s="1"/>
  <c r="I1333" i="70"/>
  <c r="J1333" i="70" s="1"/>
  <c r="I1334" i="70"/>
  <c r="J1334" i="70" s="1"/>
  <c r="I1335" i="70"/>
  <c r="J1335" i="70" s="1"/>
  <c r="I1336" i="70"/>
  <c r="J1336" i="70" s="1"/>
  <c r="I1337" i="70"/>
  <c r="J1337" i="70" s="1"/>
  <c r="I1338" i="70"/>
  <c r="J1338" i="70" s="1"/>
  <c r="I1339" i="70"/>
  <c r="J1339" i="70" s="1"/>
  <c r="I1340" i="70"/>
  <c r="J1340" i="70" s="1"/>
  <c r="I1341" i="70"/>
  <c r="J1341" i="70" s="1"/>
  <c r="I1342" i="70"/>
  <c r="J1342" i="70" s="1"/>
  <c r="I1343" i="70"/>
  <c r="J1343" i="70" s="1"/>
  <c r="I1344" i="70"/>
  <c r="J1344" i="70" s="1"/>
  <c r="I1345" i="70"/>
  <c r="J1345" i="70" s="1"/>
  <c r="I1346" i="70"/>
  <c r="J1346" i="70" s="1"/>
  <c r="I1347" i="70"/>
  <c r="J1347" i="70" s="1"/>
  <c r="I1348" i="70"/>
  <c r="J1348" i="70" s="1"/>
  <c r="I1349" i="70"/>
  <c r="J1349" i="70" s="1"/>
  <c r="I1350" i="70"/>
  <c r="J1350" i="70" s="1"/>
  <c r="I1351" i="70"/>
  <c r="J1351" i="70" s="1"/>
  <c r="I1352" i="70"/>
  <c r="J1352" i="70" s="1"/>
  <c r="I1353" i="70"/>
  <c r="J1353" i="70" s="1"/>
  <c r="I1354" i="70"/>
  <c r="J1354" i="70" s="1"/>
  <c r="I1355" i="70"/>
  <c r="J1355" i="70" s="1"/>
  <c r="I1356" i="70"/>
  <c r="J1356" i="70" s="1"/>
  <c r="I1357" i="70"/>
  <c r="J1357" i="70" s="1"/>
  <c r="I1358" i="70"/>
  <c r="J1358" i="70" s="1"/>
  <c r="I1359" i="70"/>
  <c r="J1359" i="70" s="1"/>
  <c r="I1360" i="70"/>
  <c r="J1360" i="70" s="1"/>
  <c r="I1361" i="70"/>
  <c r="J1361" i="70" s="1"/>
  <c r="I1362" i="70"/>
  <c r="J1362" i="70" s="1"/>
  <c r="I1363" i="70"/>
  <c r="J1363" i="70" s="1"/>
  <c r="I1364" i="70"/>
  <c r="J1364" i="70" s="1"/>
  <c r="I1365" i="70"/>
  <c r="J1365" i="70" s="1"/>
  <c r="I1366" i="70"/>
  <c r="J1366" i="70" s="1"/>
  <c r="I1367" i="70"/>
  <c r="J1367" i="70" s="1"/>
  <c r="I1368" i="70"/>
  <c r="J1368" i="70" s="1"/>
  <c r="I1369" i="70"/>
  <c r="J1369" i="70" s="1"/>
  <c r="I1370" i="70"/>
  <c r="J1370" i="70" s="1"/>
  <c r="I1371" i="70"/>
  <c r="J1371" i="70" s="1"/>
  <c r="I1372" i="70"/>
  <c r="J1372" i="70" s="1"/>
  <c r="I1373" i="70"/>
  <c r="J1373" i="70" s="1"/>
  <c r="I1374" i="70"/>
  <c r="J1374" i="70" s="1"/>
  <c r="I1375" i="70"/>
  <c r="J1375" i="70" s="1"/>
  <c r="I1376" i="70"/>
  <c r="J1376" i="70" s="1"/>
  <c r="I1377" i="70"/>
  <c r="J1377" i="70" s="1"/>
  <c r="I1378" i="70"/>
  <c r="J1378" i="70" s="1"/>
  <c r="I1379" i="70"/>
  <c r="J1379" i="70" s="1"/>
  <c r="I1380" i="70"/>
  <c r="J1380" i="70" s="1"/>
  <c r="I1381" i="70"/>
  <c r="J1381" i="70" s="1"/>
  <c r="I1382" i="70"/>
  <c r="J1382" i="70" s="1"/>
  <c r="I1383" i="70"/>
  <c r="J1383" i="70" s="1"/>
  <c r="I1384" i="70"/>
  <c r="J1384" i="70" s="1"/>
  <c r="I1385" i="70"/>
  <c r="J1385" i="70" s="1"/>
  <c r="I1386" i="70"/>
  <c r="J1386" i="70" s="1"/>
  <c r="I1387" i="70"/>
  <c r="J1387" i="70" s="1"/>
  <c r="I1388" i="70"/>
  <c r="J1388" i="70" s="1"/>
  <c r="I1389" i="70"/>
  <c r="J1389" i="70" s="1"/>
  <c r="I1390" i="70"/>
  <c r="J1390" i="70" s="1"/>
  <c r="I1391" i="70"/>
  <c r="J1391" i="70" s="1"/>
  <c r="I1392" i="70"/>
  <c r="J1392" i="70" s="1"/>
  <c r="I1393" i="70"/>
  <c r="J1393" i="70" s="1"/>
  <c r="I1394" i="70"/>
  <c r="J1394" i="70" s="1"/>
  <c r="I1395" i="70"/>
  <c r="J1395" i="70" s="1"/>
  <c r="I1396" i="70"/>
  <c r="J1396" i="70" s="1"/>
  <c r="I1397" i="70"/>
  <c r="J1397" i="70" s="1"/>
  <c r="I1398" i="70"/>
  <c r="J1398" i="70" s="1"/>
  <c r="I1399" i="70"/>
  <c r="J1399" i="70" s="1"/>
  <c r="I1400" i="70"/>
  <c r="J1400" i="70" s="1"/>
  <c r="I1401" i="70"/>
  <c r="J1401" i="70" s="1"/>
  <c r="I1402" i="70"/>
  <c r="J1402" i="70" s="1"/>
  <c r="I1403" i="70"/>
  <c r="J1403" i="70" s="1"/>
  <c r="I1404" i="70"/>
  <c r="J1404" i="70" s="1"/>
  <c r="I1405" i="70"/>
  <c r="J1405" i="70" s="1"/>
  <c r="I1406" i="70"/>
  <c r="J1406" i="70" s="1"/>
  <c r="I1407" i="70"/>
  <c r="J1407" i="70" s="1"/>
  <c r="I1408" i="70"/>
  <c r="J1408" i="70" s="1"/>
  <c r="I1409" i="70"/>
  <c r="J1409" i="70" s="1"/>
  <c r="I1410" i="70"/>
  <c r="J1410" i="70" s="1"/>
  <c r="I1411" i="70"/>
  <c r="J1411" i="70" s="1"/>
  <c r="I1412" i="70"/>
  <c r="J1412" i="70" s="1"/>
  <c r="I1413" i="70"/>
  <c r="J1413" i="70" s="1"/>
  <c r="I1414" i="70"/>
  <c r="J1414" i="70" s="1"/>
  <c r="I1415" i="70"/>
  <c r="J1415" i="70" s="1"/>
  <c r="I1416" i="70"/>
  <c r="J1416" i="70" s="1"/>
  <c r="I1417" i="70"/>
  <c r="J1417" i="70" s="1"/>
  <c r="I1418" i="70"/>
  <c r="J1418" i="70" s="1"/>
  <c r="I1419" i="70"/>
  <c r="J1419" i="70" s="1"/>
  <c r="I1420" i="70"/>
  <c r="J1420" i="70" s="1"/>
  <c r="I1421" i="70"/>
  <c r="J1421" i="70" s="1"/>
  <c r="I1422" i="70"/>
  <c r="J1422" i="70" s="1"/>
  <c r="I1423" i="70"/>
  <c r="J1423" i="70" s="1"/>
  <c r="I1424" i="70"/>
  <c r="J1424" i="70" s="1"/>
  <c r="I1425" i="70"/>
  <c r="J1425" i="70" s="1"/>
  <c r="I1426" i="70"/>
  <c r="J1426" i="70" s="1"/>
  <c r="I1427" i="70"/>
  <c r="J1427" i="70" s="1"/>
  <c r="I1428" i="70"/>
  <c r="J1428" i="70" s="1"/>
  <c r="I1429" i="70"/>
  <c r="J1429" i="70" s="1"/>
  <c r="I1430" i="70"/>
  <c r="J1430" i="70" s="1"/>
  <c r="I1431" i="70"/>
  <c r="J1431" i="70" s="1"/>
  <c r="I1432" i="70"/>
  <c r="J1432" i="70" s="1"/>
  <c r="I1433" i="70"/>
  <c r="J1433" i="70" s="1"/>
  <c r="I1434" i="70"/>
  <c r="J1434" i="70" s="1"/>
  <c r="I1435" i="70"/>
  <c r="J1435" i="70" s="1"/>
  <c r="I1436" i="70"/>
  <c r="J1436" i="70" s="1"/>
  <c r="I1437" i="70"/>
  <c r="J1437" i="70" s="1"/>
  <c r="I1438" i="70"/>
  <c r="J1438" i="70" s="1"/>
  <c r="I1439" i="70"/>
  <c r="J1439" i="70" s="1"/>
  <c r="I1440" i="70"/>
  <c r="J1440" i="70" s="1"/>
  <c r="I1441" i="70"/>
  <c r="J1441" i="70" s="1"/>
  <c r="I1442" i="70"/>
  <c r="J1442" i="70" s="1"/>
  <c r="I1443" i="70"/>
  <c r="J1443" i="70" s="1"/>
  <c r="I1444" i="70"/>
  <c r="J1444" i="70" s="1"/>
  <c r="I1445" i="70"/>
  <c r="J1445" i="70" s="1"/>
  <c r="I1446" i="70"/>
  <c r="J1446" i="70" s="1"/>
  <c r="I1447" i="70"/>
  <c r="J1447" i="70" s="1"/>
  <c r="I1448" i="70"/>
  <c r="J1448" i="70" s="1"/>
  <c r="I1449" i="70"/>
  <c r="J1449" i="70" s="1"/>
  <c r="I1450" i="70"/>
  <c r="J1450" i="70" s="1"/>
  <c r="I1451" i="70"/>
  <c r="J1451" i="70" s="1"/>
  <c r="I1452" i="70"/>
  <c r="J1452" i="70" s="1"/>
  <c r="I1453" i="70"/>
  <c r="J1453" i="70" s="1"/>
  <c r="I1454" i="70"/>
  <c r="J1454" i="70" s="1"/>
  <c r="I1455" i="70"/>
  <c r="J1455" i="70" s="1"/>
  <c r="I1456" i="70"/>
  <c r="J1456" i="70" s="1"/>
  <c r="I1457" i="70"/>
  <c r="J1457" i="70" s="1"/>
  <c r="I1458" i="70"/>
  <c r="J1458" i="70" s="1"/>
  <c r="I1459" i="70"/>
  <c r="J1459" i="70" s="1"/>
  <c r="H36" i="6" l="1"/>
  <c r="I1000" i="70" l="1"/>
  <c r="J1000" i="70" s="1"/>
  <c r="I1001" i="70"/>
  <c r="J1001" i="70" s="1"/>
  <c r="I1002" i="70"/>
  <c r="J1002" i="70" s="1"/>
  <c r="I1003" i="70"/>
  <c r="J1003" i="70" s="1"/>
  <c r="I1004" i="70"/>
  <c r="J1004" i="70" s="1"/>
  <c r="I1005" i="70"/>
  <c r="J1005" i="70" s="1"/>
  <c r="I1006" i="70"/>
  <c r="J1006" i="70" s="1"/>
  <c r="I1007" i="70"/>
  <c r="J1007" i="70" s="1"/>
  <c r="I1008" i="70"/>
  <c r="J1008" i="70" s="1"/>
  <c r="I1009" i="70"/>
  <c r="J1009" i="70" s="1"/>
  <c r="I1010" i="70"/>
  <c r="J1010" i="70" s="1"/>
  <c r="I1011" i="70"/>
  <c r="J1011" i="70" s="1"/>
  <c r="I1012" i="70"/>
  <c r="J1012" i="70" s="1"/>
  <c r="I1013" i="70"/>
  <c r="J1013" i="70" s="1"/>
  <c r="I1014" i="70"/>
  <c r="J1014" i="70" s="1"/>
  <c r="I1015" i="70"/>
  <c r="J1015" i="70" s="1"/>
  <c r="I1016" i="70"/>
  <c r="J1016" i="70" s="1"/>
  <c r="I1017" i="70"/>
  <c r="J1017" i="70" s="1"/>
  <c r="I1018" i="70"/>
  <c r="J1018" i="70" s="1"/>
  <c r="I1019" i="70"/>
  <c r="J1019" i="70" s="1"/>
  <c r="I1020" i="70"/>
  <c r="J1020" i="70" s="1"/>
  <c r="I1021" i="70"/>
  <c r="J1021" i="70" s="1"/>
  <c r="I1022" i="70"/>
  <c r="J1022" i="70" s="1"/>
  <c r="I1023" i="70"/>
  <c r="J1023" i="70" s="1"/>
  <c r="I1024" i="70"/>
  <c r="J1024" i="70" s="1"/>
  <c r="I1025" i="70"/>
  <c r="J1025" i="70" s="1"/>
  <c r="I1026" i="70"/>
  <c r="J1026" i="70" s="1"/>
  <c r="I1027" i="70"/>
  <c r="J1027" i="70" s="1"/>
  <c r="I1028" i="70"/>
  <c r="J1028" i="70" s="1"/>
  <c r="I1029" i="70"/>
  <c r="J1029" i="70" s="1"/>
  <c r="I1030" i="70"/>
  <c r="J1030" i="70" s="1"/>
  <c r="I1031" i="70"/>
  <c r="J1031" i="70" s="1"/>
  <c r="I1032" i="70"/>
  <c r="J1032" i="70" s="1"/>
  <c r="I1033" i="70"/>
  <c r="J1033" i="70" s="1"/>
  <c r="I1034" i="70"/>
  <c r="J1034" i="70" s="1"/>
  <c r="I1035" i="70"/>
  <c r="J1035" i="70" s="1"/>
  <c r="I1036" i="70"/>
  <c r="J1036" i="70" s="1"/>
  <c r="I1037" i="70"/>
  <c r="J1037" i="70" s="1"/>
  <c r="I1038" i="70"/>
  <c r="J1038" i="70" s="1"/>
  <c r="I1039" i="70"/>
  <c r="J1039" i="70" s="1"/>
  <c r="I1040" i="70"/>
  <c r="J1040" i="70" s="1"/>
  <c r="I1041" i="70"/>
  <c r="J1041" i="70" s="1"/>
  <c r="I1042" i="70"/>
  <c r="J1042" i="70" s="1"/>
  <c r="I1043" i="70"/>
  <c r="J1043" i="70" s="1"/>
  <c r="I1044" i="70"/>
  <c r="J1044" i="70" s="1"/>
  <c r="I1045" i="70"/>
  <c r="J1045" i="70" s="1"/>
  <c r="I1046" i="70"/>
  <c r="J1046" i="70" s="1"/>
  <c r="I1047" i="70"/>
  <c r="J1047" i="70" s="1"/>
  <c r="I1048" i="70"/>
  <c r="J1048" i="70" s="1"/>
  <c r="I1049" i="70"/>
  <c r="J1049" i="70" s="1"/>
  <c r="I1050" i="70"/>
  <c r="J1050" i="70" s="1"/>
  <c r="I1051" i="70"/>
  <c r="J1051" i="70" s="1"/>
  <c r="I1052" i="70"/>
  <c r="J1052" i="70" s="1"/>
  <c r="I1053" i="70"/>
  <c r="J1053" i="70" s="1"/>
  <c r="I1054" i="70"/>
  <c r="J1054" i="70" s="1"/>
  <c r="I1055" i="70"/>
  <c r="J1055" i="70" s="1"/>
  <c r="I1056" i="70"/>
  <c r="J1056" i="70" s="1"/>
  <c r="I1057" i="70"/>
  <c r="J1057" i="70" s="1"/>
  <c r="I1058" i="70"/>
  <c r="J1058" i="70" s="1"/>
  <c r="I1059" i="70"/>
  <c r="J1059" i="70" s="1"/>
  <c r="I1060" i="70"/>
  <c r="J1060" i="70" s="1"/>
  <c r="I1061" i="70"/>
  <c r="J1061" i="70" s="1"/>
  <c r="I1062" i="70"/>
  <c r="J1062" i="70" s="1"/>
  <c r="I1063" i="70"/>
  <c r="J1063" i="70" s="1"/>
  <c r="I1064" i="70"/>
  <c r="J1064" i="70" s="1"/>
  <c r="I1065" i="70"/>
  <c r="J1065" i="70" s="1"/>
  <c r="I1066" i="70"/>
  <c r="J1066" i="70" s="1"/>
  <c r="I1067" i="70"/>
  <c r="J1067" i="70" s="1"/>
  <c r="I1068" i="70"/>
  <c r="J1068" i="70" s="1"/>
  <c r="I1069" i="70"/>
  <c r="J1069" i="70" s="1"/>
  <c r="I1070" i="70"/>
  <c r="J1070" i="70" s="1"/>
  <c r="I1071" i="70"/>
  <c r="J1071" i="70" s="1"/>
  <c r="I1072" i="70"/>
  <c r="J1072" i="70" s="1"/>
  <c r="I1073" i="70"/>
  <c r="J1073" i="70" s="1"/>
  <c r="I1074" i="70"/>
  <c r="J1074" i="70" s="1"/>
  <c r="I1075" i="70"/>
  <c r="J1075" i="70" s="1"/>
  <c r="I1076" i="70"/>
  <c r="J1076" i="70" s="1"/>
  <c r="I1077" i="70"/>
  <c r="J1077" i="70" s="1"/>
  <c r="I1078" i="70"/>
  <c r="J1078" i="70" s="1"/>
  <c r="I1079" i="70"/>
  <c r="J1079" i="70" s="1"/>
  <c r="I1080" i="70"/>
  <c r="J1080" i="70" s="1"/>
  <c r="I1081" i="70"/>
  <c r="J1081" i="70" s="1"/>
  <c r="I1082" i="70"/>
  <c r="J1082" i="70" s="1"/>
  <c r="I1083" i="70"/>
  <c r="J1083" i="70" s="1"/>
  <c r="I1084" i="70"/>
  <c r="J1084" i="70" s="1"/>
  <c r="I1085" i="70"/>
  <c r="J1085" i="70" s="1"/>
  <c r="I1086" i="70"/>
  <c r="J1086" i="70" s="1"/>
  <c r="I1087" i="70"/>
  <c r="J1087" i="70" s="1"/>
  <c r="I1088" i="70"/>
  <c r="J1088" i="70" s="1"/>
  <c r="I1089" i="70"/>
  <c r="J1089" i="70" s="1"/>
  <c r="I1090" i="70"/>
  <c r="J1090" i="70" s="1"/>
  <c r="I1091" i="70"/>
  <c r="J1091" i="70" s="1"/>
  <c r="I1092" i="70"/>
  <c r="J1092" i="70" s="1"/>
  <c r="I1093" i="70"/>
  <c r="J1093" i="70" s="1"/>
  <c r="I1094" i="70"/>
  <c r="J1094" i="70" s="1"/>
  <c r="I1095" i="70"/>
  <c r="J1095" i="70" s="1"/>
  <c r="I1096" i="70"/>
  <c r="J1096" i="70" s="1"/>
  <c r="I1097" i="70"/>
  <c r="J1097" i="70" s="1"/>
  <c r="I1098" i="70"/>
  <c r="J1098" i="70" s="1"/>
  <c r="I1099" i="70"/>
  <c r="J1099" i="70" s="1"/>
  <c r="I1100" i="70"/>
  <c r="J1100" i="70" s="1"/>
  <c r="I1101" i="70"/>
  <c r="J1101" i="70" s="1"/>
  <c r="I1102" i="70"/>
  <c r="J1102" i="70" s="1"/>
  <c r="I1103" i="70"/>
  <c r="J1103" i="70" s="1"/>
  <c r="I1104" i="70"/>
  <c r="J1104" i="70" s="1"/>
  <c r="I1105" i="70"/>
  <c r="J1105" i="70" s="1"/>
  <c r="I1106" i="70"/>
  <c r="J1106" i="70" s="1"/>
  <c r="I1107" i="70"/>
  <c r="J1107" i="70" s="1"/>
  <c r="I1108" i="70"/>
  <c r="J1108" i="70" s="1"/>
  <c r="I1109" i="70"/>
  <c r="J1109" i="70" s="1"/>
  <c r="I1110" i="70"/>
  <c r="J1110" i="70" s="1"/>
  <c r="I1111" i="70"/>
  <c r="J1111" i="70" s="1"/>
  <c r="I1112" i="70"/>
  <c r="J1112" i="70" s="1"/>
  <c r="I1113" i="70"/>
  <c r="J1113" i="70" s="1"/>
  <c r="I1114" i="70"/>
  <c r="J1114" i="70" s="1"/>
  <c r="I1115" i="70"/>
  <c r="J1115" i="70" s="1"/>
  <c r="I1116" i="70"/>
  <c r="J1116" i="70" s="1"/>
  <c r="I1117" i="70"/>
  <c r="J1117" i="70" s="1"/>
  <c r="I1118" i="70"/>
  <c r="J1118" i="70" s="1"/>
  <c r="I1119" i="70"/>
  <c r="J1119" i="70" s="1"/>
  <c r="I1120" i="70"/>
  <c r="J1120" i="70" s="1"/>
  <c r="I1121" i="70"/>
  <c r="J1121" i="70" s="1"/>
  <c r="I1122" i="70"/>
  <c r="J1122" i="70" s="1"/>
  <c r="I1123" i="70"/>
  <c r="J1123" i="70" s="1"/>
  <c r="I1124" i="70"/>
  <c r="J1124" i="70" s="1"/>
  <c r="I1125" i="70"/>
  <c r="J1125" i="70" s="1"/>
  <c r="I1126" i="70"/>
  <c r="J1126" i="70" s="1"/>
  <c r="I1127" i="70"/>
  <c r="J1127" i="70" s="1"/>
  <c r="I1128" i="70"/>
  <c r="J1128" i="70" s="1"/>
  <c r="I1129" i="70"/>
  <c r="J1129" i="70" s="1"/>
  <c r="I1130" i="70"/>
  <c r="J1130" i="70" s="1"/>
  <c r="I1131" i="70"/>
  <c r="J1131" i="70" s="1"/>
  <c r="I1132" i="70"/>
  <c r="J1132" i="70" s="1"/>
  <c r="I1133" i="70"/>
  <c r="J1133" i="70" s="1"/>
  <c r="I1134" i="70"/>
  <c r="J1134" i="70" s="1"/>
  <c r="I1135" i="70"/>
  <c r="J1135" i="70" s="1"/>
  <c r="I1136" i="70"/>
  <c r="J1136" i="70" s="1"/>
  <c r="I1137" i="70"/>
  <c r="J1137" i="70" s="1"/>
  <c r="I1138" i="70"/>
  <c r="J1138" i="70" s="1"/>
  <c r="I938" i="70" l="1"/>
  <c r="I939" i="70"/>
  <c r="I940" i="70"/>
  <c r="I941" i="70"/>
  <c r="I942" i="70"/>
  <c r="I943" i="70"/>
  <c r="I944" i="70"/>
  <c r="I945" i="70"/>
  <c r="I946" i="70"/>
  <c r="J946" i="70" s="1"/>
  <c r="I947" i="70"/>
  <c r="J947" i="70" s="1"/>
  <c r="I948" i="70"/>
  <c r="J948" i="70" s="1"/>
  <c r="I949" i="70"/>
  <c r="J949" i="70" s="1"/>
  <c r="I950" i="70"/>
  <c r="J950" i="70" s="1"/>
  <c r="I951" i="70"/>
  <c r="J951" i="70" s="1"/>
  <c r="I952" i="70"/>
  <c r="J952" i="70" s="1"/>
  <c r="I953" i="70"/>
  <c r="J953" i="70" s="1"/>
  <c r="I954" i="70"/>
  <c r="J954" i="70" s="1"/>
  <c r="I955" i="70"/>
  <c r="J955" i="70" s="1"/>
  <c r="I956" i="70"/>
  <c r="J956" i="70" s="1"/>
  <c r="I957" i="70"/>
  <c r="J957" i="70" s="1"/>
  <c r="I958" i="70"/>
  <c r="J958" i="70" s="1"/>
  <c r="I959" i="70"/>
  <c r="J959" i="70" s="1"/>
  <c r="I960" i="70"/>
  <c r="J960" i="70" s="1"/>
  <c r="I961" i="70"/>
  <c r="J961" i="70" s="1"/>
  <c r="I962" i="70"/>
  <c r="J962" i="70" s="1"/>
  <c r="I963" i="70"/>
  <c r="J963" i="70" s="1"/>
  <c r="I964" i="70"/>
  <c r="J964" i="70" s="1"/>
  <c r="I965" i="70"/>
  <c r="J965" i="70" s="1"/>
  <c r="I966" i="70"/>
  <c r="J966" i="70" s="1"/>
  <c r="I967" i="70"/>
  <c r="J967" i="70" s="1"/>
  <c r="I968" i="70"/>
  <c r="J968" i="70" s="1"/>
  <c r="I969" i="70"/>
  <c r="J969" i="70" s="1"/>
  <c r="I970" i="70"/>
  <c r="J970" i="70" s="1"/>
  <c r="I971" i="70"/>
  <c r="J971" i="70" s="1"/>
  <c r="I972" i="70"/>
  <c r="J972" i="70" s="1"/>
  <c r="I973" i="70"/>
  <c r="J973" i="70" s="1"/>
  <c r="I974" i="70"/>
  <c r="J974" i="70" s="1"/>
  <c r="I975" i="70"/>
  <c r="J975" i="70" s="1"/>
  <c r="I976" i="70"/>
  <c r="J976" i="70" s="1"/>
  <c r="I977" i="70"/>
  <c r="J977" i="70" s="1"/>
  <c r="I978" i="70"/>
  <c r="J978" i="70" s="1"/>
  <c r="I979" i="70"/>
  <c r="J979" i="70" s="1"/>
  <c r="I980" i="70"/>
  <c r="J980" i="70" s="1"/>
  <c r="I981" i="70"/>
  <c r="J981" i="70" s="1"/>
  <c r="I982" i="70"/>
  <c r="J982" i="70" s="1"/>
  <c r="I983" i="70"/>
  <c r="J983" i="70" s="1"/>
  <c r="I984" i="70"/>
  <c r="J984" i="70" s="1"/>
  <c r="I985" i="70"/>
  <c r="J985" i="70" s="1"/>
  <c r="I986" i="70"/>
  <c r="J986" i="70" s="1"/>
  <c r="I987" i="70"/>
  <c r="J987" i="70" s="1"/>
  <c r="I988" i="70"/>
  <c r="J988" i="70" s="1"/>
  <c r="I989" i="70"/>
  <c r="J989" i="70" s="1"/>
  <c r="I990" i="70"/>
  <c r="J990" i="70" s="1"/>
  <c r="I991" i="70"/>
  <c r="J991" i="70" s="1"/>
  <c r="I992" i="70"/>
  <c r="J992" i="70" s="1"/>
  <c r="I993" i="70"/>
  <c r="J993" i="70" s="1"/>
  <c r="I994" i="70"/>
  <c r="J994" i="70" s="1"/>
  <c r="I995" i="70"/>
  <c r="J995" i="70" s="1"/>
  <c r="I996" i="70"/>
  <c r="J996" i="70" s="1"/>
  <c r="I997" i="70"/>
  <c r="J997" i="70" s="1"/>
  <c r="I998" i="70"/>
  <c r="J998" i="70" s="1"/>
  <c r="I999" i="70"/>
  <c r="J999" i="70" s="1"/>
  <c r="I918" i="70" l="1"/>
  <c r="J918" i="70" s="1"/>
  <c r="I919" i="70"/>
  <c r="J919" i="70" s="1"/>
  <c r="I920" i="70"/>
  <c r="J920" i="70" s="1"/>
  <c r="I921" i="70"/>
  <c r="J921" i="70" s="1"/>
  <c r="I922" i="70"/>
  <c r="J922" i="70" s="1"/>
  <c r="I923" i="70"/>
  <c r="J923" i="70" s="1"/>
  <c r="I924" i="70"/>
  <c r="J924" i="70" s="1"/>
  <c r="I925" i="70"/>
  <c r="J925" i="70" s="1"/>
  <c r="I926" i="70"/>
  <c r="J926" i="70" s="1"/>
  <c r="I927" i="70"/>
  <c r="J927" i="70" s="1"/>
  <c r="I928" i="70"/>
  <c r="J928" i="70" s="1"/>
  <c r="I929" i="70"/>
  <c r="J929" i="70" s="1"/>
  <c r="I930" i="70"/>
  <c r="J930" i="70" s="1"/>
  <c r="I931" i="70"/>
  <c r="J931" i="70" s="1"/>
  <c r="I932" i="70"/>
  <c r="J932" i="70" s="1"/>
  <c r="I933" i="70"/>
  <c r="J933" i="70" s="1"/>
  <c r="I934" i="70"/>
  <c r="J934" i="70" s="1"/>
  <c r="I935" i="70"/>
  <c r="J935" i="70" s="1"/>
  <c r="I936" i="70"/>
  <c r="J936" i="70" s="1"/>
  <c r="I937" i="70"/>
  <c r="J937" i="70" s="1"/>
  <c r="J938" i="70"/>
  <c r="J939" i="70"/>
  <c r="J940" i="70"/>
  <c r="J941" i="70"/>
  <c r="J942" i="70"/>
  <c r="J943" i="70"/>
  <c r="J944" i="70"/>
  <c r="J945" i="70"/>
  <c r="I477" i="70" l="1"/>
  <c r="J477" i="70" s="1"/>
  <c r="J579" i="70"/>
  <c r="J578" i="70"/>
  <c r="I577" i="70"/>
  <c r="J577" i="70" s="1"/>
  <c r="I695" i="70"/>
  <c r="J695" i="70" s="1"/>
  <c r="E10" i="31" l="1"/>
  <c r="F10" i="31"/>
  <c r="E11" i="31"/>
  <c r="F11" i="31"/>
  <c r="E12" i="31"/>
  <c r="F12" i="31"/>
  <c r="E13" i="31"/>
  <c r="F13" i="31"/>
  <c r="E14" i="31"/>
  <c r="F14" i="31"/>
  <c r="E15" i="31"/>
  <c r="F15" i="31"/>
  <c r="E16" i="31"/>
  <c r="F16" i="31"/>
  <c r="F17" i="31"/>
  <c r="E18" i="31"/>
  <c r="F18" i="31"/>
  <c r="E19" i="31"/>
  <c r="F19" i="31"/>
  <c r="E20" i="31"/>
  <c r="F20" i="31"/>
  <c r="E21" i="31"/>
  <c r="F21" i="31"/>
  <c r="E22" i="31"/>
  <c r="F22" i="31"/>
  <c r="E23" i="31"/>
  <c r="F23" i="31"/>
  <c r="E24" i="31"/>
  <c r="F24" i="31"/>
  <c r="E25" i="31"/>
  <c r="F25" i="31"/>
  <c r="E26" i="31"/>
  <c r="F26" i="31"/>
  <c r="E27" i="31"/>
  <c r="F27" i="31"/>
  <c r="E28" i="31"/>
  <c r="F28" i="31"/>
  <c r="E29" i="31"/>
  <c r="F29" i="31"/>
  <c r="E30" i="31"/>
  <c r="F30" i="31"/>
  <c r="E31" i="31"/>
  <c r="F31" i="31"/>
  <c r="E32" i="31"/>
  <c r="F32" i="31"/>
  <c r="E33" i="31"/>
  <c r="F33" i="31"/>
  <c r="E34" i="31"/>
  <c r="F34" i="31"/>
  <c r="E35" i="31"/>
  <c r="F35" i="31"/>
  <c r="E36" i="31"/>
  <c r="F36" i="31"/>
  <c r="E37" i="31"/>
  <c r="F37" i="31"/>
  <c r="I917" i="70" l="1"/>
  <c r="J917" i="70" s="1"/>
  <c r="I916" i="70"/>
  <c r="J916" i="70" s="1"/>
  <c r="I915" i="70"/>
  <c r="J915" i="70" s="1"/>
  <c r="I914" i="70"/>
  <c r="J914" i="70" s="1"/>
  <c r="I913" i="70"/>
  <c r="J913" i="70" s="1"/>
  <c r="I912" i="70"/>
  <c r="J912" i="70" s="1"/>
  <c r="I911" i="70"/>
  <c r="J911" i="70" s="1"/>
  <c r="I910" i="70"/>
  <c r="J910" i="70" s="1"/>
  <c r="I909" i="70"/>
  <c r="J909" i="70" s="1"/>
  <c r="J3" i="25" l="1"/>
  <c r="H3" i="25"/>
  <c r="Q11" i="2" l="1"/>
  <c r="Q12" i="2" l="1"/>
  <c r="J16" i="38" l="1"/>
  <c r="L14" i="38"/>
  <c r="X6" i="68" l="1"/>
  <c r="K3" i="25"/>
  <c r="K4" i="25"/>
  <c r="E21" i="25"/>
  <c r="I883" i="70" l="1"/>
  <c r="J883" i="70" s="1"/>
  <c r="I884" i="70"/>
  <c r="J884" i="70" s="1"/>
  <c r="I885" i="70"/>
  <c r="J885" i="70" s="1"/>
  <c r="I886" i="70"/>
  <c r="J886" i="70" s="1"/>
  <c r="I887" i="70"/>
  <c r="J887" i="70" s="1"/>
  <c r="I888" i="70"/>
  <c r="J888" i="70" s="1"/>
  <c r="I889" i="70"/>
  <c r="J889" i="70" s="1"/>
  <c r="I890" i="70"/>
  <c r="J890" i="70" s="1"/>
  <c r="I891" i="70"/>
  <c r="J891" i="70" s="1"/>
  <c r="I892" i="70"/>
  <c r="J892" i="70" s="1"/>
  <c r="I893" i="70"/>
  <c r="J893" i="70" s="1"/>
  <c r="I894" i="70"/>
  <c r="J894" i="70" s="1"/>
  <c r="I895" i="70"/>
  <c r="J895" i="70" s="1"/>
  <c r="I896" i="70"/>
  <c r="J896" i="70" s="1"/>
  <c r="I897" i="70"/>
  <c r="J897" i="70" s="1"/>
  <c r="I898" i="70"/>
  <c r="J898" i="70" s="1"/>
  <c r="I899" i="70"/>
  <c r="J899" i="70" s="1"/>
  <c r="I900" i="70"/>
  <c r="J900" i="70" s="1"/>
  <c r="I901" i="70"/>
  <c r="J901" i="70" s="1"/>
  <c r="I902" i="70"/>
  <c r="J902" i="70" s="1"/>
  <c r="I903" i="70"/>
  <c r="J903" i="70" s="1"/>
  <c r="I904" i="70"/>
  <c r="J904" i="70" s="1"/>
  <c r="I905" i="70"/>
  <c r="J905" i="70" s="1"/>
  <c r="I906" i="70"/>
  <c r="J906" i="70" s="1"/>
  <c r="I907" i="70"/>
  <c r="J907" i="70" s="1"/>
  <c r="I908" i="70"/>
  <c r="J908" i="70" s="1"/>
  <c r="I815" i="70" l="1"/>
  <c r="J815" i="70" s="1"/>
  <c r="I807" i="70"/>
  <c r="J807" i="70" s="1"/>
  <c r="I724" i="70"/>
  <c r="J724" i="70" s="1"/>
  <c r="I678" i="70"/>
  <c r="J678" i="70" s="1"/>
  <c r="I679" i="70"/>
  <c r="J679" i="70" s="1"/>
  <c r="I680" i="70"/>
  <c r="J680" i="70" s="1"/>
  <c r="I502" i="70"/>
  <c r="J502" i="70" s="1"/>
  <c r="I460" i="70"/>
  <c r="J460" i="70" s="1"/>
  <c r="I259" i="70"/>
  <c r="J259" i="70" s="1"/>
  <c r="I258" i="70"/>
  <c r="J258" i="70" s="1"/>
  <c r="I257" i="70"/>
  <c r="J257" i="70" s="1"/>
  <c r="I227" i="70"/>
  <c r="J227" i="70" s="1"/>
  <c r="I225" i="70"/>
  <c r="J225" i="70" s="1"/>
  <c r="D4" i="39"/>
  <c r="I859" i="70"/>
  <c r="J859" i="70" s="1"/>
  <c r="I858" i="70"/>
  <c r="J858" i="70" s="1"/>
  <c r="E2" i="77" l="1"/>
  <c r="Q9" i="2" l="1"/>
  <c r="I776" i="70" l="1"/>
  <c r="J776" i="70" s="1"/>
  <c r="I778" i="70"/>
  <c r="J778" i="70" s="1"/>
  <c r="I779" i="70"/>
  <c r="J779" i="70" s="1"/>
  <c r="I780" i="70"/>
  <c r="J780" i="70" s="1"/>
  <c r="I781" i="70"/>
  <c r="J781" i="70" s="1"/>
  <c r="I782" i="70"/>
  <c r="J782" i="70" s="1"/>
  <c r="I783" i="70"/>
  <c r="J783" i="70" s="1"/>
  <c r="I784" i="70"/>
  <c r="J784" i="70" s="1"/>
  <c r="I785" i="70"/>
  <c r="J785" i="70" s="1"/>
  <c r="I787" i="70"/>
  <c r="J787" i="70" s="1"/>
  <c r="I788" i="70"/>
  <c r="J788" i="70" s="1"/>
  <c r="I789" i="70"/>
  <c r="J789" i="70" s="1"/>
  <c r="I790" i="70"/>
  <c r="J790" i="70" s="1"/>
  <c r="I791" i="70"/>
  <c r="J791" i="70" s="1"/>
  <c r="I792" i="70"/>
  <c r="J792" i="70" s="1"/>
  <c r="I793" i="70"/>
  <c r="J793" i="70" s="1"/>
  <c r="I794" i="70"/>
  <c r="J794" i="70" s="1"/>
  <c r="I795" i="70"/>
  <c r="J795" i="70" s="1"/>
  <c r="I796" i="70"/>
  <c r="J796" i="70" s="1"/>
  <c r="I797" i="70"/>
  <c r="J797" i="70" s="1"/>
  <c r="I798" i="70"/>
  <c r="J798" i="70" s="1"/>
  <c r="I799" i="70"/>
  <c r="J799" i="70" s="1"/>
  <c r="I800" i="70"/>
  <c r="J800" i="70" s="1"/>
  <c r="I801" i="70"/>
  <c r="J801" i="70" s="1"/>
  <c r="I802" i="70"/>
  <c r="J802" i="70" s="1"/>
  <c r="I803" i="70"/>
  <c r="J803" i="70" s="1"/>
  <c r="I804" i="70"/>
  <c r="J804" i="70" s="1"/>
  <c r="I805" i="70"/>
  <c r="J805" i="70" s="1"/>
  <c r="I806" i="70"/>
  <c r="J806" i="70" s="1"/>
  <c r="I808" i="70"/>
  <c r="J808" i="70" s="1"/>
  <c r="I809" i="70"/>
  <c r="J809" i="70" s="1"/>
  <c r="I813" i="70"/>
  <c r="J813" i="70" s="1"/>
  <c r="I814" i="70"/>
  <c r="J814" i="70" s="1"/>
  <c r="I843" i="70"/>
  <c r="J843" i="70" s="1"/>
  <c r="I844" i="70"/>
  <c r="J844" i="70" s="1"/>
  <c r="I847" i="70"/>
  <c r="J847" i="70" s="1"/>
  <c r="I848" i="70"/>
  <c r="J848" i="70" s="1"/>
  <c r="I587" i="70"/>
  <c r="I11" i="70" l="1"/>
  <c r="J11" i="70" s="1"/>
  <c r="I12" i="70"/>
  <c r="J12" i="70" s="1"/>
  <c r="I13" i="70"/>
  <c r="J13" i="70" s="1"/>
  <c r="I14" i="70"/>
  <c r="J14" i="70" s="1"/>
  <c r="I15" i="70"/>
  <c r="J15" i="70" s="1"/>
  <c r="I16" i="70"/>
  <c r="J16" i="70" s="1"/>
  <c r="I17" i="70"/>
  <c r="J17" i="70" s="1"/>
  <c r="I18" i="70"/>
  <c r="J18" i="70" s="1"/>
  <c r="I19" i="70"/>
  <c r="J19" i="70" s="1"/>
  <c r="I20" i="70"/>
  <c r="J20" i="70" s="1"/>
  <c r="I21" i="70"/>
  <c r="J21" i="70" s="1"/>
  <c r="I22" i="70"/>
  <c r="J22" i="70" s="1"/>
  <c r="I23" i="70"/>
  <c r="J23" i="70" s="1"/>
  <c r="I24" i="70"/>
  <c r="J24" i="70" s="1"/>
  <c r="I25" i="70"/>
  <c r="J25" i="70" s="1"/>
  <c r="I26" i="70"/>
  <c r="J26" i="70" s="1"/>
  <c r="I27" i="70"/>
  <c r="J27" i="70" s="1"/>
  <c r="I28" i="70"/>
  <c r="J28" i="70" s="1"/>
  <c r="I29" i="70"/>
  <c r="J29" i="70" s="1"/>
  <c r="I30" i="70"/>
  <c r="J30" i="70" s="1"/>
  <c r="I31" i="70"/>
  <c r="J31" i="70" s="1"/>
  <c r="I32" i="70"/>
  <c r="J32" i="70" s="1"/>
  <c r="I33" i="70"/>
  <c r="J33" i="70" s="1"/>
  <c r="I34" i="70"/>
  <c r="J34" i="70" s="1"/>
  <c r="I35" i="70"/>
  <c r="J35" i="70" s="1"/>
  <c r="I36" i="70"/>
  <c r="J36" i="70" s="1"/>
  <c r="I37" i="70"/>
  <c r="J37" i="70" s="1"/>
  <c r="I38" i="70"/>
  <c r="J38" i="70" s="1"/>
  <c r="I39" i="70"/>
  <c r="J39" i="70" s="1"/>
  <c r="I40" i="70"/>
  <c r="J40" i="70" s="1"/>
  <c r="I41" i="70"/>
  <c r="J41" i="70" s="1"/>
  <c r="I42" i="70"/>
  <c r="J42" i="70" s="1"/>
  <c r="I43" i="70"/>
  <c r="J43" i="70" s="1"/>
  <c r="I44" i="70"/>
  <c r="J44" i="70" s="1"/>
  <c r="I45" i="70"/>
  <c r="J45" i="70" s="1"/>
  <c r="I46" i="70"/>
  <c r="J46" i="70" s="1"/>
  <c r="I47" i="70"/>
  <c r="J47" i="70" s="1"/>
  <c r="I48" i="70"/>
  <c r="J48" i="70" s="1"/>
  <c r="I49" i="70"/>
  <c r="J49" i="70" s="1"/>
  <c r="I50" i="70"/>
  <c r="J50" i="70" s="1"/>
  <c r="I51" i="70"/>
  <c r="J51" i="70" s="1"/>
  <c r="I52" i="70"/>
  <c r="J52" i="70" s="1"/>
  <c r="I53" i="70"/>
  <c r="J53" i="70" s="1"/>
  <c r="I54" i="70"/>
  <c r="J54" i="70" s="1"/>
  <c r="I55" i="70"/>
  <c r="J55" i="70" s="1"/>
  <c r="I56" i="70"/>
  <c r="J56" i="70" s="1"/>
  <c r="I57" i="70"/>
  <c r="J57" i="70" s="1"/>
  <c r="I58" i="70"/>
  <c r="J58" i="70" s="1"/>
  <c r="I59" i="70"/>
  <c r="J59" i="70" s="1"/>
  <c r="I60" i="70"/>
  <c r="J60" i="70" s="1"/>
  <c r="I61" i="70"/>
  <c r="J61" i="70" s="1"/>
  <c r="I62" i="70"/>
  <c r="J62" i="70" s="1"/>
  <c r="I63" i="70"/>
  <c r="J63" i="70" s="1"/>
  <c r="I64" i="70"/>
  <c r="J64" i="70" s="1"/>
  <c r="I65" i="70"/>
  <c r="J65" i="70" s="1"/>
  <c r="I66" i="70"/>
  <c r="J66" i="70" s="1"/>
  <c r="I67" i="70"/>
  <c r="J67" i="70" s="1"/>
  <c r="I68" i="70"/>
  <c r="J68" i="70" s="1"/>
  <c r="I69" i="70"/>
  <c r="J69" i="70" s="1"/>
  <c r="I70" i="70"/>
  <c r="J70" i="70" s="1"/>
  <c r="I71" i="70"/>
  <c r="J71" i="70" s="1"/>
  <c r="I72" i="70"/>
  <c r="J72" i="70" s="1"/>
  <c r="I73" i="70"/>
  <c r="J73" i="70" s="1"/>
  <c r="I74" i="70"/>
  <c r="J74" i="70" s="1"/>
  <c r="I75" i="70"/>
  <c r="J75" i="70" s="1"/>
  <c r="I76" i="70"/>
  <c r="J76" i="70" s="1"/>
  <c r="I77" i="70"/>
  <c r="J77" i="70" s="1"/>
  <c r="I78" i="70"/>
  <c r="J78" i="70" s="1"/>
  <c r="I79" i="70"/>
  <c r="J79" i="70" s="1"/>
  <c r="I80" i="70"/>
  <c r="J80" i="70" s="1"/>
  <c r="I81" i="70"/>
  <c r="J81" i="70" s="1"/>
  <c r="I82" i="70"/>
  <c r="J82" i="70" s="1"/>
  <c r="I83" i="70"/>
  <c r="J83" i="70" s="1"/>
  <c r="I84" i="70"/>
  <c r="J84" i="70" s="1"/>
  <c r="I85" i="70"/>
  <c r="J85" i="70" s="1"/>
  <c r="I86" i="70"/>
  <c r="J86" i="70" s="1"/>
  <c r="I87" i="70"/>
  <c r="J87" i="70" s="1"/>
  <c r="I88" i="70"/>
  <c r="J88" i="70" s="1"/>
  <c r="I89" i="70"/>
  <c r="J89" i="70" s="1"/>
  <c r="I90" i="70"/>
  <c r="J90" i="70" s="1"/>
  <c r="I91" i="70"/>
  <c r="J91" i="70" s="1"/>
  <c r="I92" i="70"/>
  <c r="J92" i="70" s="1"/>
  <c r="I93" i="70"/>
  <c r="J93" i="70" s="1"/>
  <c r="I94" i="70"/>
  <c r="J94" i="70" s="1"/>
  <c r="I95" i="70"/>
  <c r="J95" i="70" s="1"/>
  <c r="I96" i="70"/>
  <c r="J96" i="70" s="1"/>
  <c r="I97" i="70"/>
  <c r="J97" i="70" s="1"/>
  <c r="I98" i="70"/>
  <c r="J98" i="70" s="1"/>
  <c r="I99" i="70"/>
  <c r="J99" i="70" s="1"/>
  <c r="I100" i="70"/>
  <c r="J100" i="70" s="1"/>
  <c r="I101" i="70"/>
  <c r="J101" i="70" s="1"/>
  <c r="I102" i="70"/>
  <c r="J102" i="70" s="1"/>
  <c r="I103" i="70"/>
  <c r="J103" i="70" s="1"/>
  <c r="I104" i="70"/>
  <c r="J104" i="70" s="1"/>
  <c r="I105" i="70"/>
  <c r="J105" i="70" s="1"/>
  <c r="I106" i="70"/>
  <c r="J106" i="70" s="1"/>
  <c r="I107" i="70"/>
  <c r="J107" i="70" s="1"/>
  <c r="I108" i="70"/>
  <c r="J108" i="70" s="1"/>
  <c r="I109" i="70"/>
  <c r="J109" i="70" s="1"/>
  <c r="I110" i="70"/>
  <c r="J110" i="70" s="1"/>
  <c r="I111" i="70"/>
  <c r="J111" i="70" s="1"/>
  <c r="I112" i="70"/>
  <c r="J112" i="70" s="1"/>
  <c r="I113" i="70"/>
  <c r="J113" i="70" s="1"/>
  <c r="I114" i="70"/>
  <c r="J114" i="70" s="1"/>
  <c r="I115" i="70"/>
  <c r="J115" i="70" s="1"/>
  <c r="I116" i="70"/>
  <c r="J116" i="70" s="1"/>
  <c r="I117" i="70"/>
  <c r="J117" i="70" s="1"/>
  <c r="I118" i="70"/>
  <c r="J118" i="70" s="1"/>
  <c r="I119" i="70"/>
  <c r="J119" i="70" s="1"/>
  <c r="I120" i="70"/>
  <c r="J120" i="70" s="1"/>
  <c r="I121" i="70"/>
  <c r="J121" i="70" s="1"/>
  <c r="I122" i="70"/>
  <c r="J122" i="70" s="1"/>
  <c r="I123" i="70"/>
  <c r="J123" i="70" s="1"/>
  <c r="I124" i="70"/>
  <c r="J124" i="70" s="1"/>
  <c r="I125" i="70"/>
  <c r="J125" i="70" s="1"/>
  <c r="I126" i="70"/>
  <c r="J126" i="70" s="1"/>
  <c r="I127" i="70"/>
  <c r="J127" i="70" s="1"/>
  <c r="I128" i="70"/>
  <c r="J128" i="70" s="1"/>
  <c r="I129" i="70"/>
  <c r="J129" i="70" s="1"/>
  <c r="I130" i="70"/>
  <c r="J130" i="70" s="1"/>
  <c r="I131" i="70"/>
  <c r="J131" i="70" s="1"/>
  <c r="I132" i="70"/>
  <c r="J132" i="70" s="1"/>
  <c r="I133" i="70"/>
  <c r="J133" i="70" s="1"/>
  <c r="I134" i="70"/>
  <c r="J134" i="70" s="1"/>
  <c r="I135" i="70"/>
  <c r="J135" i="70" s="1"/>
  <c r="I136" i="70"/>
  <c r="J136" i="70" s="1"/>
  <c r="I137" i="70"/>
  <c r="J137" i="70" s="1"/>
  <c r="I138" i="70"/>
  <c r="J138" i="70" s="1"/>
  <c r="I139" i="70"/>
  <c r="J139" i="70" s="1"/>
  <c r="I140" i="70"/>
  <c r="J140" i="70" s="1"/>
  <c r="I141" i="70"/>
  <c r="J141" i="70" s="1"/>
  <c r="I142" i="70"/>
  <c r="J142" i="70" s="1"/>
  <c r="I143" i="70"/>
  <c r="J143" i="70" s="1"/>
  <c r="I144" i="70"/>
  <c r="J144" i="70" s="1"/>
  <c r="I145" i="70"/>
  <c r="J145" i="70" s="1"/>
  <c r="I146" i="70"/>
  <c r="J146" i="70" s="1"/>
  <c r="I147" i="70"/>
  <c r="J147" i="70" s="1"/>
  <c r="I148" i="70"/>
  <c r="J148" i="70" s="1"/>
  <c r="I149" i="70"/>
  <c r="J149" i="70" s="1"/>
  <c r="I150" i="70"/>
  <c r="J150" i="70" s="1"/>
  <c r="I151" i="70"/>
  <c r="J151" i="70" s="1"/>
  <c r="I152" i="70"/>
  <c r="J152" i="70" s="1"/>
  <c r="I153" i="70"/>
  <c r="J153" i="70" s="1"/>
  <c r="I154" i="70"/>
  <c r="J154" i="70" s="1"/>
  <c r="I155" i="70"/>
  <c r="J155" i="70" s="1"/>
  <c r="I156" i="70"/>
  <c r="J156" i="70" s="1"/>
  <c r="I157" i="70"/>
  <c r="J157" i="70" s="1"/>
  <c r="I158" i="70"/>
  <c r="J158" i="70" s="1"/>
  <c r="I159" i="70"/>
  <c r="J159" i="70" s="1"/>
  <c r="I160" i="70"/>
  <c r="J160" i="70" s="1"/>
  <c r="I161" i="70"/>
  <c r="J161" i="70" s="1"/>
  <c r="I162" i="70"/>
  <c r="J162" i="70" s="1"/>
  <c r="I163" i="70"/>
  <c r="J163" i="70" s="1"/>
  <c r="I164" i="70"/>
  <c r="J164" i="70" s="1"/>
  <c r="I165" i="70"/>
  <c r="J165" i="70" s="1"/>
  <c r="I166" i="70"/>
  <c r="J166" i="70" s="1"/>
  <c r="I167" i="70"/>
  <c r="J167" i="70" s="1"/>
  <c r="I168" i="70"/>
  <c r="J168" i="70" s="1"/>
  <c r="I169" i="70"/>
  <c r="J169" i="70" s="1"/>
  <c r="I170" i="70"/>
  <c r="J170" i="70" s="1"/>
  <c r="I171" i="70"/>
  <c r="J171" i="70" s="1"/>
  <c r="I172" i="70"/>
  <c r="J172" i="70" s="1"/>
  <c r="I173" i="70"/>
  <c r="J173" i="70" s="1"/>
  <c r="I174" i="70"/>
  <c r="J174" i="70" s="1"/>
  <c r="I175" i="70"/>
  <c r="J175" i="70" s="1"/>
  <c r="I176" i="70"/>
  <c r="J176" i="70" s="1"/>
  <c r="I177" i="70"/>
  <c r="J177" i="70" s="1"/>
  <c r="I178" i="70"/>
  <c r="J178" i="70" s="1"/>
  <c r="I179" i="70"/>
  <c r="J179" i="70" s="1"/>
  <c r="I180" i="70"/>
  <c r="J180" i="70" s="1"/>
  <c r="I181" i="70"/>
  <c r="J181" i="70" s="1"/>
  <c r="I182" i="70"/>
  <c r="J182" i="70" s="1"/>
  <c r="I183" i="70"/>
  <c r="J183" i="70" s="1"/>
  <c r="I184" i="70"/>
  <c r="J184" i="70" s="1"/>
  <c r="I185" i="70"/>
  <c r="J185" i="70" s="1"/>
  <c r="I186" i="70"/>
  <c r="J186" i="70" s="1"/>
  <c r="I187" i="70"/>
  <c r="J187" i="70" s="1"/>
  <c r="I188" i="70"/>
  <c r="J188" i="70" s="1"/>
  <c r="I189" i="70"/>
  <c r="J189" i="70" s="1"/>
  <c r="I190" i="70"/>
  <c r="J190" i="70" s="1"/>
  <c r="I191" i="70"/>
  <c r="J191" i="70" s="1"/>
  <c r="I192" i="70"/>
  <c r="J192" i="70" s="1"/>
  <c r="I193" i="70"/>
  <c r="J193" i="70" s="1"/>
  <c r="I194" i="70"/>
  <c r="J194" i="70" s="1"/>
  <c r="I195" i="70"/>
  <c r="J195" i="70" s="1"/>
  <c r="I196" i="70"/>
  <c r="J196" i="70" s="1"/>
  <c r="I197" i="70"/>
  <c r="J197" i="70" s="1"/>
  <c r="I198" i="70"/>
  <c r="J198" i="70" s="1"/>
  <c r="I199" i="70"/>
  <c r="J199" i="70" s="1"/>
  <c r="I200" i="70"/>
  <c r="J200" i="70" s="1"/>
  <c r="I201" i="70"/>
  <c r="J201" i="70" s="1"/>
  <c r="I202" i="70"/>
  <c r="J202" i="70" s="1"/>
  <c r="I203" i="70"/>
  <c r="J203" i="70" s="1"/>
  <c r="I204" i="70"/>
  <c r="J204" i="70" s="1"/>
  <c r="I205" i="70"/>
  <c r="J205" i="70" s="1"/>
  <c r="I206" i="70"/>
  <c r="J206" i="70" s="1"/>
  <c r="I207" i="70"/>
  <c r="J207" i="70" s="1"/>
  <c r="I209" i="70"/>
  <c r="J209" i="70" s="1"/>
  <c r="I210" i="70"/>
  <c r="J210" i="70" s="1"/>
  <c r="I211" i="70"/>
  <c r="J211" i="70" s="1"/>
  <c r="I212" i="70"/>
  <c r="J212" i="70" s="1"/>
  <c r="I213" i="70"/>
  <c r="J213" i="70" s="1"/>
  <c r="I214" i="70"/>
  <c r="J214" i="70" s="1"/>
  <c r="I215" i="70"/>
  <c r="J215" i="70" s="1"/>
  <c r="I216" i="70"/>
  <c r="J216" i="70" s="1"/>
  <c r="I217" i="70"/>
  <c r="J217" i="70" s="1"/>
  <c r="I218" i="70"/>
  <c r="J218" i="70" s="1"/>
  <c r="I219" i="70"/>
  <c r="J219" i="70" s="1"/>
  <c r="I220" i="70"/>
  <c r="J220" i="70" s="1"/>
  <c r="I221" i="70"/>
  <c r="J221" i="70" s="1"/>
  <c r="I222" i="70"/>
  <c r="J222" i="70" s="1"/>
  <c r="I223" i="70"/>
  <c r="J223" i="70" s="1"/>
  <c r="I224" i="70"/>
  <c r="J224" i="70" s="1"/>
  <c r="I226" i="70"/>
  <c r="J226" i="70" s="1"/>
  <c r="I228" i="70"/>
  <c r="J228" i="70" s="1"/>
  <c r="I229" i="70"/>
  <c r="J229" i="70" s="1"/>
  <c r="I230" i="70"/>
  <c r="J230" i="70" s="1"/>
  <c r="I231" i="70"/>
  <c r="J231" i="70" s="1"/>
  <c r="I232" i="70"/>
  <c r="J232" i="70" s="1"/>
  <c r="I233" i="70"/>
  <c r="J233" i="70" s="1"/>
  <c r="I234" i="70"/>
  <c r="J234" i="70" s="1"/>
  <c r="I235" i="70"/>
  <c r="J235" i="70" s="1"/>
  <c r="I236" i="70"/>
  <c r="J236" i="70" s="1"/>
  <c r="I237" i="70"/>
  <c r="J237" i="70" s="1"/>
  <c r="I238" i="70"/>
  <c r="J238" i="70" s="1"/>
  <c r="I239" i="70"/>
  <c r="J239" i="70" s="1"/>
  <c r="I240" i="70"/>
  <c r="J240" i="70" s="1"/>
  <c r="I241" i="70"/>
  <c r="J241" i="70" s="1"/>
  <c r="I242" i="70"/>
  <c r="J242" i="70" s="1"/>
  <c r="I243" i="70"/>
  <c r="J243" i="70" s="1"/>
  <c r="I244" i="70"/>
  <c r="J244" i="70" s="1"/>
  <c r="I245" i="70"/>
  <c r="J245" i="70" s="1"/>
  <c r="I246" i="70"/>
  <c r="J246" i="70" s="1"/>
  <c r="I247" i="70"/>
  <c r="J247" i="70" s="1"/>
  <c r="I248" i="70"/>
  <c r="J248" i="70" s="1"/>
  <c r="I249" i="70"/>
  <c r="J249" i="70" s="1"/>
  <c r="I250" i="70"/>
  <c r="J250" i="70" s="1"/>
  <c r="I251" i="70"/>
  <c r="J251" i="70" s="1"/>
  <c r="I252" i="70"/>
  <c r="J252" i="70" s="1"/>
  <c r="I253" i="70"/>
  <c r="J253" i="70" s="1"/>
  <c r="I254" i="70"/>
  <c r="J254" i="70" s="1"/>
  <c r="I255" i="70"/>
  <c r="J255" i="70" s="1"/>
  <c r="I256" i="70"/>
  <c r="J256" i="70" s="1"/>
  <c r="I260" i="70"/>
  <c r="J260" i="70" s="1"/>
  <c r="I261" i="70"/>
  <c r="J261" i="70" s="1"/>
  <c r="I262" i="70"/>
  <c r="J262" i="70" s="1"/>
  <c r="I263" i="70"/>
  <c r="J263" i="70" s="1"/>
  <c r="I264" i="70"/>
  <c r="J264" i="70" s="1"/>
  <c r="I265" i="70"/>
  <c r="J265" i="70" s="1"/>
  <c r="I266" i="70"/>
  <c r="J266" i="70" s="1"/>
  <c r="I267" i="70"/>
  <c r="J267" i="70" s="1"/>
  <c r="I268" i="70"/>
  <c r="J268" i="70" s="1"/>
  <c r="I269" i="70"/>
  <c r="J269" i="70" s="1"/>
  <c r="I270" i="70"/>
  <c r="J270" i="70" s="1"/>
  <c r="I271" i="70"/>
  <c r="J271" i="70" s="1"/>
  <c r="I272" i="70"/>
  <c r="J272" i="70" s="1"/>
  <c r="I273" i="70"/>
  <c r="J273" i="70" s="1"/>
  <c r="I274" i="70"/>
  <c r="J274" i="70" s="1"/>
  <c r="I275" i="70"/>
  <c r="J275" i="70" s="1"/>
  <c r="I276" i="70"/>
  <c r="J276" i="70" s="1"/>
  <c r="I277" i="70"/>
  <c r="J277" i="70" s="1"/>
  <c r="I278" i="70"/>
  <c r="J278" i="70" s="1"/>
  <c r="I279" i="70"/>
  <c r="J279" i="70" s="1"/>
  <c r="I280" i="70"/>
  <c r="J280" i="70" s="1"/>
  <c r="I282" i="70"/>
  <c r="J282" i="70" s="1"/>
  <c r="I283" i="70"/>
  <c r="J283" i="70" s="1"/>
  <c r="I284" i="70"/>
  <c r="J284" i="70" s="1"/>
  <c r="I285" i="70"/>
  <c r="J285" i="70" s="1"/>
  <c r="I286" i="70"/>
  <c r="J286" i="70" s="1"/>
  <c r="I287" i="70"/>
  <c r="J287" i="70" s="1"/>
  <c r="I288" i="70"/>
  <c r="J288" i="70" s="1"/>
  <c r="I289" i="70"/>
  <c r="J289" i="70" s="1"/>
  <c r="I290" i="70"/>
  <c r="J290" i="70" s="1"/>
  <c r="I291" i="70"/>
  <c r="J291" i="70" s="1"/>
  <c r="I292" i="70"/>
  <c r="J292" i="70" s="1"/>
  <c r="I293" i="70"/>
  <c r="J293" i="70" s="1"/>
  <c r="I294" i="70"/>
  <c r="J294" i="70" s="1"/>
  <c r="I295" i="70"/>
  <c r="J295" i="70" s="1"/>
  <c r="I296" i="70"/>
  <c r="J296" i="70" s="1"/>
  <c r="I297" i="70"/>
  <c r="J297" i="70" s="1"/>
  <c r="I298" i="70"/>
  <c r="J298" i="70" s="1"/>
  <c r="I299" i="70"/>
  <c r="J299" i="70" s="1"/>
  <c r="I300" i="70"/>
  <c r="J300" i="70" s="1"/>
  <c r="I301" i="70"/>
  <c r="J301" i="70" s="1"/>
  <c r="I302" i="70"/>
  <c r="J302" i="70" s="1"/>
  <c r="I303" i="70"/>
  <c r="J303" i="70" s="1"/>
  <c r="I304" i="70"/>
  <c r="J304" i="70" s="1"/>
  <c r="I305" i="70"/>
  <c r="J305" i="70" s="1"/>
  <c r="I307" i="70"/>
  <c r="J307" i="70" s="1"/>
  <c r="I308" i="70"/>
  <c r="J308" i="70" s="1"/>
  <c r="I309" i="70"/>
  <c r="J309" i="70" s="1"/>
  <c r="I310" i="70"/>
  <c r="J310" i="70" s="1"/>
  <c r="I311" i="70"/>
  <c r="J311" i="70" s="1"/>
  <c r="I312" i="70"/>
  <c r="J312" i="70" s="1"/>
  <c r="I313" i="70"/>
  <c r="J313" i="70" s="1"/>
  <c r="I314" i="70"/>
  <c r="J314" i="70" s="1"/>
  <c r="I315" i="70"/>
  <c r="J315" i="70" s="1"/>
  <c r="I316" i="70"/>
  <c r="J316" i="70" s="1"/>
  <c r="I317" i="70"/>
  <c r="J317" i="70" s="1"/>
  <c r="I318" i="70"/>
  <c r="J318" i="70" s="1"/>
  <c r="I319" i="70"/>
  <c r="J319" i="70" s="1"/>
  <c r="I320" i="70"/>
  <c r="J320" i="70" s="1"/>
  <c r="I321" i="70"/>
  <c r="J321" i="70" s="1"/>
  <c r="I322" i="70"/>
  <c r="J322" i="70" s="1"/>
  <c r="I323" i="70"/>
  <c r="J323" i="70" s="1"/>
  <c r="I324" i="70"/>
  <c r="J324" i="70" s="1"/>
  <c r="I325" i="70"/>
  <c r="J325" i="70" s="1"/>
  <c r="I326" i="70"/>
  <c r="J326" i="70" s="1"/>
  <c r="I327" i="70"/>
  <c r="J327" i="70" s="1"/>
  <c r="I328" i="70"/>
  <c r="J328" i="70" s="1"/>
  <c r="I329" i="70"/>
  <c r="J329" i="70" s="1"/>
  <c r="I330" i="70"/>
  <c r="J330" i="70" s="1"/>
  <c r="I331" i="70"/>
  <c r="J331" i="70" s="1"/>
  <c r="I332" i="70"/>
  <c r="J332" i="70" s="1"/>
  <c r="I333" i="70"/>
  <c r="J333" i="70" s="1"/>
  <c r="I334" i="70"/>
  <c r="J334" i="70" s="1"/>
  <c r="I335" i="70"/>
  <c r="J335" i="70" s="1"/>
  <c r="I336" i="70"/>
  <c r="J336" i="70" s="1"/>
  <c r="I337" i="70"/>
  <c r="J337" i="70" s="1"/>
  <c r="I338" i="70"/>
  <c r="J338" i="70" s="1"/>
  <c r="I339" i="70"/>
  <c r="J339" i="70" s="1"/>
  <c r="I340" i="70"/>
  <c r="J340" i="70" s="1"/>
  <c r="I341" i="70"/>
  <c r="J341" i="70" s="1"/>
  <c r="I342" i="70"/>
  <c r="J342" i="70" s="1"/>
  <c r="I343" i="70"/>
  <c r="J343" i="70" s="1"/>
  <c r="I344" i="70"/>
  <c r="J344" i="70" s="1"/>
  <c r="I345" i="70"/>
  <c r="J345" i="70" s="1"/>
  <c r="I346" i="70"/>
  <c r="J346" i="70" s="1"/>
  <c r="I347" i="70"/>
  <c r="J347" i="70" s="1"/>
  <c r="I348" i="70"/>
  <c r="J348" i="70" s="1"/>
  <c r="I349" i="70"/>
  <c r="J349" i="70" s="1"/>
  <c r="I350" i="70"/>
  <c r="J350" i="70" s="1"/>
  <c r="I351" i="70"/>
  <c r="J351" i="70" s="1"/>
  <c r="I352" i="70"/>
  <c r="J352" i="70" s="1"/>
  <c r="I353" i="70"/>
  <c r="J353" i="70" s="1"/>
  <c r="I354" i="70"/>
  <c r="J354" i="70" s="1"/>
  <c r="I355" i="70"/>
  <c r="J355" i="70" s="1"/>
  <c r="I356" i="70"/>
  <c r="J356" i="70" s="1"/>
  <c r="I357" i="70"/>
  <c r="J357" i="70" s="1"/>
  <c r="I358" i="70"/>
  <c r="J358" i="70" s="1"/>
  <c r="I359" i="70"/>
  <c r="J359" i="70" s="1"/>
  <c r="I360" i="70"/>
  <c r="J360" i="70" s="1"/>
  <c r="I361" i="70"/>
  <c r="J361" i="70" s="1"/>
  <c r="I362" i="70"/>
  <c r="J362" i="70" s="1"/>
  <c r="I363" i="70"/>
  <c r="J363" i="70" s="1"/>
  <c r="I364" i="70"/>
  <c r="J364" i="70" s="1"/>
  <c r="I365" i="70"/>
  <c r="J365" i="70" s="1"/>
  <c r="I366" i="70"/>
  <c r="J366" i="70" s="1"/>
  <c r="I367" i="70"/>
  <c r="J367" i="70" s="1"/>
  <c r="I368" i="70"/>
  <c r="J368" i="70" s="1"/>
  <c r="I369" i="70"/>
  <c r="J369" i="70" s="1"/>
  <c r="I370" i="70"/>
  <c r="J370" i="70" s="1"/>
  <c r="I371" i="70"/>
  <c r="J371" i="70" s="1"/>
  <c r="I372" i="70"/>
  <c r="J372" i="70" s="1"/>
  <c r="I373" i="70"/>
  <c r="J373" i="70" s="1"/>
  <c r="I374" i="70"/>
  <c r="J374" i="70" s="1"/>
  <c r="I375" i="70"/>
  <c r="J375" i="70" s="1"/>
  <c r="I376" i="70"/>
  <c r="J376" i="70" s="1"/>
  <c r="I377" i="70"/>
  <c r="J377" i="70" s="1"/>
  <c r="I378" i="70"/>
  <c r="J378" i="70" s="1"/>
  <c r="I379" i="70"/>
  <c r="J379" i="70" s="1"/>
  <c r="I381" i="70"/>
  <c r="J381" i="70" s="1"/>
  <c r="I382" i="70"/>
  <c r="J382" i="70" s="1"/>
  <c r="I384" i="70"/>
  <c r="J384" i="70" s="1"/>
  <c r="I385" i="70"/>
  <c r="J385" i="70" s="1"/>
  <c r="I386" i="70"/>
  <c r="J386" i="70" s="1"/>
  <c r="I387" i="70"/>
  <c r="J387" i="70" s="1"/>
  <c r="I388" i="70"/>
  <c r="J388" i="70" s="1"/>
  <c r="I389" i="70"/>
  <c r="J389" i="70" s="1"/>
  <c r="I390" i="70"/>
  <c r="J390" i="70" s="1"/>
  <c r="I391" i="70"/>
  <c r="J391" i="70" s="1"/>
  <c r="I392" i="70"/>
  <c r="J392" i="70" s="1"/>
  <c r="I393" i="70"/>
  <c r="J393" i="70" s="1"/>
  <c r="I394" i="70"/>
  <c r="J394" i="70" s="1"/>
  <c r="I395" i="70"/>
  <c r="J395" i="70" s="1"/>
  <c r="I396" i="70"/>
  <c r="J396" i="70" s="1"/>
  <c r="I397" i="70"/>
  <c r="J397" i="70" s="1"/>
  <c r="I398" i="70"/>
  <c r="J398" i="70" s="1"/>
  <c r="I399" i="70"/>
  <c r="J399" i="70" s="1"/>
  <c r="I400" i="70"/>
  <c r="J400" i="70" s="1"/>
  <c r="I401" i="70"/>
  <c r="J401" i="70" s="1"/>
  <c r="I402" i="70"/>
  <c r="J402" i="70" s="1"/>
  <c r="I403" i="70"/>
  <c r="J403" i="70" s="1"/>
  <c r="I404" i="70"/>
  <c r="J404" i="70" s="1"/>
  <c r="I405" i="70"/>
  <c r="J405" i="70" s="1"/>
  <c r="I406" i="70"/>
  <c r="J406" i="70" s="1"/>
  <c r="I407" i="70"/>
  <c r="J407" i="70" s="1"/>
  <c r="I408" i="70"/>
  <c r="J408" i="70" s="1"/>
  <c r="I409" i="70"/>
  <c r="J409" i="70" s="1"/>
  <c r="I410" i="70"/>
  <c r="J410" i="70" s="1"/>
  <c r="I411" i="70"/>
  <c r="J411" i="70" s="1"/>
  <c r="I412" i="70"/>
  <c r="J412" i="70" s="1"/>
  <c r="I413" i="70"/>
  <c r="J413" i="70" s="1"/>
  <c r="I414" i="70"/>
  <c r="J414" i="70" s="1"/>
  <c r="I415" i="70"/>
  <c r="J415" i="70" s="1"/>
  <c r="I416" i="70"/>
  <c r="J416" i="70" s="1"/>
  <c r="I417" i="70"/>
  <c r="J417" i="70" s="1"/>
  <c r="I418" i="70"/>
  <c r="J418" i="70" s="1"/>
  <c r="I420" i="70"/>
  <c r="J420" i="70" s="1"/>
  <c r="I421" i="70"/>
  <c r="J421" i="70" s="1"/>
  <c r="I422" i="70"/>
  <c r="J422" i="70" s="1"/>
  <c r="I423" i="70"/>
  <c r="J423" i="70" s="1"/>
  <c r="I424" i="70"/>
  <c r="J424" i="70" s="1"/>
  <c r="I425" i="70"/>
  <c r="J425" i="70" s="1"/>
  <c r="I426" i="70"/>
  <c r="J426" i="70" s="1"/>
  <c r="I427" i="70"/>
  <c r="J427" i="70" s="1"/>
  <c r="I428" i="70"/>
  <c r="J428" i="70" s="1"/>
  <c r="I429" i="70"/>
  <c r="J429" i="70" s="1"/>
  <c r="I430" i="70"/>
  <c r="J430" i="70" s="1"/>
  <c r="I431" i="70"/>
  <c r="J431" i="70" s="1"/>
  <c r="I432" i="70"/>
  <c r="J432" i="70" s="1"/>
  <c r="I433" i="70"/>
  <c r="J433" i="70" s="1"/>
  <c r="I434" i="70"/>
  <c r="J434" i="70" s="1"/>
  <c r="I435" i="70"/>
  <c r="J435" i="70" s="1"/>
  <c r="I436" i="70"/>
  <c r="J436" i="70" s="1"/>
  <c r="I437" i="70"/>
  <c r="J437" i="70" s="1"/>
  <c r="I438" i="70"/>
  <c r="J438" i="70" s="1"/>
  <c r="I439" i="70"/>
  <c r="J439" i="70" s="1"/>
  <c r="I440" i="70"/>
  <c r="J440" i="70" s="1"/>
  <c r="I441" i="70"/>
  <c r="J441" i="70" s="1"/>
  <c r="I442" i="70"/>
  <c r="J442" i="70" s="1"/>
  <c r="I443" i="70"/>
  <c r="J443" i="70" s="1"/>
  <c r="I444" i="70"/>
  <c r="J444" i="70" s="1"/>
  <c r="I445" i="70"/>
  <c r="J445" i="70" s="1"/>
  <c r="I446" i="70"/>
  <c r="J446" i="70" s="1"/>
  <c r="I447" i="70"/>
  <c r="J447" i="70" s="1"/>
  <c r="I448" i="70"/>
  <c r="J448" i="70" s="1"/>
  <c r="I449" i="70"/>
  <c r="J449" i="70" s="1"/>
  <c r="I450" i="70"/>
  <c r="J450" i="70" s="1"/>
  <c r="I451" i="70"/>
  <c r="J451" i="70" s="1"/>
  <c r="I453" i="70"/>
  <c r="J453" i="70" s="1"/>
  <c r="I454" i="70"/>
  <c r="J454" i="70" s="1"/>
  <c r="I455" i="70"/>
  <c r="J455" i="70" s="1"/>
  <c r="I456" i="70"/>
  <c r="J456" i="70" s="1"/>
  <c r="I457" i="70"/>
  <c r="J457" i="70" s="1"/>
  <c r="I458" i="70"/>
  <c r="J458" i="70" s="1"/>
  <c r="I459" i="70"/>
  <c r="J459" i="70" s="1"/>
  <c r="I461" i="70"/>
  <c r="J461" i="70" s="1"/>
  <c r="I462" i="70"/>
  <c r="J462" i="70" s="1"/>
  <c r="I463" i="70"/>
  <c r="J463" i="70" s="1"/>
  <c r="I464" i="70"/>
  <c r="J464" i="70" s="1"/>
  <c r="I465" i="70"/>
  <c r="J465" i="70" s="1"/>
  <c r="I466" i="70"/>
  <c r="J466" i="70" s="1"/>
  <c r="I467" i="70"/>
  <c r="J467" i="70" s="1"/>
  <c r="I468" i="70"/>
  <c r="J468" i="70" s="1"/>
  <c r="I469" i="70"/>
  <c r="J469" i="70" s="1"/>
  <c r="I470" i="70"/>
  <c r="J470" i="70" s="1"/>
  <c r="I472" i="70"/>
  <c r="J472" i="70" s="1"/>
  <c r="I473" i="70"/>
  <c r="J473" i="70" s="1"/>
  <c r="I474" i="70"/>
  <c r="J474" i="70" s="1"/>
  <c r="I475" i="70"/>
  <c r="J475" i="70" s="1"/>
  <c r="I476" i="70"/>
  <c r="J476" i="70" s="1"/>
  <c r="I478" i="70"/>
  <c r="J478" i="70" s="1"/>
  <c r="I479" i="70"/>
  <c r="J479" i="70" s="1"/>
  <c r="I480" i="70"/>
  <c r="J480" i="70" s="1"/>
  <c r="I481" i="70"/>
  <c r="J481" i="70" s="1"/>
  <c r="I482" i="70"/>
  <c r="J482" i="70" s="1"/>
  <c r="I483" i="70"/>
  <c r="J483" i="70" s="1"/>
  <c r="I484" i="70"/>
  <c r="J484" i="70" s="1"/>
  <c r="I485" i="70"/>
  <c r="J485" i="70" s="1"/>
  <c r="I486" i="70"/>
  <c r="J486" i="70" s="1"/>
  <c r="I487" i="70"/>
  <c r="J487" i="70" s="1"/>
  <c r="I488" i="70"/>
  <c r="J488" i="70" s="1"/>
  <c r="I489" i="70"/>
  <c r="J489" i="70" s="1"/>
  <c r="I490" i="70"/>
  <c r="J490" i="70" s="1"/>
  <c r="I491" i="70"/>
  <c r="J491" i="70" s="1"/>
  <c r="I492" i="70"/>
  <c r="J492" i="70" s="1"/>
  <c r="I493" i="70"/>
  <c r="J493" i="70" s="1"/>
  <c r="I494" i="70"/>
  <c r="J494" i="70" s="1"/>
  <c r="I495" i="70"/>
  <c r="J495" i="70" s="1"/>
  <c r="I496" i="70"/>
  <c r="J496" i="70" s="1"/>
  <c r="I497" i="70"/>
  <c r="J497" i="70" s="1"/>
  <c r="I498" i="70"/>
  <c r="J498" i="70" s="1"/>
  <c r="I499" i="70"/>
  <c r="J499" i="70" s="1"/>
  <c r="I500" i="70"/>
  <c r="J500" i="70" s="1"/>
  <c r="I503" i="70"/>
  <c r="J503" i="70" s="1"/>
  <c r="I504" i="70"/>
  <c r="J504" i="70" s="1"/>
  <c r="I505" i="70"/>
  <c r="J505" i="70" s="1"/>
  <c r="I506" i="70"/>
  <c r="J506" i="70" s="1"/>
  <c r="I507" i="70"/>
  <c r="J507" i="70" s="1"/>
  <c r="I508" i="70"/>
  <c r="J508" i="70" s="1"/>
  <c r="I509" i="70"/>
  <c r="J509" i="70" s="1"/>
  <c r="I510" i="70"/>
  <c r="J510" i="70" s="1"/>
  <c r="I511" i="70"/>
  <c r="J511" i="70" s="1"/>
  <c r="I512" i="70"/>
  <c r="J512" i="70" s="1"/>
  <c r="I513" i="70"/>
  <c r="J513" i="70" s="1"/>
  <c r="I514" i="70"/>
  <c r="J514" i="70" s="1"/>
  <c r="I515" i="70"/>
  <c r="J515" i="70" s="1"/>
  <c r="I516" i="70"/>
  <c r="J516" i="70" s="1"/>
  <c r="I517" i="70"/>
  <c r="J517" i="70" s="1"/>
  <c r="I518" i="70"/>
  <c r="J518" i="70" s="1"/>
  <c r="I519" i="70"/>
  <c r="J519" i="70" s="1"/>
  <c r="I521" i="70"/>
  <c r="J521" i="70" s="1"/>
  <c r="I522" i="70"/>
  <c r="J522" i="70" s="1"/>
  <c r="I523" i="70"/>
  <c r="J523" i="70" s="1"/>
  <c r="I524" i="70"/>
  <c r="J524" i="70" s="1"/>
  <c r="I525" i="70"/>
  <c r="J525" i="70" s="1"/>
  <c r="I526" i="70"/>
  <c r="J526" i="70" s="1"/>
  <c r="I527" i="70"/>
  <c r="J527" i="70" s="1"/>
  <c r="I528" i="70"/>
  <c r="J528" i="70" s="1"/>
  <c r="I529" i="70"/>
  <c r="J529" i="70" s="1"/>
  <c r="I530" i="70"/>
  <c r="J530" i="70" s="1"/>
  <c r="I531" i="70"/>
  <c r="J531" i="70" s="1"/>
  <c r="I532" i="70"/>
  <c r="J532" i="70" s="1"/>
  <c r="I533" i="70"/>
  <c r="J533" i="70" s="1"/>
  <c r="I534" i="70"/>
  <c r="J534" i="70" s="1"/>
  <c r="I535" i="70"/>
  <c r="J535" i="70" s="1"/>
  <c r="I536" i="70"/>
  <c r="J536" i="70" s="1"/>
  <c r="I537" i="70"/>
  <c r="J537" i="70" s="1"/>
  <c r="I538" i="70"/>
  <c r="J538" i="70" s="1"/>
  <c r="I539" i="70"/>
  <c r="J539" i="70" s="1"/>
  <c r="I540" i="70"/>
  <c r="J540" i="70" s="1"/>
  <c r="I541" i="70"/>
  <c r="J541" i="70" s="1"/>
  <c r="I542" i="70"/>
  <c r="J542" i="70" s="1"/>
  <c r="I543" i="70"/>
  <c r="J543" i="70" s="1"/>
  <c r="I544" i="70"/>
  <c r="J544" i="70" s="1"/>
  <c r="I545" i="70"/>
  <c r="J545" i="70" s="1"/>
  <c r="I546" i="70"/>
  <c r="J546" i="70" s="1"/>
  <c r="I547" i="70"/>
  <c r="J547" i="70" s="1"/>
  <c r="I549" i="70"/>
  <c r="J549" i="70" s="1"/>
  <c r="I550" i="70"/>
  <c r="J550" i="70" s="1"/>
  <c r="I551" i="70"/>
  <c r="J551" i="70" s="1"/>
  <c r="I552" i="70"/>
  <c r="J552" i="70" s="1"/>
  <c r="I553" i="70"/>
  <c r="J553" i="70" s="1"/>
  <c r="I554" i="70"/>
  <c r="J554" i="70" s="1"/>
  <c r="I555" i="70"/>
  <c r="J555" i="70" s="1"/>
  <c r="I556" i="70"/>
  <c r="J556" i="70" s="1"/>
  <c r="I557" i="70"/>
  <c r="J557" i="70" s="1"/>
  <c r="I558" i="70"/>
  <c r="J558" i="70" s="1"/>
  <c r="I559" i="70"/>
  <c r="J559" i="70" s="1"/>
  <c r="I560" i="70"/>
  <c r="J560" i="70" s="1"/>
  <c r="I561" i="70"/>
  <c r="J561" i="70" s="1"/>
  <c r="I562" i="70"/>
  <c r="J562" i="70" s="1"/>
  <c r="I563" i="70"/>
  <c r="J563" i="70" s="1"/>
  <c r="I564" i="70"/>
  <c r="J564" i="70" s="1"/>
  <c r="I565" i="70"/>
  <c r="J565" i="70" s="1"/>
  <c r="I566" i="70"/>
  <c r="J566" i="70" s="1"/>
  <c r="I567" i="70"/>
  <c r="J567" i="70" s="1"/>
  <c r="I568" i="70"/>
  <c r="J568" i="70" s="1"/>
  <c r="I569" i="70"/>
  <c r="J569" i="70" s="1"/>
  <c r="I570" i="70"/>
  <c r="J570" i="70" s="1"/>
  <c r="I571" i="70"/>
  <c r="J571" i="70" s="1"/>
  <c r="I572" i="70"/>
  <c r="J572" i="70" s="1"/>
  <c r="I573" i="70"/>
  <c r="J573" i="70" s="1"/>
  <c r="I574" i="70"/>
  <c r="J574" i="70" s="1"/>
  <c r="I575" i="70"/>
  <c r="J575" i="70" s="1"/>
  <c r="I576" i="70"/>
  <c r="J576" i="70" s="1"/>
  <c r="I580" i="70"/>
  <c r="J580" i="70" s="1"/>
  <c r="I581" i="70"/>
  <c r="J581" i="70" s="1"/>
  <c r="I582" i="70"/>
  <c r="J582" i="70" s="1"/>
  <c r="I583" i="70"/>
  <c r="J583" i="70" s="1"/>
  <c r="I584" i="70"/>
  <c r="J584" i="70" s="1"/>
  <c r="I585" i="70"/>
  <c r="J585" i="70" s="1"/>
  <c r="I586" i="70"/>
  <c r="J586" i="70" s="1"/>
  <c r="J587" i="70"/>
  <c r="I588" i="70"/>
  <c r="J588" i="70" s="1"/>
  <c r="I589" i="70"/>
  <c r="J589" i="70" s="1"/>
  <c r="I590" i="70"/>
  <c r="J590" i="70" s="1"/>
  <c r="I591" i="70"/>
  <c r="J591" i="70" s="1"/>
  <c r="I592" i="70"/>
  <c r="J592" i="70" s="1"/>
  <c r="I593" i="70"/>
  <c r="J593" i="70" s="1"/>
  <c r="I594" i="70"/>
  <c r="J594" i="70" s="1"/>
  <c r="I595" i="70"/>
  <c r="J595" i="70" s="1"/>
  <c r="I596" i="70"/>
  <c r="J596" i="70" s="1"/>
  <c r="I597" i="70"/>
  <c r="J597" i="70" s="1"/>
  <c r="I598" i="70"/>
  <c r="J598" i="70" s="1"/>
  <c r="I599" i="70"/>
  <c r="J599" i="70" s="1"/>
  <c r="I600" i="70"/>
  <c r="J600" i="70" s="1"/>
  <c r="I606" i="70"/>
  <c r="J606" i="70" s="1"/>
  <c r="I607" i="70"/>
  <c r="J607" i="70" s="1"/>
  <c r="I608" i="70"/>
  <c r="J608" i="70" s="1"/>
  <c r="I609" i="70"/>
  <c r="J609" i="70" s="1"/>
  <c r="I610" i="70"/>
  <c r="J610" i="70" s="1"/>
  <c r="I611" i="70"/>
  <c r="J611" i="70" s="1"/>
  <c r="I612" i="70"/>
  <c r="J612" i="70" s="1"/>
  <c r="I613" i="70"/>
  <c r="J613" i="70" s="1"/>
  <c r="I614" i="70"/>
  <c r="J614" i="70" s="1"/>
  <c r="I615" i="70"/>
  <c r="J615" i="70" s="1"/>
  <c r="I616" i="70"/>
  <c r="J616" i="70" s="1"/>
  <c r="I617" i="70"/>
  <c r="J617" i="70" s="1"/>
  <c r="I618" i="70"/>
  <c r="J618" i="70" s="1"/>
  <c r="I619" i="70"/>
  <c r="J619" i="70" s="1"/>
  <c r="I620" i="70"/>
  <c r="J620" i="70" s="1"/>
  <c r="I621" i="70"/>
  <c r="J621" i="70" s="1"/>
  <c r="I622" i="70"/>
  <c r="J622" i="70" s="1"/>
  <c r="I623" i="70"/>
  <c r="J623" i="70" s="1"/>
  <c r="I624" i="70"/>
  <c r="J624" i="70" s="1"/>
  <c r="I625" i="70"/>
  <c r="J625" i="70" s="1"/>
  <c r="I626" i="70"/>
  <c r="J626" i="70" s="1"/>
  <c r="I627" i="70"/>
  <c r="J627" i="70" s="1"/>
  <c r="I628" i="70"/>
  <c r="J628" i="70" s="1"/>
  <c r="I629" i="70"/>
  <c r="J629" i="70" s="1"/>
  <c r="I632" i="70"/>
  <c r="J632" i="70" s="1"/>
  <c r="I633" i="70"/>
  <c r="J633" i="70" s="1"/>
  <c r="I634" i="70"/>
  <c r="J634" i="70" s="1"/>
  <c r="I635" i="70"/>
  <c r="J635" i="70" s="1"/>
  <c r="I636" i="70"/>
  <c r="J636" i="70" s="1"/>
  <c r="I637" i="70"/>
  <c r="J637" i="70" s="1"/>
  <c r="I638" i="70"/>
  <c r="J638" i="70" s="1"/>
  <c r="I639" i="70"/>
  <c r="J639" i="70" s="1"/>
  <c r="I640" i="70"/>
  <c r="J640" i="70" s="1"/>
  <c r="I641" i="70"/>
  <c r="J641" i="70" s="1"/>
  <c r="I642" i="70"/>
  <c r="J642" i="70" s="1"/>
  <c r="I643" i="70"/>
  <c r="J643" i="70" s="1"/>
  <c r="I644" i="70"/>
  <c r="J644" i="70" s="1"/>
  <c r="I645" i="70"/>
  <c r="J645" i="70" s="1"/>
  <c r="I646" i="70"/>
  <c r="J646" i="70" s="1"/>
  <c r="I648" i="70"/>
  <c r="J648" i="70" s="1"/>
  <c r="I649" i="70"/>
  <c r="J649" i="70" s="1"/>
  <c r="I650" i="70"/>
  <c r="J650" i="70" s="1"/>
  <c r="I652" i="70"/>
  <c r="J652" i="70" s="1"/>
  <c r="I653" i="70"/>
  <c r="J653" i="70" s="1"/>
  <c r="I654" i="70"/>
  <c r="J654" i="70" s="1"/>
  <c r="I655" i="70"/>
  <c r="J655" i="70" s="1"/>
  <c r="I656" i="70"/>
  <c r="J656" i="70" s="1"/>
  <c r="I657" i="70"/>
  <c r="J657" i="70" s="1"/>
  <c r="I658" i="70"/>
  <c r="J658" i="70" s="1"/>
  <c r="I659" i="70"/>
  <c r="J659" i="70" s="1"/>
  <c r="I660" i="70"/>
  <c r="J660" i="70" s="1"/>
  <c r="I661" i="70"/>
  <c r="J661" i="70" s="1"/>
  <c r="I662" i="70"/>
  <c r="J662" i="70" s="1"/>
  <c r="I663" i="70"/>
  <c r="J663" i="70" s="1"/>
  <c r="I664" i="70"/>
  <c r="J664" i="70" s="1"/>
  <c r="I665" i="70"/>
  <c r="J665" i="70" s="1"/>
  <c r="I666" i="70"/>
  <c r="J666" i="70" s="1"/>
  <c r="I667" i="70"/>
  <c r="J667" i="70" s="1"/>
  <c r="I668" i="70"/>
  <c r="J668" i="70" s="1"/>
  <c r="I669" i="70"/>
  <c r="J669" i="70" s="1"/>
  <c r="I670" i="70"/>
  <c r="J670" i="70" s="1"/>
  <c r="I675" i="70"/>
  <c r="J675" i="70" s="1"/>
  <c r="I676" i="70"/>
  <c r="J676" i="70" s="1"/>
  <c r="I677" i="70"/>
  <c r="J677" i="70" s="1"/>
  <c r="I681" i="70"/>
  <c r="J681" i="70" s="1"/>
  <c r="I683" i="70"/>
  <c r="J683" i="70" s="1"/>
  <c r="I684" i="70"/>
  <c r="J684" i="70" s="1"/>
  <c r="I685" i="70"/>
  <c r="J685" i="70" s="1"/>
  <c r="I686" i="70"/>
  <c r="J686" i="70" s="1"/>
  <c r="I687" i="70"/>
  <c r="J687" i="70" s="1"/>
  <c r="I688" i="70"/>
  <c r="J688" i="70" s="1"/>
  <c r="I689" i="70"/>
  <c r="J689" i="70" s="1"/>
  <c r="I690" i="70"/>
  <c r="J690" i="70" s="1"/>
  <c r="I691" i="70"/>
  <c r="J691" i="70" s="1"/>
  <c r="I692" i="70"/>
  <c r="J692" i="70" s="1"/>
  <c r="I693" i="70"/>
  <c r="J693" i="70" s="1"/>
  <c r="I694" i="70"/>
  <c r="J694" i="70" s="1"/>
  <c r="I696" i="70"/>
  <c r="J696" i="70" s="1"/>
  <c r="I697" i="70"/>
  <c r="J697" i="70" s="1"/>
  <c r="I698" i="70"/>
  <c r="J698" i="70" s="1"/>
  <c r="I699" i="70"/>
  <c r="J699" i="70" s="1"/>
  <c r="I700" i="70"/>
  <c r="J700" i="70" s="1"/>
  <c r="I701" i="70"/>
  <c r="J701" i="70" s="1"/>
  <c r="I702" i="70"/>
  <c r="J702" i="70" s="1"/>
  <c r="I703" i="70"/>
  <c r="J703" i="70" s="1"/>
  <c r="I704" i="70"/>
  <c r="J704" i="70" s="1"/>
  <c r="I705" i="70"/>
  <c r="J705" i="70" s="1"/>
  <c r="I706" i="70"/>
  <c r="J706" i="70" s="1"/>
  <c r="I707" i="70"/>
  <c r="J707" i="70" s="1"/>
  <c r="I708" i="70"/>
  <c r="J708" i="70" s="1"/>
  <c r="I709" i="70"/>
  <c r="J709" i="70" s="1"/>
  <c r="I710" i="70"/>
  <c r="J710" i="70" s="1"/>
  <c r="I711" i="70"/>
  <c r="J711" i="70" s="1"/>
  <c r="I712" i="70"/>
  <c r="J712" i="70" s="1"/>
  <c r="I713" i="70"/>
  <c r="J713" i="70" s="1"/>
  <c r="I714" i="70"/>
  <c r="J714" i="70" s="1"/>
  <c r="I715" i="70"/>
  <c r="J715" i="70" s="1"/>
  <c r="I716" i="70"/>
  <c r="J716" i="70" s="1"/>
  <c r="I717" i="70"/>
  <c r="J717" i="70" s="1"/>
  <c r="I718" i="70"/>
  <c r="J718" i="70" s="1"/>
  <c r="I719" i="70"/>
  <c r="J719" i="70" s="1"/>
  <c r="I720" i="70"/>
  <c r="J720" i="70" s="1"/>
  <c r="I721" i="70"/>
  <c r="J721" i="70" s="1"/>
  <c r="I722" i="70"/>
  <c r="J722" i="70" s="1"/>
  <c r="I723" i="70"/>
  <c r="J723" i="70" s="1"/>
  <c r="I725" i="70"/>
  <c r="J725" i="70" s="1"/>
  <c r="I726" i="70"/>
  <c r="J726" i="70" s="1"/>
  <c r="I727" i="70"/>
  <c r="J727" i="70" s="1"/>
  <c r="I728" i="70"/>
  <c r="J728" i="70" s="1"/>
  <c r="I729" i="70"/>
  <c r="J729" i="70" s="1"/>
  <c r="I730" i="70"/>
  <c r="J730" i="70" s="1"/>
  <c r="I731" i="70"/>
  <c r="J731" i="70" s="1"/>
  <c r="I732" i="70"/>
  <c r="J732" i="70" s="1"/>
  <c r="I733" i="70"/>
  <c r="J733" i="70" s="1"/>
  <c r="I734" i="70"/>
  <c r="J734" i="70" s="1"/>
  <c r="I735" i="70"/>
  <c r="J735" i="70" s="1"/>
  <c r="I736" i="70"/>
  <c r="J736" i="70" s="1"/>
  <c r="I737" i="70"/>
  <c r="J737" i="70" s="1"/>
  <c r="I738" i="70"/>
  <c r="J738" i="70" s="1"/>
  <c r="I739" i="70"/>
  <c r="J739" i="70" s="1"/>
  <c r="I740" i="70"/>
  <c r="J740" i="70" s="1"/>
  <c r="I741" i="70"/>
  <c r="J741" i="70" s="1"/>
  <c r="I743" i="70"/>
  <c r="J743" i="70" s="1"/>
  <c r="I744" i="70"/>
  <c r="J744" i="70" s="1"/>
  <c r="I745" i="70"/>
  <c r="J745" i="70" s="1"/>
  <c r="I747" i="70"/>
  <c r="J747" i="70" s="1"/>
  <c r="I748" i="70"/>
  <c r="J748" i="70" s="1"/>
  <c r="I749" i="70"/>
  <c r="J749" i="70" s="1"/>
  <c r="I752" i="70"/>
  <c r="J752" i="70" s="1"/>
  <c r="I753" i="70"/>
  <c r="J753" i="70" s="1"/>
  <c r="I754" i="70"/>
  <c r="J754" i="70" s="1"/>
  <c r="I755" i="70"/>
  <c r="J755" i="70" s="1"/>
  <c r="I756" i="70"/>
  <c r="J756" i="70" s="1"/>
  <c r="I757" i="70"/>
  <c r="J757" i="70" s="1"/>
  <c r="I758" i="70"/>
  <c r="J758" i="70" s="1"/>
  <c r="I760" i="70"/>
  <c r="J760" i="70" s="1"/>
  <c r="I761" i="70"/>
  <c r="J761" i="70" s="1"/>
  <c r="I762" i="70"/>
  <c r="J762" i="70" s="1"/>
  <c r="I766" i="70"/>
  <c r="J766" i="70" s="1"/>
  <c r="I767" i="70"/>
  <c r="J767" i="70" s="1"/>
  <c r="I768" i="70"/>
  <c r="J768" i="70" s="1"/>
  <c r="I769" i="70"/>
  <c r="J769" i="70" s="1"/>
  <c r="I770" i="70"/>
  <c r="J770" i="70" s="1"/>
  <c r="I771" i="70"/>
  <c r="J771" i="70" s="1"/>
  <c r="I772" i="70"/>
  <c r="J772" i="70" s="1"/>
  <c r="I774" i="70"/>
  <c r="J774" i="70" s="1"/>
  <c r="I775" i="70"/>
  <c r="J775" i="70" s="1"/>
  <c r="R77" i="1" l="1"/>
  <c r="R78" i="1"/>
  <c r="R79" i="1"/>
  <c r="I14" i="38" l="1"/>
  <c r="G9" i="12" l="1"/>
  <c r="K9" i="12" s="1"/>
  <c r="Z9" i="12"/>
  <c r="AA9" i="12"/>
  <c r="AB9" i="12"/>
  <c r="AC9" i="12"/>
  <c r="AD9" i="12"/>
  <c r="D3" i="39"/>
  <c r="I10" i="70" l="1"/>
  <c r="J10" i="70" s="1"/>
  <c r="J1975" i="70" l="1"/>
  <c r="J9" i="70"/>
  <c r="S78" i="1"/>
  <c r="S79" i="1"/>
  <c r="J18" i="38"/>
  <c r="J13" i="78"/>
  <c r="J12" i="78"/>
  <c r="N17" i="31" l="1"/>
  <c r="N19" i="31"/>
  <c r="N21" i="31"/>
  <c r="N22" i="31"/>
  <c r="N23" i="31"/>
  <c r="AI112" i="1" l="1"/>
  <c r="AH112" i="1"/>
  <c r="AF112" i="1"/>
  <c r="X112" i="1"/>
  <c r="W112" i="1"/>
  <c r="S112" i="1"/>
  <c r="T112" i="1"/>
  <c r="U112" i="1"/>
  <c r="V112" i="1"/>
  <c r="R112" i="1"/>
  <c r="Q112" i="1"/>
  <c r="O27" i="38" l="1"/>
  <c r="AI50" i="6" l="1"/>
  <c r="T29" i="64" l="1"/>
  <c r="AC78" i="1"/>
  <c r="AC79" i="1"/>
  <c r="AC77" i="1"/>
  <c r="H15" i="1"/>
  <c r="I14" i="1"/>
  <c r="I15" i="1"/>
  <c r="I18" i="1"/>
  <c r="I19" i="1"/>
  <c r="I21" i="1"/>
  <c r="I22" i="1"/>
  <c r="I24" i="1"/>
  <c r="I25" i="1"/>
  <c r="I26" i="1"/>
  <c r="I27" i="1"/>
  <c r="I28" i="1"/>
  <c r="I30" i="1"/>
  <c r="I31" i="1"/>
  <c r="H14" i="1"/>
  <c r="H18" i="1"/>
  <c r="H19" i="1"/>
  <c r="I13" i="1"/>
  <c r="H13" i="1"/>
  <c r="AI111" i="1" l="1"/>
  <c r="AH111" i="1"/>
  <c r="AF111" i="1"/>
  <c r="X111" i="1"/>
  <c r="W111" i="1"/>
  <c r="S111" i="1"/>
  <c r="R111" i="1"/>
  <c r="Q111" i="1"/>
  <c r="D103" i="1" l="1"/>
  <c r="G103" i="1"/>
  <c r="H103" i="1"/>
  <c r="H107" i="1"/>
  <c r="I107" i="1"/>
  <c r="A107" i="1"/>
  <c r="B107" i="1"/>
  <c r="N18" i="31"/>
  <c r="I20" i="1"/>
  <c r="AC85" i="1"/>
  <c r="AC86" i="1"/>
  <c r="AD89" i="1"/>
  <c r="AC89" i="1"/>
  <c r="AB89" i="1"/>
  <c r="Z89" i="1"/>
  <c r="AD87" i="1"/>
  <c r="AC87" i="1"/>
  <c r="AB87" i="1"/>
  <c r="Z87" i="1"/>
  <c r="AD76" i="1"/>
  <c r="AC76" i="1"/>
  <c r="AB76" i="1"/>
  <c r="Z76" i="1"/>
  <c r="AD75" i="1"/>
  <c r="AC75" i="1"/>
  <c r="AB75" i="1"/>
  <c r="Z88" i="1"/>
  <c r="Z90" i="1"/>
  <c r="Z75" i="1"/>
  <c r="AH102" i="1"/>
  <c r="AG104" i="1"/>
  <c r="AG105" i="1"/>
  <c r="AG106" i="1"/>
  <c r="AG107" i="1"/>
  <c r="AG103" i="1"/>
  <c r="AG102" i="1"/>
  <c r="AF47" i="1"/>
  <c r="AF48" i="1"/>
  <c r="AF49" i="1"/>
  <c r="AF50" i="1"/>
  <c r="AF51" i="1"/>
  <c r="AF52" i="1"/>
  <c r="AF53" i="1"/>
  <c r="AF54" i="1"/>
  <c r="AF46" i="1"/>
  <c r="I23" i="1" l="1"/>
  <c r="AF102" i="1"/>
  <c r="I16" i="25"/>
  <c r="I15" i="25"/>
  <c r="F50" i="9" l="1"/>
  <c r="F49" i="9"/>
  <c r="K45" i="9"/>
  <c r="J21" i="32"/>
  <c r="I21" i="32"/>
  <c r="H21" i="32"/>
  <c r="D16" i="65"/>
  <c r="D15" i="65"/>
  <c r="D14" i="65"/>
  <c r="D13" i="65"/>
  <c r="D12" i="65"/>
  <c r="C7" i="65"/>
  <c r="D11" i="65" s="1"/>
  <c r="N22" i="11"/>
  <c r="N21" i="11"/>
  <c r="N20" i="11"/>
  <c r="N19" i="11"/>
  <c r="N18" i="11"/>
  <c r="N17" i="11"/>
  <c r="N16" i="11"/>
  <c r="N15" i="11"/>
  <c r="N14" i="11"/>
  <c r="N13" i="11"/>
  <c r="N12" i="11"/>
  <c r="N11" i="11"/>
  <c r="N10" i="11"/>
  <c r="N9" i="11"/>
  <c r="N8" i="11"/>
  <c r="N7" i="11"/>
  <c r="N6" i="11"/>
  <c r="F42" i="2"/>
  <c r="Q22" i="2"/>
  <c r="Q21" i="2"/>
  <c r="Q20" i="2"/>
  <c r="Q19" i="2"/>
  <c r="Q18" i="2"/>
  <c r="Q17" i="2"/>
  <c r="Q16" i="2"/>
  <c r="Q15" i="2"/>
  <c r="Q14" i="2"/>
  <c r="Q13" i="2"/>
  <c r="Q10" i="2"/>
  <c r="Q8" i="2"/>
  <c r="Q7" i="2"/>
  <c r="L4" i="2"/>
  <c r="L5" i="2" s="1"/>
  <c r="L6" i="2" s="1"/>
  <c r="L7" i="2" s="1"/>
  <c r="L8" i="2" s="1"/>
  <c r="C4" i="2"/>
  <c r="I16" i="19"/>
  <c r="H16" i="19"/>
  <c r="I15" i="19"/>
  <c r="H15" i="19"/>
  <c r="I14" i="19"/>
  <c r="H14" i="19"/>
  <c r="G14" i="19"/>
  <c r="I13" i="19"/>
  <c r="H13" i="19"/>
  <c r="G13" i="19"/>
  <c r="I12" i="19"/>
  <c r="H12" i="19"/>
  <c r="G12" i="19"/>
  <c r="AI54" i="1" s="1"/>
  <c r="I11" i="19"/>
  <c r="H11" i="19"/>
  <c r="G11" i="19"/>
  <c r="AI53" i="1" s="1"/>
  <c r="I10" i="19"/>
  <c r="H10" i="19"/>
  <c r="G10" i="19"/>
  <c r="G9" i="19"/>
  <c r="G8" i="19"/>
  <c r="G7" i="19"/>
  <c r="AI49" i="1" s="1"/>
  <c r="G6" i="19"/>
  <c r="G5" i="19"/>
  <c r="G4" i="19"/>
  <c r="I3" i="19"/>
  <c r="E3" i="19"/>
  <c r="D3" i="19"/>
  <c r="L3" i="19" s="1"/>
  <c r="R64362" i="64"/>
  <c r="T49" i="64"/>
  <c r="T48" i="64"/>
  <c r="T47" i="64"/>
  <c r="T45" i="64"/>
  <c r="T44" i="64"/>
  <c r="T43" i="64"/>
  <c r="T41" i="64"/>
  <c r="T40" i="64"/>
  <c r="T39" i="64"/>
  <c r="T38" i="64"/>
  <c r="T37" i="64"/>
  <c r="T36" i="64"/>
  <c r="T34" i="64"/>
  <c r="T33" i="64"/>
  <c r="T32" i="64"/>
  <c r="T31" i="64"/>
  <c r="T30" i="64"/>
  <c r="T28" i="64"/>
  <c r="T27" i="64"/>
  <c r="T26" i="64"/>
  <c r="T25" i="64"/>
  <c r="T24" i="64"/>
  <c r="T23" i="64"/>
  <c r="J23" i="64"/>
  <c r="I23" i="64"/>
  <c r="T22" i="64"/>
  <c r="J22" i="64"/>
  <c r="I22" i="64"/>
  <c r="T21" i="64"/>
  <c r="J21" i="64"/>
  <c r="I21" i="64"/>
  <c r="T20" i="64"/>
  <c r="J20" i="64"/>
  <c r="I20" i="64"/>
  <c r="T19" i="64"/>
  <c r="T18" i="64"/>
  <c r="T17" i="64"/>
  <c r="T16" i="64"/>
  <c r="T15" i="64"/>
  <c r="T14" i="64"/>
  <c r="T13" i="64"/>
  <c r="T11" i="64"/>
  <c r="T10" i="64"/>
  <c r="T8" i="64"/>
  <c r="T7" i="64"/>
  <c r="T6" i="64"/>
  <c r="T5" i="64"/>
  <c r="T4" i="64"/>
  <c r="T3" i="64"/>
  <c r="J9" i="27"/>
  <c r="J107" i="1" s="1"/>
  <c r="C9" i="27"/>
  <c r="C107" i="1" s="1"/>
  <c r="E5" i="27"/>
  <c r="E103" i="1" s="1"/>
  <c r="Q1" i="27"/>
  <c r="P1" i="27"/>
  <c r="D43" i="6"/>
  <c r="D37" i="6"/>
  <c r="E37" i="6" s="1"/>
  <c r="C37" i="6"/>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G33" i="6" s="1"/>
  <c r="H33" i="6" s="1"/>
  <c r="I33" i="6" s="1"/>
  <c r="J33" i="6" s="1"/>
  <c r="K33" i="6" s="1"/>
  <c r="L33" i="6" s="1"/>
  <c r="M33" i="6" s="1"/>
  <c r="N33" i="6" s="1"/>
  <c r="O33" i="6" s="1"/>
  <c r="P33" i="6" s="1"/>
  <c r="Q33" i="6" s="1"/>
  <c r="R33" i="6" s="1"/>
  <c r="S33" i="6" s="1"/>
  <c r="T33" i="6" s="1"/>
  <c r="AF24" i="6"/>
  <c r="L97" i="1" s="1"/>
  <c r="D20" i="6"/>
  <c r="AI18" i="6"/>
  <c r="C14" i="6"/>
  <c r="D14" i="6" s="1"/>
  <c r="E14" i="6" s="1"/>
  <c r="F14" i="6" s="1"/>
  <c r="B14" i="6"/>
  <c r="C12" i="6"/>
  <c r="D12" i="6" s="1"/>
  <c r="E12" i="6" s="1"/>
  <c r="F12" i="6" s="1"/>
  <c r="G12" i="6" s="1"/>
  <c r="H12" i="6" s="1"/>
  <c r="I12" i="6" s="1"/>
  <c r="J12" i="6" s="1"/>
  <c r="K12" i="6" s="1"/>
  <c r="L12" i="6" s="1"/>
  <c r="M12" i="6" s="1"/>
  <c r="N12" i="6" s="1"/>
  <c r="O12" i="6" s="1"/>
  <c r="P12" i="6" s="1"/>
  <c r="Q12" i="6" s="1"/>
  <c r="R12" i="6" s="1"/>
  <c r="S12" i="6" s="1"/>
  <c r="T12" i="6" s="1"/>
  <c r="B12" i="6"/>
  <c r="D10" i="6"/>
  <c r="E10" i="6" s="1"/>
  <c r="F10" i="6" s="1"/>
  <c r="G10" i="6" s="1"/>
  <c r="H10" i="6" s="1"/>
  <c r="I10" i="6" s="1"/>
  <c r="J10" i="6" s="1"/>
  <c r="K10" i="6" s="1"/>
  <c r="L10" i="6" s="1"/>
  <c r="M10" i="6" s="1"/>
  <c r="N10" i="6" s="1"/>
  <c r="O10" i="6" s="1"/>
  <c r="P10" i="6" s="1"/>
  <c r="Q10" i="6" s="1"/>
  <c r="R10" i="6" s="1"/>
  <c r="S10" i="6" s="1"/>
  <c r="T10" i="6" s="1"/>
  <c r="C10" i="6"/>
  <c r="B6" i="6"/>
  <c r="C6" i="6" s="1"/>
  <c r="D6" i="6" s="1"/>
  <c r="E6" i="6" s="1"/>
  <c r="F6" i="6" s="1"/>
  <c r="G6" i="6" s="1"/>
  <c r="H6" i="6" s="1"/>
  <c r="I6" i="6" s="1"/>
  <c r="B4" i="6"/>
  <c r="C4" i="6" s="1"/>
  <c r="D4" i="6" s="1"/>
  <c r="E4" i="6" s="1"/>
  <c r="F4" i="6" s="1"/>
  <c r="G4" i="6" s="1"/>
  <c r="H4" i="6" s="1"/>
  <c r="I4" i="6" s="1"/>
  <c r="J4" i="6" s="1"/>
  <c r="K4" i="6" s="1"/>
  <c r="L4" i="6" s="1"/>
  <c r="M4" i="6" s="1"/>
  <c r="N4" i="6" s="1"/>
  <c r="O4" i="6" s="1"/>
  <c r="P4" i="6" s="1"/>
  <c r="Q4" i="6" s="1"/>
  <c r="R4" i="6" s="1"/>
  <c r="S4" i="6" s="1"/>
  <c r="T4" i="6" s="1"/>
  <c r="C2" i="6"/>
  <c r="D2" i="6" s="1"/>
  <c r="E2" i="6" s="1"/>
  <c r="F2" i="6" s="1"/>
  <c r="G2" i="6" s="1"/>
  <c r="H2" i="6" s="1"/>
  <c r="I2" i="6" s="1"/>
  <c r="J2" i="6" s="1"/>
  <c r="K2" i="6" s="1"/>
  <c r="L2" i="6" s="1"/>
  <c r="M2" i="6" s="1"/>
  <c r="N2" i="6" s="1"/>
  <c r="O2" i="6" s="1"/>
  <c r="P2" i="6" s="1"/>
  <c r="Q2" i="6" s="1"/>
  <c r="R2" i="6" s="1"/>
  <c r="S2" i="6" s="1"/>
  <c r="T2" i="6" s="1"/>
  <c r="J8" i="70"/>
  <c r="J7" i="70"/>
  <c r="G4" i="70"/>
  <c r="F3" i="70"/>
  <c r="M3" i="24"/>
  <c r="AD52" i="12"/>
  <c r="AB52" i="12"/>
  <c r="X52" i="12"/>
  <c r="Q52" i="12"/>
  <c r="J52" i="12"/>
  <c r="F52" i="12"/>
  <c r="AC51" i="12"/>
  <c r="AB51" i="12"/>
  <c r="AA51" i="12"/>
  <c r="Z51" i="12"/>
  <c r="H51" i="12"/>
  <c r="G51" i="12"/>
  <c r="AC50" i="12"/>
  <c r="AB50" i="12"/>
  <c r="AA50" i="12"/>
  <c r="Z50" i="12"/>
  <c r="H50" i="12"/>
  <c r="G50" i="12"/>
  <c r="AC49" i="12"/>
  <c r="AB49" i="12"/>
  <c r="AA49" i="12"/>
  <c r="Z49" i="12"/>
  <c r="H49" i="12"/>
  <c r="G49" i="12"/>
  <c r="AC48" i="12"/>
  <c r="AB48" i="12"/>
  <c r="AA48" i="12"/>
  <c r="Z48" i="12"/>
  <c r="H48" i="12"/>
  <c r="G48" i="12"/>
  <c r="AC47" i="12"/>
  <c r="AB47" i="12"/>
  <c r="AA47" i="12"/>
  <c r="Z47" i="12"/>
  <c r="H47" i="12"/>
  <c r="G47" i="12"/>
  <c r="AC46" i="12"/>
  <c r="AB46" i="12"/>
  <c r="AA46" i="12"/>
  <c r="Z46" i="12"/>
  <c r="H46" i="12"/>
  <c r="G46" i="12"/>
  <c r="AC45" i="12"/>
  <c r="AB45" i="12"/>
  <c r="AA45" i="12"/>
  <c r="Z45" i="12"/>
  <c r="H45" i="12"/>
  <c r="G45" i="12"/>
  <c r="AC44" i="12"/>
  <c r="AB44" i="12"/>
  <c r="AA44" i="12"/>
  <c r="Z44" i="12"/>
  <c r="H44" i="12"/>
  <c r="G44" i="12"/>
  <c r="AC43" i="12"/>
  <c r="AB43" i="12"/>
  <c r="AA43" i="12"/>
  <c r="Z43" i="12"/>
  <c r="H43" i="12"/>
  <c r="G43" i="12"/>
  <c r="AC42" i="12"/>
  <c r="AB42" i="12"/>
  <c r="AA42" i="12"/>
  <c r="Z42" i="12"/>
  <c r="H42" i="12"/>
  <c r="G42" i="12"/>
  <c r="AC41" i="12"/>
  <c r="AB41" i="12"/>
  <c r="AA41" i="12"/>
  <c r="Z41" i="12"/>
  <c r="H41" i="12"/>
  <c r="G41" i="12"/>
  <c r="AC40" i="12"/>
  <c r="AB40" i="12"/>
  <c r="AA40" i="12"/>
  <c r="Z40" i="12"/>
  <c r="H40" i="12"/>
  <c r="G40" i="12"/>
  <c r="AD39" i="12"/>
  <c r="AC39" i="12"/>
  <c r="AB39" i="12"/>
  <c r="AA39" i="12"/>
  <c r="Z39" i="12"/>
  <c r="X39" i="12"/>
  <c r="Q39" i="12"/>
  <c r="K39" i="12"/>
  <c r="H39" i="12"/>
  <c r="G39" i="12"/>
  <c r="AD38" i="12"/>
  <c r="AC38" i="12"/>
  <c r="AB38" i="12"/>
  <c r="AA38" i="12"/>
  <c r="Z38" i="12"/>
  <c r="X38" i="12"/>
  <c r="Q38" i="12"/>
  <c r="K38" i="12"/>
  <c r="H38" i="12"/>
  <c r="G38" i="12"/>
  <c r="AD37" i="12"/>
  <c r="AC37" i="12"/>
  <c r="AB37" i="12"/>
  <c r="AA37" i="12"/>
  <c r="Z37" i="12"/>
  <c r="X37" i="12"/>
  <c r="Q37" i="12"/>
  <c r="K37" i="12"/>
  <c r="H37" i="12"/>
  <c r="G37" i="12"/>
  <c r="AD36" i="12"/>
  <c r="AC36" i="12"/>
  <c r="AB36" i="12"/>
  <c r="AA36" i="12"/>
  <c r="Z36" i="12"/>
  <c r="X36" i="12"/>
  <c r="Q36" i="12"/>
  <c r="K36" i="12"/>
  <c r="H36" i="12"/>
  <c r="G36" i="12"/>
  <c r="AD35" i="12"/>
  <c r="AC35" i="12"/>
  <c r="AB35" i="12"/>
  <c r="AA35" i="12"/>
  <c r="Z35" i="12"/>
  <c r="X35" i="12"/>
  <c r="Q35" i="12"/>
  <c r="K35" i="12"/>
  <c r="H35" i="12"/>
  <c r="G35" i="12"/>
  <c r="AD34" i="12"/>
  <c r="AC34" i="12"/>
  <c r="AB34" i="12"/>
  <c r="AA34" i="12"/>
  <c r="Z34" i="12"/>
  <c r="X34" i="12"/>
  <c r="Q34" i="12"/>
  <c r="K34" i="12"/>
  <c r="H34" i="12"/>
  <c r="G34" i="12"/>
  <c r="AD33" i="12"/>
  <c r="AC33" i="12"/>
  <c r="AB33" i="12"/>
  <c r="AA33" i="12"/>
  <c r="Z33" i="12"/>
  <c r="X33" i="12"/>
  <c r="Q33" i="12"/>
  <c r="K33" i="12"/>
  <c r="H33" i="12"/>
  <c r="G33" i="12"/>
  <c r="AD32" i="12"/>
  <c r="AC32" i="12"/>
  <c r="AB32" i="12"/>
  <c r="AA32" i="12"/>
  <c r="Z32" i="12"/>
  <c r="X32" i="12"/>
  <c r="Q32" i="12"/>
  <c r="K32" i="12"/>
  <c r="H32" i="12"/>
  <c r="G32" i="12"/>
  <c r="AD31" i="12"/>
  <c r="AC31" i="12"/>
  <c r="AB31" i="12"/>
  <c r="AA31" i="12"/>
  <c r="Z31" i="12"/>
  <c r="X31" i="12"/>
  <c r="Q31" i="12"/>
  <c r="K31" i="12"/>
  <c r="H31" i="12"/>
  <c r="G31" i="12"/>
  <c r="AD30" i="12"/>
  <c r="AC30" i="12"/>
  <c r="AB30" i="12"/>
  <c r="AA30" i="12"/>
  <c r="Z30" i="12"/>
  <c r="X30" i="12"/>
  <c r="Q30" i="12"/>
  <c r="K30" i="12"/>
  <c r="H30" i="12"/>
  <c r="G30" i="12"/>
  <c r="AD29" i="12"/>
  <c r="AC29" i="12"/>
  <c r="AB29" i="12"/>
  <c r="AA29" i="12"/>
  <c r="Z29" i="12"/>
  <c r="X29" i="12"/>
  <c r="Q29" i="12"/>
  <c r="K29" i="12"/>
  <c r="H29" i="12"/>
  <c r="G29" i="12"/>
  <c r="AD28" i="12"/>
  <c r="AC28" i="12"/>
  <c r="AB28" i="12"/>
  <c r="AA28" i="12"/>
  <c r="Z28" i="12"/>
  <c r="X28" i="12"/>
  <c r="Q28" i="12"/>
  <c r="K28" i="12"/>
  <c r="H28" i="12"/>
  <c r="G28" i="12"/>
  <c r="AD27" i="12"/>
  <c r="AC27" i="12"/>
  <c r="AB27" i="12"/>
  <c r="AA27" i="12"/>
  <c r="Z27" i="12"/>
  <c r="X27" i="12"/>
  <c r="Q27" i="12"/>
  <c r="AD26" i="12"/>
  <c r="AC26" i="12"/>
  <c r="AB26" i="12"/>
  <c r="AA26" i="12"/>
  <c r="Z26" i="12"/>
  <c r="X26" i="12"/>
  <c r="Q26" i="12"/>
  <c r="K26" i="12"/>
  <c r="H26" i="12"/>
  <c r="G26" i="12"/>
  <c r="AD25" i="12"/>
  <c r="AC25" i="12"/>
  <c r="AB25" i="12"/>
  <c r="AA25" i="12"/>
  <c r="Z25" i="12"/>
  <c r="X25" i="12"/>
  <c r="Q25" i="12"/>
  <c r="K25" i="12"/>
  <c r="H25" i="12"/>
  <c r="G25" i="12"/>
  <c r="AD24" i="12"/>
  <c r="AC24" i="12"/>
  <c r="AB24" i="12"/>
  <c r="AA24" i="12"/>
  <c r="Z24" i="12"/>
  <c r="X24" i="12"/>
  <c r="Q24" i="12"/>
  <c r="K24" i="12"/>
  <c r="H24" i="12"/>
  <c r="G24" i="12"/>
  <c r="AD23" i="12"/>
  <c r="AC23" i="12"/>
  <c r="AB23" i="12"/>
  <c r="AA23" i="12"/>
  <c r="Z23" i="12"/>
  <c r="X23" i="12"/>
  <c r="Q23" i="12"/>
  <c r="K23" i="12"/>
  <c r="H23" i="12"/>
  <c r="G23" i="12"/>
  <c r="AD22" i="12"/>
  <c r="AC22" i="12"/>
  <c r="AB22" i="12"/>
  <c r="AA22" i="12"/>
  <c r="Z22" i="12"/>
  <c r="X22" i="12"/>
  <c r="Q22" i="12"/>
  <c r="K22" i="12"/>
  <c r="H22" i="12"/>
  <c r="G22" i="12"/>
  <c r="AD21" i="12"/>
  <c r="AC21" i="12"/>
  <c r="AB21" i="12"/>
  <c r="AA21" i="12"/>
  <c r="Z21" i="12"/>
  <c r="X21" i="12"/>
  <c r="Q21" i="12"/>
  <c r="K21" i="12"/>
  <c r="H21" i="12"/>
  <c r="G21" i="12"/>
  <c r="AC20" i="12"/>
  <c r="AB20" i="12"/>
  <c r="AA20" i="12"/>
  <c r="Z20" i="12"/>
  <c r="X20" i="12"/>
  <c r="Q20" i="12"/>
  <c r="K20" i="12"/>
  <c r="AD19" i="12"/>
  <c r="AC19" i="12"/>
  <c r="AB19" i="12"/>
  <c r="AA19" i="12"/>
  <c r="Z19" i="12"/>
  <c r="X19" i="12"/>
  <c r="Q19" i="12"/>
  <c r="K19" i="12"/>
  <c r="AD18" i="12"/>
  <c r="AC18" i="12"/>
  <c r="AB18" i="12"/>
  <c r="AA18" i="12"/>
  <c r="Z18" i="12"/>
  <c r="X18" i="12"/>
  <c r="Q18" i="12"/>
  <c r="K18" i="12"/>
  <c r="AD17" i="12"/>
  <c r="AC17" i="12"/>
  <c r="AB17" i="12"/>
  <c r="AA17" i="12"/>
  <c r="Z17" i="12"/>
  <c r="X17" i="12"/>
  <c r="Q17" i="12"/>
  <c r="K17" i="12"/>
  <c r="AD16" i="12"/>
  <c r="AC16" i="12"/>
  <c r="AB16" i="12"/>
  <c r="AA16" i="12"/>
  <c r="Z16" i="12"/>
  <c r="X16" i="12"/>
  <c r="Q16" i="12"/>
  <c r="K16" i="12"/>
  <c r="AD15" i="12"/>
  <c r="AC15" i="12"/>
  <c r="AB15" i="12"/>
  <c r="AA15" i="12"/>
  <c r="Z15" i="12"/>
  <c r="X15" i="12"/>
  <c r="Q15" i="12"/>
  <c r="K15" i="12"/>
  <c r="AD14" i="12"/>
  <c r="AC14" i="12"/>
  <c r="AB14" i="12"/>
  <c r="AA14" i="12"/>
  <c r="Z14" i="12"/>
  <c r="X14" i="12"/>
  <c r="Q14" i="12"/>
  <c r="K14" i="12"/>
  <c r="AD13" i="12"/>
  <c r="AC13" i="12"/>
  <c r="AB13" i="12"/>
  <c r="AA13" i="12"/>
  <c r="Z13" i="12"/>
  <c r="X13" i="12"/>
  <c r="Q13" i="12"/>
  <c r="K13" i="12"/>
  <c r="AD12" i="12"/>
  <c r="AC12" i="12"/>
  <c r="AB12" i="12"/>
  <c r="AA12" i="12"/>
  <c r="Z12" i="12"/>
  <c r="X12" i="12"/>
  <c r="Q12" i="12"/>
  <c r="K12" i="12"/>
  <c r="AD11" i="12"/>
  <c r="AC11" i="12"/>
  <c r="AB11" i="12"/>
  <c r="AA11" i="12"/>
  <c r="Z11" i="12"/>
  <c r="X11" i="12"/>
  <c r="Q11" i="12"/>
  <c r="K11" i="12"/>
  <c r="AD10" i="12"/>
  <c r="AC10" i="12"/>
  <c r="AB10" i="12"/>
  <c r="AA10" i="12"/>
  <c r="Z10" i="12"/>
  <c r="X10" i="12"/>
  <c r="Q10" i="12"/>
  <c r="K10" i="12"/>
  <c r="V6" i="12"/>
  <c r="N89" i="1" s="1"/>
  <c r="N6" i="12"/>
  <c r="R93" i="1" s="1"/>
  <c r="J6" i="12"/>
  <c r="N5" i="12" s="1"/>
  <c r="N93" i="1" s="1"/>
  <c r="Z5" i="12"/>
  <c r="R88" i="1" s="1"/>
  <c r="U91" i="1" s="1"/>
  <c r="V5" i="12"/>
  <c r="N88" i="1" s="1"/>
  <c r="J5" i="12"/>
  <c r="S5" i="1" s="1"/>
  <c r="Z4" i="12"/>
  <c r="V4" i="12"/>
  <c r="R4" i="12"/>
  <c r="R92" i="1" s="1"/>
  <c r="Z3" i="12"/>
  <c r="AC5" i="12" s="1"/>
  <c r="V3" i="12"/>
  <c r="N87" i="1" s="1"/>
  <c r="R3" i="12"/>
  <c r="R91" i="1" s="1"/>
  <c r="I14" i="25"/>
  <c r="I13" i="25"/>
  <c r="I12" i="25"/>
  <c r="I11" i="25"/>
  <c r="I10" i="25"/>
  <c r="I8" i="25"/>
  <c r="I7" i="25"/>
  <c r="AI107" i="1" s="1"/>
  <c r="AH107" i="1"/>
  <c r="I6" i="25"/>
  <c r="AI106" i="1" s="1"/>
  <c r="AH106" i="1"/>
  <c r="AI105" i="1"/>
  <c r="AH105" i="1"/>
  <c r="I4" i="25"/>
  <c r="AI104" i="1" s="1"/>
  <c r="AH104" i="1"/>
  <c r="I3" i="25"/>
  <c r="AI103" i="1" s="1"/>
  <c r="AH103" i="1"/>
  <c r="W29" i="77"/>
  <c r="L29" i="77"/>
  <c r="D29" i="77"/>
  <c r="AE6" i="77"/>
  <c r="Z5" i="1" s="1"/>
  <c r="Z6" i="1" s="1"/>
  <c r="H36" i="38"/>
  <c r="G98" i="1" s="1"/>
  <c r="F36" i="38"/>
  <c r="E98" i="1" s="1"/>
  <c r="E36" i="38"/>
  <c r="D98" i="1" s="1"/>
  <c r="D36" i="38"/>
  <c r="C98" i="1" s="1"/>
  <c r="H95" i="1"/>
  <c r="F95" i="1"/>
  <c r="I34" i="38"/>
  <c r="H94" i="1" s="1"/>
  <c r="F94" i="1"/>
  <c r="I33" i="38"/>
  <c r="H93" i="1" s="1"/>
  <c r="G33" i="38"/>
  <c r="F93" i="1" s="1"/>
  <c r="O28" i="38"/>
  <c r="K28" i="38"/>
  <c r="H28" i="38"/>
  <c r="G28" i="38"/>
  <c r="F28" i="38"/>
  <c r="E28" i="38"/>
  <c r="C89" i="1"/>
  <c r="O26" i="38"/>
  <c r="H85" i="1"/>
  <c r="O25" i="38"/>
  <c r="K19" i="38"/>
  <c r="J80" i="1" s="1"/>
  <c r="H19" i="38"/>
  <c r="G80" i="1" s="1"/>
  <c r="G19" i="38"/>
  <c r="F80" i="1" s="1"/>
  <c r="F19" i="38"/>
  <c r="E80" i="1" s="1"/>
  <c r="E19" i="38"/>
  <c r="D80" i="1" s="1"/>
  <c r="C80" i="1"/>
  <c r="K79" i="1"/>
  <c r="I79" i="1"/>
  <c r="K78" i="1"/>
  <c r="I78" i="1"/>
  <c r="K77" i="1"/>
  <c r="I77" i="1"/>
  <c r="K76" i="1"/>
  <c r="K75" i="1"/>
  <c r="I75" i="1"/>
  <c r="I12" i="38"/>
  <c r="H12" i="38"/>
  <c r="AG46" i="68"/>
  <c r="AG45" i="68"/>
  <c r="AG44" i="68"/>
  <c r="AG43" i="68"/>
  <c r="AG42" i="68"/>
  <c r="AG41" i="68"/>
  <c r="AG40" i="68"/>
  <c r="AG39" i="68"/>
  <c r="AG38" i="68"/>
  <c r="AF38" i="68"/>
  <c r="AG37" i="68"/>
  <c r="AG36" i="68"/>
  <c r="AG35" i="68"/>
  <c r="AG34" i="68"/>
  <c r="AG33" i="68"/>
  <c r="AG32" i="68"/>
  <c r="AG31" i="68"/>
  <c r="AG30" i="68"/>
  <c r="AG29" i="68"/>
  <c r="AG28" i="68"/>
  <c r="AG27" i="68"/>
  <c r="AG26" i="68"/>
  <c r="AG25" i="68"/>
  <c r="AV24" i="68"/>
  <c r="AW24" i="68" s="1"/>
  <c r="AN24" i="68"/>
  <c r="AG24" i="68"/>
  <c r="AV23" i="68"/>
  <c r="AW23" i="68" s="1"/>
  <c r="AN23" i="68"/>
  <c r="AG23" i="68"/>
  <c r="AV22" i="68"/>
  <c r="AW22" i="68" s="1"/>
  <c r="AN22" i="68"/>
  <c r="AG22" i="68"/>
  <c r="AV21" i="68"/>
  <c r="AN21" i="68"/>
  <c r="AG21" i="68"/>
  <c r="AV20" i="68"/>
  <c r="AW20" i="68" s="1"/>
  <c r="AN20" i="68"/>
  <c r="AG20" i="68"/>
  <c r="AG19" i="68"/>
  <c r="AG18" i="68"/>
  <c r="O17" i="68"/>
  <c r="AF29" i="68" s="1"/>
  <c r="AO16" i="68"/>
  <c r="P16" i="68"/>
  <c r="AN11" i="68"/>
  <c r="AN10" i="68"/>
  <c r="O8" i="68"/>
  <c r="W1" i="34"/>
  <c r="V1" i="34"/>
  <c r="K46" i="31"/>
  <c r="L15" i="31" s="1"/>
  <c r="P20" i="1" s="1"/>
  <c r="G46" i="31"/>
  <c r="G43" i="1" s="1"/>
  <c r="C46" i="31"/>
  <c r="N37" i="31"/>
  <c r="M37" i="31"/>
  <c r="N36" i="31"/>
  <c r="M36" i="31"/>
  <c r="L36" i="31"/>
  <c r="P41" i="1" s="1"/>
  <c r="N35" i="31"/>
  <c r="M35" i="31"/>
  <c r="D35" i="31"/>
  <c r="D40" i="1" s="1"/>
  <c r="N34" i="31"/>
  <c r="M34" i="31"/>
  <c r="D34" i="31"/>
  <c r="D39" i="1" s="1"/>
  <c r="N33" i="31"/>
  <c r="M33" i="31"/>
  <c r="D33" i="31"/>
  <c r="D38" i="1" s="1"/>
  <c r="N32" i="31"/>
  <c r="M32" i="31"/>
  <c r="L32" i="31"/>
  <c r="P37" i="1" s="1"/>
  <c r="D32" i="31"/>
  <c r="N31" i="31"/>
  <c r="M31" i="31"/>
  <c r="D31" i="31"/>
  <c r="D36" i="1" s="1"/>
  <c r="N30" i="31"/>
  <c r="M30" i="31"/>
  <c r="D30" i="31"/>
  <c r="D35" i="1" s="1"/>
  <c r="N29" i="31"/>
  <c r="M29" i="31"/>
  <c r="L29" i="31"/>
  <c r="P34" i="1" s="1"/>
  <c r="D29" i="31"/>
  <c r="D34" i="1" s="1"/>
  <c r="N28" i="31"/>
  <c r="M28" i="31"/>
  <c r="D28" i="31"/>
  <c r="D33" i="1" s="1"/>
  <c r="N27" i="31"/>
  <c r="M27" i="31"/>
  <c r="L27" i="31"/>
  <c r="P32" i="1" s="1"/>
  <c r="F32" i="1"/>
  <c r="D27" i="31"/>
  <c r="D32" i="1" s="1"/>
  <c r="N26" i="31"/>
  <c r="R31" i="1" s="1"/>
  <c r="M26" i="31"/>
  <c r="Q31" i="1" s="1"/>
  <c r="F31" i="1"/>
  <c r="D26" i="31"/>
  <c r="D31" i="1" s="1"/>
  <c r="N25" i="31"/>
  <c r="R30" i="1" s="1"/>
  <c r="M25" i="31"/>
  <c r="Q30" i="1" s="1"/>
  <c r="F30" i="1"/>
  <c r="D25" i="31"/>
  <c r="D30" i="1" s="1"/>
  <c r="N24" i="31"/>
  <c r="R29" i="1" s="1"/>
  <c r="M24" i="31"/>
  <c r="Q29" i="1" s="1"/>
  <c r="D24" i="31"/>
  <c r="M23" i="31"/>
  <c r="Q28" i="1" s="1"/>
  <c r="L23" i="31"/>
  <c r="P28" i="1" s="1"/>
  <c r="D23" i="31"/>
  <c r="D28" i="1" s="1"/>
  <c r="M22" i="31"/>
  <c r="Q27" i="1" s="1"/>
  <c r="F27" i="1"/>
  <c r="D22" i="31"/>
  <c r="D27" i="1" s="1"/>
  <c r="R26" i="1"/>
  <c r="M21" i="31"/>
  <c r="Q26" i="1" s="1"/>
  <c r="F26" i="1"/>
  <c r="D21" i="31"/>
  <c r="D26" i="1" s="1"/>
  <c r="R25" i="1"/>
  <c r="F25" i="1"/>
  <c r="D20" i="31"/>
  <c r="D25" i="1" s="1"/>
  <c r="R24" i="1"/>
  <c r="M19" i="31"/>
  <c r="Q24" i="1" s="1"/>
  <c r="F24" i="1"/>
  <c r="D19" i="31"/>
  <c r="D24" i="1" s="1"/>
  <c r="R23" i="1"/>
  <c r="M18" i="31"/>
  <c r="Q23" i="1" s="1"/>
  <c r="F23" i="1"/>
  <c r="D18" i="31"/>
  <c r="D23" i="1" s="1"/>
  <c r="D17" i="31"/>
  <c r="D22" i="1" s="1"/>
  <c r="N16" i="31"/>
  <c r="R21" i="1" s="1"/>
  <c r="M16" i="31"/>
  <c r="Q21" i="1" s="1"/>
  <c r="F21" i="1"/>
  <c r="E21" i="1"/>
  <c r="D16" i="31"/>
  <c r="N15" i="31"/>
  <c r="R20" i="1" s="1"/>
  <c r="M15" i="31"/>
  <c r="Q20" i="1" s="1"/>
  <c r="H20" i="1"/>
  <c r="F20" i="1"/>
  <c r="D15" i="31"/>
  <c r="D20" i="1" s="1"/>
  <c r="N14" i="31"/>
  <c r="R19" i="1" s="1"/>
  <c r="M14" i="31"/>
  <c r="Q19" i="1" s="1"/>
  <c r="F19" i="1"/>
  <c r="E19" i="1"/>
  <c r="D14" i="31"/>
  <c r="D19" i="1" s="1"/>
  <c r="N13" i="31"/>
  <c r="R18" i="1" s="1"/>
  <c r="M13" i="31"/>
  <c r="Q18" i="1" s="1"/>
  <c r="F18" i="1"/>
  <c r="E18" i="1"/>
  <c r="D13" i="31"/>
  <c r="L12" i="31"/>
  <c r="P17" i="1" s="1"/>
  <c r="D12" i="31"/>
  <c r="D17" i="1" s="1"/>
  <c r="R15" i="1"/>
  <c r="M10" i="31"/>
  <c r="Q15" i="1" s="1"/>
  <c r="L10" i="31"/>
  <c r="P15" i="1" s="1"/>
  <c r="F15" i="1"/>
  <c r="E15" i="1"/>
  <c r="N9" i="31"/>
  <c r="R14" i="1" s="1"/>
  <c r="Q14" i="1"/>
  <c r="F9" i="31"/>
  <c r="F14" i="1" s="1"/>
  <c r="E9" i="31"/>
  <c r="E14" i="1" s="1"/>
  <c r="N8" i="31"/>
  <c r="R13" i="1" s="1"/>
  <c r="M8" i="31"/>
  <c r="D47" i="21"/>
  <c r="D38" i="21"/>
  <c r="D34" i="21"/>
  <c r="D30" i="21"/>
  <c r="D26" i="21"/>
  <c r="C23" i="21"/>
  <c r="L6" i="1" s="1"/>
  <c r="I11" i="21"/>
  <c r="H11" i="21"/>
  <c r="I10" i="21"/>
  <c r="H10" i="21"/>
  <c r="AI115" i="1"/>
  <c r="AH115" i="1"/>
  <c r="AF115" i="1"/>
  <c r="X115" i="1"/>
  <c r="W115" i="1"/>
  <c r="S115" i="1"/>
  <c r="R115" i="1"/>
  <c r="Q115" i="1"/>
  <c r="AI114" i="1"/>
  <c r="AH114" i="1"/>
  <c r="AF114" i="1"/>
  <c r="X114" i="1"/>
  <c r="W114" i="1"/>
  <c r="S114" i="1"/>
  <c r="R114" i="1"/>
  <c r="Q114" i="1"/>
  <c r="Q113" i="1"/>
  <c r="V111" i="1"/>
  <c r="U111" i="1"/>
  <c r="T111" i="1"/>
  <c r="AF107" i="1"/>
  <c r="AE107" i="1"/>
  <c r="AD107" i="1"/>
  <c r="AC107" i="1"/>
  <c r="X107" i="1"/>
  <c r="W107" i="1"/>
  <c r="G107" i="1"/>
  <c r="F107" i="1"/>
  <c r="E107" i="1"/>
  <c r="D107" i="1"/>
  <c r="AF106" i="1"/>
  <c r="AE106" i="1"/>
  <c r="AD106" i="1"/>
  <c r="AC106" i="1"/>
  <c r="X106" i="1"/>
  <c r="W106" i="1"/>
  <c r="V106" i="1"/>
  <c r="U106" i="1"/>
  <c r="T106" i="1"/>
  <c r="S106" i="1"/>
  <c r="N106" i="1"/>
  <c r="M106" i="1"/>
  <c r="L106" i="1"/>
  <c r="K106" i="1"/>
  <c r="J106" i="1"/>
  <c r="I106" i="1"/>
  <c r="H106" i="1"/>
  <c r="G106" i="1"/>
  <c r="F106" i="1"/>
  <c r="E106" i="1"/>
  <c r="D106" i="1"/>
  <c r="C106" i="1"/>
  <c r="B106" i="1"/>
  <c r="A106" i="1"/>
  <c r="AF105" i="1"/>
  <c r="AE105" i="1"/>
  <c r="AD105" i="1"/>
  <c r="AC105" i="1"/>
  <c r="X105" i="1"/>
  <c r="W105" i="1"/>
  <c r="V105" i="1"/>
  <c r="U105" i="1"/>
  <c r="T105" i="1"/>
  <c r="S105" i="1"/>
  <c r="N105" i="1"/>
  <c r="M105" i="1"/>
  <c r="L105" i="1"/>
  <c r="F105" i="1"/>
  <c r="D105" i="1"/>
  <c r="AF104" i="1"/>
  <c r="AE104" i="1"/>
  <c r="AD104" i="1"/>
  <c r="AC104" i="1"/>
  <c r="X104" i="1"/>
  <c r="W104" i="1"/>
  <c r="V104" i="1"/>
  <c r="U104" i="1"/>
  <c r="T104" i="1"/>
  <c r="S104" i="1"/>
  <c r="N104" i="1"/>
  <c r="M104" i="1"/>
  <c r="L104" i="1"/>
  <c r="H104" i="1"/>
  <c r="D104" i="1"/>
  <c r="A104" i="1"/>
  <c r="AF103" i="1"/>
  <c r="AE103" i="1"/>
  <c r="AD103" i="1"/>
  <c r="AC103" i="1"/>
  <c r="X103" i="1"/>
  <c r="W103" i="1"/>
  <c r="V103" i="1"/>
  <c r="U103" i="1"/>
  <c r="T103" i="1"/>
  <c r="S103" i="1"/>
  <c r="N103" i="1"/>
  <c r="M103" i="1"/>
  <c r="L103" i="1"/>
  <c r="B103" i="1"/>
  <c r="A103" i="1"/>
  <c r="V102" i="1"/>
  <c r="U102" i="1"/>
  <c r="T102" i="1"/>
  <c r="S102" i="1"/>
  <c r="N102" i="1"/>
  <c r="M102" i="1"/>
  <c r="L102" i="1"/>
  <c r="K102" i="1"/>
  <c r="J102" i="1"/>
  <c r="I102" i="1"/>
  <c r="H102" i="1"/>
  <c r="G102" i="1"/>
  <c r="F102" i="1"/>
  <c r="E102" i="1"/>
  <c r="D102" i="1"/>
  <c r="C102" i="1"/>
  <c r="B102" i="1"/>
  <c r="A102" i="1"/>
  <c r="V101" i="1"/>
  <c r="U101" i="1"/>
  <c r="T101" i="1"/>
  <c r="S101" i="1"/>
  <c r="N101" i="1"/>
  <c r="M101" i="1"/>
  <c r="L101" i="1"/>
  <c r="F101" i="1"/>
  <c r="A101" i="1"/>
  <c r="V100" i="1"/>
  <c r="U100" i="1"/>
  <c r="T100" i="1"/>
  <c r="S100" i="1"/>
  <c r="N100" i="1"/>
  <c r="M100" i="1"/>
  <c r="L100" i="1"/>
  <c r="A100" i="1"/>
  <c r="A99" i="1"/>
  <c r="I98" i="1"/>
  <c r="S97" i="1"/>
  <c r="Q97" i="1"/>
  <c r="P97" i="1"/>
  <c r="O97" i="1"/>
  <c r="AI95" i="1"/>
  <c r="AH95" i="1"/>
  <c r="AF95" i="1"/>
  <c r="AE95" i="1"/>
  <c r="AD95" i="1"/>
  <c r="Y95" i="1"/>
  <c r="X95" i="1"/>
  <c r="W95" i="1"/>
  <c r="I95" i="1" a="1"/>
  <c r="I95" i="1" s="1"/>
  <c r="G95" i="1"/>
  <c r="E95" i="1"/>
  <c r="D95" i="1"/>
  <c r="C95" i="1"/>
  <c r="I94" i="1" a="1"/>
  <c r="I94" i="1" s="1"/>
  <c r="G94" i="1"/>
  <c r="E94" i="1"/>
  <c r="D94" i="1"/>
  <c r="C94" i="1"/>
  <c r="I93" i="1" a="1"/>
  <c r="I93" i="1" s="1"/>
  <c r="G93" i="1"/>
  <c r="E93" i="1"/>
  <c r="D93" i="1"/>
  <c r="C93" i="1"/>
  <c r="N92" i="1"/>
  <c r="N91" i="1"/>
  <c r="AD90" i="1"/>
  <c r="AC90" i="1"/>
  <c r="AB90" i="1"/>
  <c r="X90" i="1"/>
  <c r="R90" i="1"/>
  <c r="X89" i="1"/>
  <c r="AD88" i="1"/>
  <c r="AC88" i="1"/>
  <c r="AB88" i="1"/>
  <c r="X88" i="1"/>
  <c r="X87" i="1"/>
  <c r="J86" i="1"/>
  <c r="G86" i="1"/>
  <c r="F86" i="1"/>
  <c r="E86" i="1"/>
  <c r="D86" i="1"/>
  <c r="C86" i="1"/>
  <c r="U85" i="1"/>
  <c r="O85" i="1"/>
  <c r="J85" i="1"/>
  <c r="G85" i="1"/>
  <c r="F85" i="1"/>
  <c r="E85" i="1"/>
  <c r="D85" i="1"/>
  <c r="C85" i="1"/>
  <c r="U84" i="1"/>
  <c r="O84" i="1"/>
  <c r="J84" i="1"/>
  <c r="H84" i="1"/>
  <c r="G84" i="1"/>
  <c r="F84" i="1"/>
  <c r="E84" i="1"/>
  <c r="D84" i="1"/>
  <c r="C84" i="1"/>
  <c r="AC83" i="1"/>
  <c r="U83" i="1"/>
  <c r="O83" i="1"/>
  <c r="U82" i="1"/>
  <c r="O82" i="1"/>
  <c r="U81" i="1"/>
  <c r="O81" i="1"/>
  <c r="AC80" i="1"/>
  <c r="V79" i="1"/>
  <c r="U79" i="1"/>
  <c r="T79" i="1"/>
  <c r="Q79" i="1"/>
  <c r="P79" i="1"/>
  <c r="O79" i="1"/>
  <c r="N79" i="1"/>
  <c r="J79" i="1"/>
  <c r="G79" i="1"/>
  <c r="F79" i="1"/>
  <c r="E79" i="1"/>
  <c r="D79" i="1"/>
  <c r="C79" i="1"/>
  <c r="V78" i="1"/>
  <c r="U78" i="1"/>
  <c r="T78" i="1"/>
  <c r="Q78" i="1"/>
  <c r="P78" i="1"/>
  <c r="O78" i="1"/>
  <c r="N78" i="1"/>
  <c r="J78" i="1"/>
  <c r="H78" i="1"/>
  <c r="G78" i="1"/>
  <c r="F78" i="1"/>
  <c r="E78" i="1"/>
  <c r="D78" i="1"/>
  <c r="C78" i="1"/>
  <c r="V77" i="1"/>
  <c r="U77" i="1"/>
  <c r="T77" i="1"/>
  <c r="S77" i="1"/>
  <c r="Q77" i="1"/>
  <c r="P77" i="1"/>
  <c r="O77" i="1"/>
  <c r="N77" i="1"/>
  <c r="J77" i="1"/>
  <c r="H77" i="1"/>
  <c r="G77" i="1"/>
  <c r="F77" i="1"/>
  <c r="E77" i="1"/>
  <c r="D77" i="1"/>
  <c r="C77" i="1"/>
  <c r="AI76" i="1"/>
  <c r="X76" i="1"/>
  <c r="V76" i="1"/>
  <c r="U76" i="1"/>
  <c r="T76" i="1"/>
  <c r="S76" i="1"/>
  <c r="R76" i="1"/>
  <c r="Q76" i="1"/>
  <c r="P76" i="1"/>
  <c r="O76" i="1"/>
  <c r="N76" i="1"/>
  <c r="G76" i="1"/>
  <c r="F76" i="1"/>
  <c r="D76" i="1"/>
  <c r="C76" i="1"/>
  <c r="X75" i="1"/>
  <c r="J75" i="1"/>
  <c r="G75" i="1"/>
  <c r="F75" i="1"/>
  <c r="E75" i="1"/>
  <c r="D75" i="1"/>
  <c r="C75" i="1"/>
  <c r="P60" i="1"/>
  <c r="O60" i="1"/>
  <c r="I58" i="1"/>
  <c r="H58" i="1"/>
  <c r="H54" i="1" s="1"/>
  <c r="P57" i="1"/>
  <c r="O57" i="1"/>
  <c r="H55" i="1"/>
  <c r="AH54" i="1"/>
  <c r="AE54" i="1"/>
  <c r="AD54" i="1"/>
  <c r="AB54" i="1"/>
  <c r="AA54" i="1"/>
  <c r="Z54" i="1"/>
  <c r="O54" i="1"/>
  <c r="AH53" i="1"/>
  <c r="AE53" i="1"/>
  <c r="AD53" i="1"/>
  <c r="AB53" i="1"/>
  <c r="AA53" i="1"/>
  <c r="Z53" i="1"/>
  <c r="AI52" i="1"/>
  <c r="AH52" i="1"/>
  <c r="AE52" i="1"/>
  <c r="AD52" i="1"/>
  <c r="AB52" i="1"/>
  <c r="AA52" i="1"/>
  <c r="Z52" i="1"/>
  <c r="AI51" i="1"/>
  <c r="AH51" i="1"/>
  <c r="AE51" i="1"/>
  <c r="AD51" i="1"/>
  <c r="AB51" i="1"/>
  <c r="AA51" i="1"/>
  <c r="Z51" i="1"/>
  <c r="AI50" i="1"/>
  <c r="AH50" i="1"/>
  <c r="AE50" i="1"/>
  <c r="AD50" i="1"/>
  <c r="AB50" i="1"/>
  <c r="AA50" i="1"/>
  <c r="Z50" i="1"/>
  <c r="AH49" i="1"/>
  <c r="AE49" i="1"/>
  <c r="AD49" i="1"/>
  <c r="AB49" i="1"/>
  <c r="AA49" i="1"/>
  <c r="Z49" i="1"/>
  <c r="AI48" i="1"/>
  <c r="AH48" i="1"/>
  <c r="AE48" i="1"/>
  <c r="AD48" i="1"/>
  <c r="AB48" i="1"/>
  <c r="AA48" i="1"/>
  <c r="Z48" i="1"/>
  <c r="AI47" i="1"/>
  <c r="AH47" i="1"/>
  <c r="AE47" i="1"/>
  <c r="AD47" i="1"/>
  <c r="AB47" i="1"/>
  <c r="AA47" i="1"/>
  <c r="Z47" i="1"/>
  <c r="AI46" i="1"/>
  <c r="AH46" i="1"/>
  <c r="AE46" i="1"/>
  <c r="AD46" i="1"/>
  <c r="AB46" i="1"/>
  <c r="AA46" i="1"/>
  <c r="V42" i="1"/>
  <c r="U42" i="1"/>
  <c r="R42" i="1"/>
  <c r="Q42" i="1"/>
  <c r="O42" i="1"/>
  <c r="I42" i="1"/>
  <c r="H42" i="1"/>
  <c r="G42" i="1"/>
  <c r="F42" i="1"/>
  <c r="E42" i="1"/>
  <c r="C42" i="1"/>
  <c r="A42" i="1"/>
  <c r="V41" i="1"/>
  <c r="U41" i="1"/>
  <c r="R41" i="1"/>
  <c r="Q41" i="1"/>
  <c r="O41" i="1"/>
  <c r="I41" i="1"/>
  <c r="H41" i="1"/>
  <c r="G41" i="1"/>
  <c r="F41" i="1"/>
  <c r="E41" i="1"/>
  <c r="C41" i="1"/>
  <c r="A41" i="1"/>
  <c r="O40" i="1"/>
  <c r="G40" i="1"/>
  <c r="A40" i="1"/>
  <c r="O39" i="1"/>
  <c r="G39" i="1"/>
  <c r="A39" i="1"/>
  <c r="O38" i="1"/>
  <c r="G38" i="1"/>
  <c r="C38" i="1"/>
  <c r="A38" i="1"/>
  <c r="O37" i="1"/>
  <c r="G37" i="1"/>
  <c r="D37" i="1"/>
  <c r="C37" i="1"/>
  <c r="A37" i="1"/>
  <c r="O36" i="1"/>
  <c r="G36" i="1"/>
  <c r="C36" i="1"/>
  <c r="A36" i="1"/>
  <c r="O35" i="1"/>
  <c r="G35" i="1"/>
  <c r="C35" i="1"/>
  <c r="A35" i="1"/>
  <c r="O34" i="1"/>
  <c r="G34" i="1"/>
  <c r="C34" i="1"/>
  <c r="A34" i="1"/>
  <c r="O33" i="1"/>
  <c r="G33" i="1"/>
  <c r="C33" i="1"/>
  <c r="A33" i="1"/>
  <c r="O32" i="1"/>
  <c r="G32" i="1"/>
  <c r="C32" i="1"/>
  <c r="A32" i="1"/>
  <c r="V31" i="1"/>
  <c r="U31" i="1"/>
  <c r="O31" i="1"/>
  <c r="H31" i="1"/>
  <c r="G31" i="1"/>
  <c r="C31" i="1"/>
  <c r="A31" i="1"/>
  <c r="V30" i="1"/>
  <c r="U30" i="1"/>
  <c r="O30" i="1"/>
  <c r="G30" i="1"/>
  <c r="C30" i="1"/>
  <c r="A30" i="1"/>
  <c r="U29" i="1"/>
  <c r="O29" i="1"/>
  <c r="G29" i="1"/>
  <c r="D29" i="1"/>
  <c r="C29" i="1"/>
  <c r="A29" i="1"/>
  <c r="V28" i="1"/>
  <c r="U28" i="1"/>
  <c r="R28" i="1"/>
  <c r="O28" i="1"/>
  <c r="G28" i="1"/>
  <c r="F28" i="1"/>
  <c r="C28" i="1"/>
  <c r="A28" i="1"/>
  <c r="V27" i="1"/>
  <c r="U27" i="1"/>
  <c r="R27" i="1"/>
  <c r="O27" i="1"/>
  <c r="H27" i="1"/>
  <c r="G27" i="1"/>
  <c r="E27" i="1"/>
  <c r="C27" i="1"/>
  <c r="A27" i="1"/>
  <c r="V26" i="1"/>
  <c r="U26" i="1"/>
  <c r="O26" i="1"/>
  <c r="G26" i="1"/>
  <c r="C26" i="1"/>
  <c r="A26" i="1"/>
  <c r="V25" i="1"/>
  <c r="U25" i="1"/>
  <c r="Q25" i="1"/>
  <c r="O25" i="1"/>
  <c r="H25" i="1"/>
  <c r="G25" i="1"/>
  <c r="C25" i="1"/>
  <c r="A25" i="1"/>
  <c r="V24" i="1"/>
  <c r="U24" i="1"/>
  <c r="O24" i="1"/>
  <c r="H24" i="1"/>
  <c r="G24" i="1"/>
  <c r="C24" i="1"/>
  <c r="A24" i="1"/>
  <c r="V23" i="1"/>
  <c r="U23" i="1"/>
  <c r="O23" i="1"/>
  <c r="H23" i="1"/>
  <c r="G23" i="1"/>
  <c r="E23" i="1"/>
  <c r="C23" i="1"/>
  <c r="A23" i="1"/>
  <c r="V22" i="1"/>
  <c r="U22" i="1"/>
  <c r="R22" i="1"/>
  <c r="Q22" i="1"/>
  <c r="O22" i="1"/>
  <c r="H22" i="1"/>
  <c r="G22" i="1"/>
  <c r="F22" i="1"/>
  <c r="E22" i="1"/>
  <c r="C22" i="1"/>
  <c r="A22" i="1"/>
  <c r="V21" i="1"/>
  <c r="U21" i="1"/>
  <c r="O21" i="1"/>
  <c r="H21" i="1"/>
  <c r="G21" i="1"/>
  <c r="D21" i="1"/>
  <c r="C21" i="1"/>
  <c r="A21" i="1"/>
  <c r="O20" i="1"/>
  <c r="G20" i="1"/>
  <c r="C20" i="1"/>
  <c r="A20" i="1"/>
  <c r="V19" i="1"/>
  <c r="U19" i="1"/>
  <c r="O19" i="1"/>
  <c r="G19" i="1"/>
  <c r="C19" i="1"/>
  <c r="A19" i="1"/>
  <c r="V18" i="1"/>
  <c r="U18" i="1"/>
  <c r="O18" i="1"/>
  <c r="G18" i="1"/>
  <c r="D18" i="1"/>
  <c r="C18" i="1"/>
  <c r="A18" i="1"/>
  <c r="O17" i="1"/>
  <c r="G17" i="1"/>
  <c r="C17" i="1"/>
  <c r="A17" i="1"/>
  <c r="O16" i="1"/>
  <c r="G16" i="1"/>
  <c r="C16" i="1"/>
  <c r="A16" i="1"/>
  <c r="V15" i="1"/>
  <c r="U15" i="1"/>
  <c r="O15" i="1"/>
  <c r="G15" i="1"/>
  <c r="C15" i="1"/>
  <c r="A15" i="1"/>
  <c r="V14" i="1"/>
  <c r="U14" i="1"/>
  <c r="O14" i="1"/>
  <c r="G14" i="1"/>
  <c r="C14" i="1"/>
  <c r="A14" i="1"/>
  <c r="V13" i="1"/>
  <c r="U13" i="1"/>
  <c r="O13" i="1"/>
  <c r="G13" i="1"/>
  <c r="F13" i="1"/>
  <c r="E13" i="1"/>
  <c r="D13" i="1"/>
  <c r="C13" i="1"/>
  <c r="L13" i="1" s="1"/>
  <c r="A13" i="1"/>
  <c r="V12" i="1"/>
  <c r="X12" i="1" s="1"/>
  <c r="U12" i="1"/>
  <c r="W12" i="1" s="1"/>
  <c r="R12" i="1"/>
  <c r="T12" i="1" s="1"/>
  <c r="Q12" i="1"/>
  <c r="S12" i="1" s="1"/>
  <c r="K12" i="1"/>
  <c r="I12" i="1"/>
  <c r="G12" i="1"/>
  <c r="F12" i="1"/>
  <c r="E12" i="1"/>
  <c r="D12" i="1"/>
  <c r="C12" i="1"/>
  <c r="I11" i="1"/>
  <c r="H11" i="1"/>
  <c r="H46" i="1" s="1"/>
  <c r="P10" i="1"/>
  <c r="O10" i="1"/>
  <c r="O9" i="1"/>
  <c r="O6" i="1"/>
  <c r="J6" i="1"/>
  <c r="H6" i="1"/>
  <c r="E6" i="1"/>
  <c r="B6" i="1"/>
  <c r="O5" i="1"/>
  <c r="P5" i="1" s="1"/>
  <c r="L5" i="1"/>
  <c r="J5" i="1"/>
  <c r="H5" i="1"/>
  <c r="E5" i="1"/>
  <c r="B5" i="1"/>
  <c r="S4" i="1"/>
  <c r="T4" i="1" s="1"/>
  <c r="O4" i="1"/>
  <c r="U87" i="1" s="1"/>
  <c r="L4" i="1"/>
  <c r="J4" i="1"/>
  <c r="H4" i="1"/>
  <c r="E4" i="1"/>
  <c r="B4" i="1"/>
  <c r="AA3" i="1"/>
  <c r="S3" i="1"/>
  <c r="O3" i="1"/>
  <c r="L3" i="1"/>
  <c r="J3" i="1"/>
  <c r="H3" i="1"/>
  <c r="B3" i="1"/>
  <c r="AH1" i="1"/>
  <c r="L33" i="31" l="1"/>
  <c r="P38" i="1" s="1"/>
  <c r="L21" i="31"/>
  <c r="P26" i="1" s="1"/>
  <c r="D36" i="31"/>
  <c r="D41" i="1" s="1"/>
  <c r="AF6" i="12"/>
  <c r="L9" i="2"/>
  <c r="L10" i="2" s="1"/>
  <c r="L11" i="2" s="1"/>
  <c r="L12" i="2" s="1"/>
  <c r="C43" i="6"/>
  <c r="D17" i="65"/>
  <c r="AF33" i="68"/>
  <c r="AF42" i="68"/>
  <c r="AN31" i="68"/>
  <c r="G3" i="19"/>
  <c r="B3" i="19"/>
  <c r="AF26" i="68"/>
  <c r="D10" i="65"/>
  <c r="T41" i="1"/>
  <c r="AF37" i="68"/>
  <c r="O6" i="11"/>
  <c r="O7" i="11" s="1"/>
  <c r="O8" i="11" s="1"/>
  <c r="O9" i="11" s="1"/>
  <c r="O10" i="11" s="1"/>
  <c r="O11" i="11" s="1"/>
  <c r="O12" i="11" s="1"/>
  <c r="O13" i="11" s="1"/>
  <c r="O14" i="11" s="1"/>
  <c r="O15" i="11" s="1"/>
  <c r="O16" i="11" s="1"/>
  <c r="O17" i="11" s="1"/>
  <c r="O18" i="11" s="1"/>
  <c r="O19" i="11" s="1"/>
  <c r="O20" i="11" s="1"/>
  <c r="O21" i="11" s="1"/>
  <c r="O22" i="11" s="1"/>
  <c r="K85" i="1"/>
  <c r="D9" i="31"/>
  <c r="D14" i="1" s="1"/>
  <c r="L17" i="31"/>
  <c r="P22" i="1" s="1"/>
  <c r="L20" i="31"/>
  <c r="P25" i="1" s="1"/>
  <c r="L26" i="31"/>
  <c r="P31" i="1" s="1"/>
  <c r="L35" i="31"/>
  <c r="P40" i="1" s="1"/>
  <c r="G47" i="31"/>
  <c r="L14" i="31"/>
  <c r="P19" i="1" s="1"/>
  <c r="L28" i="31"/>
  <c r="P33" i="1" s="1"/>
  <c r="L31" i="31"/>
  <c r="P36" i="1" s="1"/>
  <c r="L9" i="31"/>
  <c r="P14" i="1" s="1"/>
  <c r="L19" i="31"/>
  <c r="P24" i="1" s="1"/>
  <c r="L25" i="31"/>
  <c r="P30" i="1" s="1"/>
  <c r="L37" i="31"/>
  <c r="P42" i="1" s="1"/>
  <c r="L7" i="31"/>
  <c r="P12" i="1" s="1"/>
  <c r="L13" i="31"/>
  <c r="P18" i="1" s="1"/>
  <c r="L22" i="31"/>
  <c r="P27" i="1" s="1"/>
  <c r="O43" i="1"/>
  <c r="L8" i="31"/>
  <c r="P13" i="1" s="1"/>
  <c r="L16" i="31"/>
  <c r="P21" i="1" s="1"/>
  <c r="L18" i="31"/>
  <c r="P23" i="1" s="1"/>
  <c r="L24" i="31"/>
  <c r="P29" i="1" s="1"/>
  <c r="J27" i="1"/>
  <c r="T30" i="1"/>
  <c r="AF24" i="68"/>
  <c r="AF34" i="68"/>
  <c r="AF45" i="68"/>
  <c r="AF22" i="68"/>
  <c r="AF20" i="68"/>
  <c r="AF30" i="68"/>
  <c r="AF41" i="68"/>
  <c r="AF46" i="68"/>
  <c r="N12" i="31"/>
  <c r="R17" i="1" s="1"/>
  <c r="T17" i="1" s="1"/>
  <c r="J20" i="1"/>
  <c r="I17" i="1"/>
  <c r="L17" i="1" s="1"/>
  <c r="M12" i="31"/>
  <c r="Q17" i="1" s="1"/>
  <c r="S17" i="1" s="1"/>
  <c r="I29" i="1"/>
  <c r="L29" i="1" s="1"/>
  <c r="F29" i="1"/>
  <c r="N90" i="1"/>
  <c r="H52" i="12"/>
  <c r="Z6" i="12"/>
  <c r="R89" i="1" s="1"/>
  <c r="U92" i="1" s="1"/>
  <c r="S6" i="1"/>
  <c r="AC52" i="12"/>
  <c r="G52" i="12"/>
  <c r="K52" i="12"/>
  <c r="R5" i="12"/>
  <c r="R87" i="1"/>
  <c r="U90" i="1" s="1"/>
  <c r="Z52" i="12"/>
  <c r="R6" i="12"/>
  <c r="F89" i="1"/>
  <c r="H75" i="1"/>
  <c r="H79" i="1"/>
  <c r="I19" i="38"/>
  <c r="H80" i="1" s="1"/>
  <c r="E17" i="1"/>
  <c r="H17" i="1"/>
  <c r="K17" i="1" s="1"/>
  <c r="I36" i="38"/>
  <c r="H98" i="1" s="1"/>
  <c r="M107" i="1"/>
  <c r="V17" i="1"/>
  <c r="X17" i="1" s="1"/>
  <c r="E20" i="1"/>
  <c r="AM18" i="6"/>
  <c r="F20" i="6" s="1"/>
  <c r="AA6" i="77"/>
  <c r="F37" i="6"/>
  <c r="G37" i="6" s="1"/>
  <c r="H37" i="6" s="1"/>
  <c r="I37" i="6" s="1"/>
  <c r="I76" i="1"/>
  <c r="AF27" i="68"/>
  <c r="AF31" i="68"/>
  <c r="AF18" i="68"/>
  <c r="AF39" i="68"/>
  <c r="AF43" i="68"/>
  <c r="AF23" i="68"/>
  <c r="AF28" i="68"/>
  <c r="AF19" i="68"/>
  <c r="AF32" i="68"/>
  <c r="AF36" i="68"/>
  <c r="AF40" i="68"/>
  <c r="AF44" i="68"/>
  <c r="AF21" i="68"/>
  <c r="AF35" i="68"/>
  <c r="AF25" i="68"/>
  <c r="AY20" i="68"/>
  <c r="J5" i="27"/>
  <c r="J103" i="1" s="1"/>
  <c r="F103" i="1"/>
  <c r="F45" i="9" s="1"/>
  <c r="C5" i="2"/>
  <c r="AW21" i="68"/>
  <c r="AW25" i="68" s="1"/>
  <c r="AR31" i="68" s="1"/>
  <c r="AY23" i="68"/>
  <c r="AY22" i="68"/>
  <c r="AV25" i="68"/>
  <c r="AW27" i="68"/>
  <c r="AR33" i="68" s="1"/>
  <c r="AY21" i="68"/>
  <c r="T42" i="1"/>
  <c r="W31" i="1"/>
  <c r="X23" i="1"/>
  <c r="S42" i="1"/>
  <c r="X30" i="1"/>
  <c r="T23" i="1"/>
  <c r="S31" i="1"/>
  <c r="W23" i="1"/>
  <c r="D11" i="31"/>
  <c r="D16" i="1" s="1"/>
  <c r="F17" i="1"/>
  <c r="H29" i="1"/>
  <c r="K29" i="1" s="1"/>
  <c r="C43" i="1"/>
  <c r="J43" i="1" s="1"/>
  <c r="D37" i="31"/>
  <c r="D42" i="1" s="1"/>
  <c r="L30" i="31"/>
  <c r="P35" i="1" s="1"/>
  <c r="L34" i="31"/>
  <c r="P39" i="1" s="1"/>
  <c r="X25" i="1"/>
  <c r="W30" i="1"/>
  <c r="D10" i="31"/>
  <c r="D15" i="1" s="1"/>
  <c r="L11" i="31"/>
  <c r="P16" i="1" s="1"/>
  <c r="X27" i="1"/>
  <c r="Z27" i="1" s="1"/>
  <c r="K31" i="1"/>
  <c r="S27" i="1"/>
  <c r="X31" i="1"/>
  <c r="W42" i="1"/>
  <c r="L14" i="1"/>
  <c r="J31" i="1"/>
  <c r="X42" i="1"/>
  <c r="X13" i="1"/>
  <c r="J19" i="1"/>
  <c r="W25" i="1"/>
  <c r="L31" i="1"/>
  <c r="K42" i="1"/>
  <c r="V20" i="1"/>
  <c r="X20" i="1" s="1"/>
  <c r="U20" i="1"/>
  <c r="W20" i="1" s="1"/>
  <c r="U17" i="1"/>
  <c r="W17" i="1" s="1"/>
  <c r="V29" i="1"/>
  <c r="X29" i="1" s="1"/>
  <c r="S18" i="1"/>
  <c r="Q13" i="1"/>
  <c r="S13" i="1" s="1"/>
  <c r="L21" i="1"/>
  <c r="K27" i="1"/>
  <c r="J89" i="1"/>
  <c r="K20" i="1"/>
  <c r="D89" i="1"/>
  <c r="X14" i="1"/>
  <c r="S15" i="1"/>
  <c r="L19" i="1"/>
  <c r="W41" i="1"/>
  <c r="J13" i="1"/>
  <c r="T15" i="1"/>
  <c r="J16" i="1"/>
  <c r="T24" i="1"/>
  <c r="S26" i="1"/>
  <c r="V107" i="1"/>
  <c r="W15" i="1"/>
  <c r="K18" i="1"/>
  <c r="S19" i="1"/>
  <c r="J21" i="1"/>
  <c r="X21" i="1"/>
  <c r="W24" i="1"/>
  <c r="T26" i="1"/>
  <c r="X15" i="1"/>
  <c r="W22" i="1"/>
  <c r="X24" i="1"/>
  <c r="W27" i="1"/>
  <c r="T31" i="1"/>
  <c r="K41" i="1"/>
  <c r="T18" i="1"/>
  <c r="S29" i="1"/>
  <c r="J12" i="1"/>
  <c r="S21" i="1"/>
  <c r="L27" i="1"/>
  <c r="S28" i="1"/>
  <c r="J29" i="1"/>
  <c r="L18" i="1"/>
  <c r="T21" i="1"/>
  <c r="X22" i="1"/>
  <c r="L41" i="1"/>
  <c r="S20" i="1"/>
  <c r="T28" i="1"/>
  <c r="U107" i="1"/>
  <c r="J15" i="1"/>
  <c r="T19" i="1"/>
  <c r="T20" i="1"/>
  <c r="W28" i="1"/>
  <c r="T29" i="1"/>
  <c r="L42" i="1"/>
  <c r="T13" i="1"/>
  <c r="J17" i="1"/>
  <c r="W21" i="1"/>
  <c r="J22" i="1"/>
  <c r="X28" i="1"/>
  <c r="T97" i="1"/>
  <c r="L12" i="1"/>
  <c r="M12" i="1" s="1"/>
  <c r="K13" i="1"/>
  <c r="M13" i="1" s="1"/>
  <c r="W13" i="1"/>
  <c r="J14" i="1"/>
  <c r="W18" i="1"/>
  <c r="W19" i="1"/>
  <c r="K22" i="1"/>
  <c r="W26" i="1"/>
  <c r="W29" i="1"/>
  <c r="Z12" i="1"/>
  <c r="K14" i="1"/>
  <c r="X18" i="1"/>
  <c r="X19" i="1"/>
  <c r="L20" i="1"/>
  <c r="L22" i="1"/>
  <c r="S23" i="1"/>
  <c r="S24" i="1"/>
  <c r="T25" i="1"/>
  <c r="X26" i="1"/>
  <c r="T27" i="1"/>
  <c r="S30" i="1"/>
  <c r="J41" i="1"/>
  <c r="S14" i="1"/>
  <c r="T14" i="1"/>
  <c r="K21" i="1"/>
  <c r="W14" i="1"/>
  <c r="S22" i="1"/>
  <c r="X41" i="1"/>
  <c r="T107" i="1"/>
  <c r="T22" i="1"/>
  <c r="Y12" i="1"/>
  <c r="J18" i="1"/>
  <c r="K19" i="1"/>
  <c r="E89" i="1"/>
  <c r="AI75" i="1"/>
  <c r="S41" i="1"/>
  <c r="S25" i="1"/>
  <c r="J42" i="1"/>
  <c r="G89" i="1"/>
  <c r="L19" i="38"/>
  <c r="K80" i="1" s="1"/>
  <c r="H86" i="1"/>
  <c r="H89" i="1" s="1"/>
  <c r="I86" i="1"/>
  <c r="K86" i="1"/>
  <c r="I28" i="38"/>
  <c r="G36" i="38"/>
  <c r="F98" i="1" s="1"/>
  <c r="N107" i="1"/>
  <c r="N12" i="1" l="1"/>
  <c r="I85" i="1"/>
  <c r="Z25" i="1"/>
  <c r="N22" i="1"/>
  <c r="Y27" i="1"/>
  <c r="I16" i="1"/>
  <c r="L16" i="1" s="1"/>
  <c r="I46" i="31"/>
  <c r="I47" i="31" s="1"/>
  <c r="G14" i="6"/>
  <c r="H14" i="6" s="1"/>
  <c r="I14" i="6" s="1"/>
  <c r="J14" i="6" s="1"/>
  <c r="M31" i="1"/>
  <c r="Z42" i="1"/>
  <c r="Y31" i="1"/>
  <c r="Z30" i="1"/>
  <c r="F48" i="9"/>
  <c r="H46" i="31"/>
  <c r="H43" i="1" s="1"/>
  <c r="U88" i="1" s="1"/>
  <c r="H16" i="1"/>
  <c r="K16" i="1" s="1"/>
  <c r="J19" i="38"/>
  <c r="I80" i="1" s="1"/>
  <c r="F46" i="9"/>
  <c r="F24" i="6"/>
  <c r="N97" i="1" s="1"/>
  <c r="H43" i="6"/>
  <c r="R97" i="1"/>
  <c r="Z23" i="1"/>
  <c r="K15" i="1"/>
  <c r="F43" i="6"/>
  <c r="I103" i="1"/>
  <c r="AW31" i="68"/>
  <c r="AF17" i="68"/>
  <c r="Q49" i="68" s="1"/>
  <c r="Z3" i="1" s="1"/>
  <c r="Z4" i="1" s="1"/>
  <c r="AY25" i="68"/>
  <c r="C6" i="2"/>
  <c r="AX20" i="68"/>
  <c r="AX22" i="68"/>
  <c r="AX23" i="68"/>
  <c r="AX24" i="68"/>
  <c r="AX21" i="68"/>
  <c r="Y23" i="1"/>
  <c r="Y29" i="1"/>
  <c r="Y30" i="1"/>
  <c r="Z31" i="1"/>
  <c r="Y42" i="1"/>
  <c r="M17" i="1"/>
  <c r="Y25" i="1"/>
  <c r="Z13" i="1"/>
  <c r="Z26" i="1"/>
  <c r="D46" i="31"/>
  <c r="D43" i="1" s="1"/>
  <c r="N14" i="1"/>
  <c r="L46" i="31"/>
  <c r="P43" i="1" s="1"/>
  <c r="N18" i="1"/>
  <c r="Y15" i="1"/>
  <c r="M14" i="1"/>
  <c r="M29" i="1"/>
  <c r="N17" i="1"/>
  <c r="N41" i="1"/>
  <c r="N42" i="1"/>
  <c r="Z22" i="1"/>
  <c r="Y24" i="1"/>
  <c r="Y19" i="1"/>
  <c r="O46" i="31"/>
  <c r="M11" i="31"/>
  <c r="U16" i="1"/>
  <c r="W16" i="1" s="1"/>
  <c r="Z18" i="1"/>
  <c r="Y17" i="1"/>
  <c r="Z17" i="1"/>
  <c r="Y18" i="1"/>
  <c r="Z24" i="1"/>
  <c r="P46" i="31"/>
  <c r="V16" i="1"/>
  <c r="X16" i="1" s="1"/>
  <c r="Z29" i="1"/>
  <c r="Z15" i="1"/>
  <c r="Z14" i="1"/>
  <c r="M20" i="1"/>
  <c r="N21" i="1"/>
  <c r="N20" i="1"/>
  <c r="M18" i="1"/>
  <c r="L15" i="1"/>
  <c r="N19" i="1"/>
  <c r="Y21" i="1"/>
  <c r="Y26" i="1"/>
  <c r="M41" i="1"/>
  <c r="M42" i="1"/>
  <c r="Y22" i="1"/>
  <c r="M22" i="1"/>
  <c r="Z19" i="1"/>
  <c r="Z20" i="1"/>
  <c r="Y13" i="1"/>
  <c r="Y20" i="1"/>
  <c r="Z21" i="1"/>
  <c r="F47" i="9"/>
  <c r="N13" i="1"/>
  <c r="N27" i="1"/>
  <c r="M27" i="1"/>
  <c r="Z28" i="1"/>
  <c r="Y28" i="1"/>
  <c r="M19" i="1"/>
  <c r="Z41" i="1"/>
  <c r="Y41" i="1"/>
  <c r="M21" i="1"/>
  <c r="Y14" i="1"/>
  <c r="J28" i="38"/>
  <c r="I84" i="1"/>
  <c r="I89" i="1" s="1"/>
  <c r="D24" i="6"/>
  <c r="M97" i="1"/>
  <c r="U97" i="1" s="1"/>
  <c r="V97" i="1" s="1"/>
  <c r="N16" i="1" l="1"/>
  <c r="M16" i="1"/>
  <c r="K43" i="1"/>
  <c r="H47" i="31"/>
  <c r="V3" i="1" s="1"/>
  <c r="N15" i="1"/>
  <c r="C7" i="2"/>
  <c r="AX25" i="68"/>
  <c r="E16" i="1"/>
  <c r="E46" i="31"/>
  <c r="E43" i="1" s="1"/>
  <c r="O47" i="31"/>
  <c r="U43" i="1"/>
  <c r="W43" i="1" s="1"/>
  <c r="X3" i="1" s="1"/>
  <c r="Y16" i="1"/>
  <c r="Q16" i="1"/>
  <c r="S16" i="1" s="1"/>
  <c r="M46" i="31"/>
  <c r="Q43" i="1" s="1"/>
  <c r="S43" i="1" s="1"/>
  <c r="Z16" i="1"/>
  <c r="V43" i="1"/>
  <c r="X43" i="1" s="1"/>
  <c r="P47" i="31"/>
  <c r="R16" i="1"/>
  <c r="T16" i="1" s="1"/>
  <c r="N46" i="31"/>
  <c r="R43" i="1" s="1"/>
  <c r="T43" i="1" s="1"/>
  <c r="M15" i="1"/>
  <c r="I43" i="1"/>
  <c r="F16" i="1"/>
  <c r="F46" i="31"/>
  <c r="F43" i="1" s="1"/>
  <c r="L28" i="38"/>
  <c r="K84" i="1"/>
  <c r="K89" i="1" s="1"/>
  <c r="C8" i="2" l="1"/>
  <c r="C9" i="2" s="1"/>
  <c r="X4" i="1"/>
  <c r="Y43" i="1"/>
  <c r="Z43" i="1"/>
  <c r="F43" i="9" s="1"/>
  <c r="U89" i="1"/>
  <c r="L43" i="1"/>
  <c r="X6" i="1" l="1"/>
  <c r="X5" i="1"/>
  <c r="V4" i="1"/>
  <c r="N43" i="1"/>
  <c r="F44" i="9" s="1"/>
  <c r="M43" i="1"/>
  <c r="C10" i="2" l="1"/>
  <c r="V6" i="1"/>
  <c r="V5" i="1"/>
  <c r="C11" i="2" l="1"/>
  <c r="C12" i="2" l="1"/>
  <c r="C13" i="2" l="1"/>
  <c r="C14" i="2" l="1"/>
  <c r="C15" i="2" l="1"/>
  <c r="C16" i="2" l="1"/>
  <c r="K36" i="11" l="1"/>
  <c r="K35" i="11" s="1"/>
  <c r="C17" i="2"/>
  <c r="M22" i="11" l="1"/>
  <c r="M13" i="11"/>
  <c r="M14" i="11"/>
  <c r="M15" i="11"/>
  <c r="M16" i="11"/>
  <c r="M17" i="11"/>
  <c r="M18" i="11"/>
  <c r="M19" i="11"/>
  <c r="M20" i="11"/>
  <c r="M21" i="11"/>
  <c r="C18" i="2"/>
  <c r="C19" i="2" l="1"/>
  <c r="C20" i="2" l="1"/>
  <c r="C21" i="2" l="1"/>
  <c r="C22" i="2" l="1"/>
  <c r="J12" i="2" l="1"/>
  <c r="J11" i="2"/>
  <c r="M12" i="11"/>
  <c r="J10" i="11"/>
  <c r="L28" i="11"/>
  <c r="N30" i="11" s="1"/>
  <c r="D9" i="2"/>
  <c r="D22" i="11"/>
  <c r="J4" i="11"/>
  <c r="D4" i="11"/>
  <c r="J5" i="11"/>
  <c r="J6" i="11"/>
  <c r="D5" i="11"/>
  <c r="D6" i="11"/>
  <c r="J7" i="11"/>
  <c r="D7" i="11"/>
  <c r="J8" i="11"/>
  <c r="J9" i="11"/>
  <c r="D8" i="11"/>
  <c r="D9" i="11"/>
  <c r="D10" i="11"/>
  <c r="D11" i="11"/>
  <c r="D12" i="11"/>
  <c r="D13" i="11"/>
  <c r="D14" i="11"/>
  <c r="D15" i="11"/>
  <c r="D16" i="11"/>
  <c r="D17" i="11"/>
  <c r="K28" i="11"/>
  <c r="D18" i="11"/>
  <c r="D19" i="11"/>
  <c r="D20" i="11"/>
  <c r="D21" i="11"/>
  <c r="D22" i="2"/>
  <c r="D4" i="2"/>
  <c r="D5" i="2"/>
  <c r="D6" i="2"/>
  <c r="D7" i="2"/>
  <c r="D8" i="2"/>
  <c r="D10" i="2"/>
  <c r="D11" i="2"/>
  <c r="D12" i="2"/>
  <c r="D13" i="2"/>
  <c r="D14" i="2"/>
  <c r="D15" i="2"/>
  <c r="D16" i="2"/>
  <c r="D17" i="2"/>
  <c r="D18" i="2"/>
  <c r="D19" i="2"/>
  <c r="D20" i="2"/>
  <c r="D21" i="2"/>
  <c r="L30" i="11" l="1"/>
  <c r="P12" i="2"/>
  <c r="P13" i="2" l="1"/>
  <c r="P14" i="2" l="1"/>
  <c r="P15" i="2" l="1"/>
  <c r="P16" i="2" l="1"/>
  <c r="P17" i="2" l="1"/>
  <c r="P18" i="2" l="1"/>
  <c r="P19" i="2" l="1"/>
  <c r="P20" i="2" l="1"/>
  <c r="P21" i="2" l="1"/>
  <c r="N33" i="2" l="1"/>
  <c r="K32" i="2"/>
  <c r="O25" i="2"/>
  <c r="P28" i="2"/>
  <c r="P22" i="2"/>
  <c r="O26" i="2" l="1"/>
  <c r="J11" i="11" l="1"/>
  <c r="J12" i="11"/>
  <c r="Q5" i="2" l="1"/>
  <c r="J5" i="2"/>
  <c r="J6" i="2" l="1"/>
  <c r="Q6" i="2"/>
  <c r="J7" i="2" l="1"/>
  <c r="J8" i="2" l="1"/>
  <c r="J9" i="2" l="1"/>
  <c r="J10" i="2" l="1"/>
  <c r="Q4" i="2"/>
  <c r="R4" i="2" s="1"/>
  <c r="R5" i="2" s="1"/>
  <c r="R6" i="2" s="1"/>
  <c r="R7" i="2" s="1"/>
  <c r="R8" i="2" s="1"/>
  <c r="R9" i="2" s="1"/>
  <c r="R10" i="2" s="1"/>
  <c r="R11" i="2" s="1"/>
  <c r="R12" i="2" s="1"/>
  <c r="R13" i="2" s="1"/>
  <c r="R14" i="2" s="1"/>
  <c r="R15" i="2" s="1"/>
  <c r="R16" i="2" s="1"/>
  <c r="R17" i="2" s="1"/>
  <c r="R18" i="2" s="1"/>
  <c r="R19" i="2" s="1"/>
  <c r="R20" i="2" s="1"/>
  <c r="R21" i="2" s="1"/>
  <c r="R22" i="2" s="1"/>
  <c r="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7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00000000-0006-0000-0B00-00000100000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00000000-0006-0000-0D00-00000100000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D00-000002000000}">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00000000-0006-0000-0D00-000003000000}">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D00-000004000000}">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D00-000005000000}">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D00-000006000000}">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D00-000007000000}">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D00-000008000000}">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D00-00000900000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D00-00000A00000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D00-00000B00000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D00-00000C000000}">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0000000-0006-0000-0D00-00000D000000}">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0000000-0006-0000-0D00-00000E000000}">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D00-00000F00000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D00-000010000000}">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D00-000011000000}">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D00-000012000000}">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D00-000013000000}">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D00-00001400000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D00-000015000000}">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D00-000016000000}">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D00-00001700000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D00-000018000000}">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D00-000019000000}">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D00-00001A00000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1000-000001000000}">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<sst xmlns="http://schemas.openxmlformats.org/spreadsheetml/2006/main" count="11531" uniqueCount="6030">
  <si>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</si>
  <si>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</si>
  <si>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</si>
  <si>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</si>
  <si>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</si>
  <si>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</si>
  <si>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</si>
  <si>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</si>
  <si>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</si>
  <si>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</si>
  <si>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</si>
  <si>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</si>
  <si>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</si>
  <si>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</si>
  <si>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</si>
  <si>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</si>
  <si>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</si>
  <si>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</si>
  <si>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</si>
  <si>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</si>
  <si>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</si>
  <si>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</si>
  <si>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</si>
  <si>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</si>
  <si>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</si>
  <si>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</si>
  <si>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</si>
  <si>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</si>
  <si>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</si>
  <si>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</si>
  <si>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</si>
  <si>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</si>
  <si>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</si>
  <si>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</si>
  <si>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</si>
  <si>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</si>
  <si>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</si>
  <si>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</si>
  <si>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</si>
  <si>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</si>
  <si>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</si>
  <si>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</si>
  <si>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</si>
  <si>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</si>
  <si>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</si>
  <si>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</si>
  <si>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</si>
  <si>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</si>
  <si>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</si>
  <si>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</si>
  <si>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</si>
  <si>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</si>
  <si>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</si>
  <si>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</si>
  <si>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</si>
  <si>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</si>
  <si>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</si>
  <si>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</si>
  <si>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</si>
  <si>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</si>
  <si>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</si>
  <si>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</si>
  <si>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</si>
  <si>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</si>
  <si>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</si>
  <si>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</si>
  <si>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</si>
  <si>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</si>
  <si>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</si>
  <si>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</si>
  <si>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</si>
  <si>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</si>
  <si>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</si>
  <si>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</si>
  <si>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</si>
  <si>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</si>
  <si>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</si>
  <si>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</si>
  <si>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</si>
  <si>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</si>
  <si>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</si>
  <si>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</si>
  <si>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</si>
  <si>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</si>
  <si>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</si>
  <si>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</si>
  <si>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</si>
  <si>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</si>
  <si>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</si>
  <si>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</si>
  <si>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</si>
  <si>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</si>
  <si>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</si>
  <si>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</si>
  <si>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</si>
  <si>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</si>
  <si>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</si>
  <si>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</si>
  <si>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</si>
  <si>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</si>
  <si>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</si>
  <si>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</si>
  <si>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</si>
  <si>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</si>
  <si>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</si>
  <si>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</si>
  <si>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</si>
  <si>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</si>
  <si>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</si>
  <si>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</si>
  <si>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</si>
  <si>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</si>
  <si>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</si>
  <si>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</si>
  <si>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</si>
  <si>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</si>
  <si>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</si>
  <si>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</si>
  <si>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</si>
  <si>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</si>
  <si>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</si>
  <si>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</si>
  <si>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</si>
  <si>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</si>
  <si>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</si>
  <si>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</si>
  <si>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</si>
  <si>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</si>
  <si>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</si>
  <si>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</si>
  <si>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</si>
  <si>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</si>
  <si>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</si>
  <si>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</si>
  <si>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</si>
  <si>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</si>
  <si>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</si>
  <si>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</si>
  <si>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</si>
  <si>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</si>
  <si>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</si>
  <si>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</si>
  <si>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</si>
  <si>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</si>
  <si>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</si>
  <si>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</si>
  <si>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</si>
  <si>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</si>
  <si>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</si>
  <si>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</si>
  <si>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</si>
  <si>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</si>
  <si>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</si>
  <si>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</si>
  <si>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</si>
  <si>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</si>
  <si>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</si>
  <si>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</si>
  <si>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</si>
  <si>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</si>
  <si>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</si>
  <si>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</si>
  <si>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</si>
  <si>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</si>
  <si>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</si>
  <si>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</si>
  <si>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</si>
  <si>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</si>
  <si>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</si>
  <si>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</si>
  <si>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</si>
  <si>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</si>
  <si>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</si>
  <si>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</si>
  <si>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</si>
  <si>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</si>
  <si>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</si>
  <si>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</si>
  <si>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</si>
  <si>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</si>
  <si>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</si>
  <si>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</si>
  <si>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</si>
  <si>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</si>
  <si>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</si>
  <si>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</si>
  <si>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</si>
  <si>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</si>
  <si>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</si>
  <si>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</si>
  <si>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</si>
  <si>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</si>
  <si>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</si>
  <si>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</si>
  <si>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</si>
  <si>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</si>
  <si>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</si>
  <si>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</si>
  <si>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</si>
  <si>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</si>
  <si>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</si>
  <si>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</si>
  <si>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</si>
  <si>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</si>
  <si>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</si>
  <si>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</si>
  <si>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</si>
  <si>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</si>
  <si>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</si>
  <si>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</si>
  <si>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</si>
  <si>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</si>
  <si>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</si>
  <si>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</si>
  <si>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</si>
  <si>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</si>
  <si>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</si>
  <si>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</si>
  <si>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</si>
  <si>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</si>
  <si>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</si>
  <si>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</si>
  <si>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</si>
  <si>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</si>
  <si>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</si>
  <si>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</si>
  <si>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</si>
  <si>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Monthly Effort</t>
  </si>
  <si>
    <t>Safety Statistics</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</si>
  <si>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</si>
  <si>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</si>
  <si>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</si>
  <si>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</si>
  <si>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</si>
  <si>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</si>
  <si>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</si>
  <si>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</si>
  <si>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</si>
  <si>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</si>
  <si>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</si>
  <si>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</si>
  <si>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</si>
  <si>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</si>
  <si>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</si>
  <si>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</si>
  <si>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</si>
  <si>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</si>
  <si>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</si>
  <si>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</si>
  <si>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</si>
  <si>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</si>
  <si>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</si>
  <si>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</si>
  <si>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</si>
  <si>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</si>
  <si>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</si>
  <si>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</si>
  <si>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</si>
  <si>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</si>
  <si>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</si>
  <si>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</si>
  <si>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</si>
  <si>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</si>
  <si>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</si>
  <si>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</si>
  <si>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</si>
  <si>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</si>
  <si>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</si>
  <si>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</si>
  <si>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</si>
  <si>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</si>
  <si>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</si>
  <si>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</si>
  <si>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</si>
  <si>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</si>
  <si>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</si>
  <si>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</si>
  <si>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</si>
  <si>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</si>
  <si>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</si>
  <si>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</si>
  <si>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</si>
  <si>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</si>
  <si>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</si>
  <si>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Fork lift</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</si>
  <si>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</si>
  <si>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</si>
  <si>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</si>
  <si>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</si>
  <si>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</si>
  <si>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</si>
  <si>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</si>
  <si>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</si>
  <si>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</si>
  <si>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</si>
  <si>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</si>
  <si>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</si>
  <si>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</si>
  <si>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</si>
  <si>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</si>
  <si>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</si>
  <si>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</si>
  <si>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</si>
  <si>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</si>
  <si>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</si>
  <si>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</si>
  <si>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</si>
  <si>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</si>
  <si>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</si>
  <si>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</si>
  <si>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</si>
  <si>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</si>
  <si>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</si>
  <si>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</si>
  <si>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</si>
  <si>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</si>
  <si>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</si>
  <si>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</si>
  <si>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</si>
  <si>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</si>
  <si>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</si>
  <si>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</si>
  <si>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</si>
  <si>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</si>
  <si>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</si>
  <si>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</si>
  <si>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</si>
  <si>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</si>
  <si>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</si>
  <si>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</si>
  <si>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</si>
  <si>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</si>
  <si>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</si>
  <si>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</si>
  <si>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</si>
  <si>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</si>
  <si>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</si>
  <si>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</si>
  <si>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</si>
  <si>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</si>
  <si>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</si>
  <si>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</si>
  <si>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</si>
  <si>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</si>
  <si>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</si>
  <si>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</si>
  <si>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</si>
  <si>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</si>
  <si>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</si>
  <si>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</si>
  <si>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</si>
  <si>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</si>
  <si>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</si>
  <si>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</si>
  <si>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</si>
  <si>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</si>
  <si>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</si>
  <si>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</si>
  <si>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</si>
  <si>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</si>
  <si>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</si>
  <si>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</si>
  <si>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</si>
  <si>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</si>
  <si>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</si>
  <si>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</si>
  <si>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</si>
  <si>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</si>
  <si>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</si>
  <si>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</si>
  <si>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</si>
  <si>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</si>
  <si>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</si>
  <si>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</si>
  <si>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</si>
  <si>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</si>
  <si>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</si>
  <si>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</si>
  <si>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</si>
  <si>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</si>
  <si>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</si>
  <si>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</si>
  <si>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</si>
  <si>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</si>
  <si>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</si>
  <si>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</si>
  <si>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</si>
  <si>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</si>
  <si>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</si>
  <si>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</si>
  <si>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</si>
  <si>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</si>
  <si>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</si>
  <si>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</si>
  <si>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</si>
  <si>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</si>
  <si>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</si>
  <si>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</si>
  <si>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</si>
  <si>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</si>
  <si>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</si>
  <si>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</si>
  <si>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</si>
  <si>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</si>
  <si>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</si>
  <si>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</si>
  <si>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</si>
  <si>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</si>
  <si>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</si>
  <si>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</si>
  <si>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</si>
  <si>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</si>
  <si>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</si>
  <si>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</si>
  <si>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</si>
  <si>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</si>
  <si>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</si>
  <si>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</si>
  <si>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</si>
  <si>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 xml:space="preserve">Red </t>
  </si>
  <si>
    <t>Serious injury or death (immediately)</t>
  </si>
  <si>
    <t xml:space="preserve">Yellow </t>
  </si>
  <si>
    <t>Minor or near miss (3 days to comply)</t>
  </si>
  <si>
    <t>Green</t>
  </si>
  <si>
    <t xml:space="preserve">No issues </t>
  </si>
  <si>
    <t xml:space="preserve">26 points &gt; 4 minors then is it’s a serious issue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</si>
  <si>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</si>
  <si>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</si>
  <si>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</si>
  <si>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</si>
  <si>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</si>
  <si>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</si>
  <si>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</si>
  <si>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</si>
  <si>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</si>
  <si>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</si>
  <si>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</si>
  <si>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</si>
  <si>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</si>
  <si>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</si>
  <si>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</si>
  <si>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</si>
  <si>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</si>
  <si>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</si>
  <si>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</si>
  <si>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</si>
  <si>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</si>
  <si>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</si>
  <si>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</si>
  <si>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</si>
  <si>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</si>
  <si>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</si>
  <si>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</si>
  <si>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</si>
  <si>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</si>
  <si>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</si>
  <si>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</si>
  <si>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</si>
  <si>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</si>
  <si>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</si>
  <si>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</si>
  <si>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</si>
  <si>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</si>
  <si>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</si>
  <si>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</si>
  <si>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</si>
  <si>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</si>
  <si>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</si>
  <si>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</si>
  <si>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No.of Internal Training</t>
  </si>
  <si>
    <t>No.of Internal Audit</t>
  </si>
  <si>
    <t>No. of Toolbox Talks</t>
  </si>
  <si>
    <t>Safety Awards/Incentives</t>
  </si>
  <si>
    <t xml:space="preserve">  </t>
  </si>
  <si>
    <t>Site Instruction (SIR)</t>
  </si>
  <si>
    <t>Saudi Staff</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</si>
  <si>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</si>
  <si>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</si>
  <si>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</si>
  <si>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</si>
  <si>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</si>
  <si>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</si>
  <si>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</si>
  <si>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</si>
  <si>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</si>
  <si>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</si>
  <si>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</si>
  <si>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</si>
  <si>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</si>
  <si>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</si>
  <si>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</si>
  <si>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</si>
  <si>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</si>
  <si>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Next Month Forecast</t>
  </si>
  <si>
    <t>Consultant Quality Inspections / Observations (Weekly Basis)</t>
  </si>
  <si>
    <t>Consultant Safety Inspection (Weekly Basis)</t>
  </si>
  <si>
    <t>VAT 5%/15%</t>
  </si>
  <si>
    <t>Last Revised Schedule Approval Date</t>
  </si>
  <si>
    <t>Technical Dvelopment Co. "TDC"</t>
  </si>
  <si>
    <t xml:space="preserve"> Saudi Arabia Consulting Engineering Company "EGIS"</t>
  </si>
  <si>
    <t xml:space="preserve">Execution Plan submission </t>
  </si>
  <si>
    <t xml:space="preserve">Execution Plan Approval </t>
  </si>
  <si>
    <t>TECHNICAL DEVELOPMENT CONTRACTING CO.</t>
  </si>
  <si>
    <t>Baseline Submission Finish Milestone</t>
  </si>
  <si>
    <t>Mobilization Finish Milestone</t>
  </si>
  <si>
    <t>Technical Submittals Finish Milestone</t>
  </si>
  <si>
    <t>Engineering Phase Finish Milestone</t>
  </si>
  <si>
    <t>Procurment Phase Finish Milestone</t>
  </si>
  <si>
    <t>Construction Phase Finish Milestone</t>
  </si>
  <si>
    <t>Project Start Milstone</t>
  </si>
  <si>
    <t>Project Finish Milstone</t>
  </si>
  <si>
    <t>Engineer</t>
  </si>
  <si>
    <t>Doc. Controller</t>
  </si>
  <si>
    <t>Proc. Team</t>
  </si>
  <si>
    <t>Foreman</t>
  </si>
  <si>
    <t>Draftman</t>
  </si>
  <si>
    <t>Driver</t>
  </si>
  <si>
    <t>Boom Truck</t>
  </si>
  <si>
    <t>Water Tank</t>
  </si>
  <si>
    <t>PW Planned</t>
  </si>
  <si>
    <t>PW Actuals</t>
  </si>
  <si>
    <t xml:space="preserve">  Milestones</t>
  </si>
  <si>
    <t xml:space="preserve">  Mobilization</t>
  </si>
  <si>
    <t xml:space="preserve">  Engineering</t>
  </si>
  <si>
    <t xml:space="preserve">  Procurement</t>
  </si>
  <si>
    <t xml:space="preserve">  Construction</t>
  </si>
  <si>
    <t xml:space="preserve">  Testing and commissioning</t>
  </si>
  <si>
    <t xml:space="preserve">  Close out</t>
  </si>
  <si>
    <t>Quality Lap Finish Milestone</t>
  </si>
  <si>
    <t>RBF Finish Milestone</t>
  </si>
  <si>
    <t>All Works Finish Milestone</t>
  </si>
  <si>
    <t xml:space="preserve">Civil /Structural /Architectural </t>
  </si>
  <si>
    <t>MonthlyEffort</t>
  </si>
  <si>
    <t>ACT#inP6</t>
  </si>
  <si>
    <t>The Impact (BOQ Cost)</t>
  </si>
  <si>
    <t>Local trancport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</si>
  <si>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</si>
  <si>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</si>
  <si>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</si>
  <si>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</si>
  <si>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</si>
  <si>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</si>
  <si>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</si>
  <si>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</si>
  <si>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</si>
  <si>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</si>
  <si>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</si>
  <si>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</si>
  <si>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</si>
  <si>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</si>
  <si>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</si>
  <si>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</si>
  <si>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</si>
  <si>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</si>
  <si>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</si>
  <si>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</si>
  <si>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</si>
  <si>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</si>
  <si>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</si>
  <si>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</si>
  <si>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</si>
  <si>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</si>
  <si>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</si>
  <si>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</si>
  <si>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</si>
  <si>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</si>
  <si>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</si>
  <si>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</si>
  <si>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</si>
  <si>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</si>
  <si>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معلومات المشروع</t>
  </si>
  <si>
    <t>نطاق المشروع</t>
  </si>
  <si>
    <t>موقع المشروع</t>
  </si>
  <si>
    <t>المقاول</t>
  </si>
  <si>
    <t xml:space="preserve">شركة تطوير التقنية للمقاولات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</si>
  <si>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</si>
  <si>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</si>
  <si>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</si>
  <si>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</si>
  <si>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</si>
  <si>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</si>
  <si>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</si>
  <si>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</si>
  <si>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</si>
  <si>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</si>
  <si>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</si>
  <si>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</si>
  <si>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</si>
  <si>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</si>
  <si>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</si>
  <si>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</si>
  <si>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</si>
  <si>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</si>
  <si>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</si>
  <si>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</si>
  <si>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</si>
  <si>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</si>
  <si>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</si>
  <si>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</si>
  <si>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</si>
  <si>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</si>
  <si>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3-</t>
  </si>
  <si>
    <t xml:space="preserve">4- </t>
  </si>
  <si>
    <t>5-</t>
  </si>
  <si>
    <t>6-</t>
  </si>
  <si>
    <t>7-</t>
  </si>
  <si>
    <t>Item Description</t>
  </si>
  <si>
    <t>Discipline</t>
  </si>
  <si>
    <t>(Long \Short) Lead Items</t>
  </si>
  <si>
    <t>Supplier
Phone</t>
  </si>
  <si>
    <t>Approval Status</t>
  </si>
  <si>
    <t>Completion Rate</t>
  </si>
  <si>
    <t xml:space="preserve"> Infrastructure Network Development Project in Sudair City for Industry and Business - Phase Two - Part Two</t>
  </si>
  <si>
    <t>SUD1-02-011</t>
  </si>
  <si>
    <t>30/1/1449</t>
  </si>
  <si>
    <t>17/7/1447</t>
  </si>
  <si>
    <t>ROAD WORKS</t>
  </si>
  <si>
    <t xml:space="preserve">      ZONE A</t>
  </si>
  <si>
    <t xml:space="preserve">      ZONE G</t>
  </si>
  <si>
    <t xml:space="preserve">  Storm Water Drainage Network</t>
  </si>
  <si>
    <t>Sewerage Network</t>
  </si>
  <si>
    <t>TSE Network</t>
  </si>
  <si>
    <t>Portable Water</t>
  </si>
  <si>
    <t>Electrical Works</t>
  </si>
  <si>
    <t xml:space="preserve"> Landscape &amp; Irrigation Works</t>
  </si>
  <si>
    <t>CCTV Works</t>
  </si>
  <si>
    <t>Bus</t>
  </si>
  <si>
    <t>Dump Truck</t>
  </si>
  <si>
    <t>CRANE</t>
  </si>
  <si>
    <t>Showel</t>
  </si>
  <si>
    <t xml:space="preserve">          SIC-ENG-M-SUC-1000</t>
  </si>
  <si>
    <t xml:space="preserve">        Civil</t>
  </si>
  <si>
    <t xml:space="preserve">      Short Lead Items</t>
  </si>
  <si>
    <t xml:space="preserve">          SIC-ENG-M-SUC-1010</t>
  </si>
  <si>
    <t xml:space="preserve">          SIC-ENG-M-SUC-1020</t>
  </si>
  <si>
    <t xml:space="preserve">          SIC-ENG-M-SUC-1030</t>
  </si>
  <si>
    <t xml:space="preserve">          SIC-ENG-M-SUC-1040</t>
  </si>
  <si>
    <t xml:space="preserve">          SIC-ENG-M-SUC-1050</t>
  </si>
  <si>
    <t xml:space="preserve">          SIC-ENG-M-SUC-1060</t>
  </si>
  <si>
    <t xml:space="preserve">          SIC-ENG-M-SUC-1070</t>
  </si>
  <si>
    <t xml:space="preserve">          SIC-ENG-M-SUC-1080</t>
  </si>
  <si>
    <t xml:space="preserve">          SIC-ENG-M-SUC-1090</t>
  </si>
  <si>
    <t xml:space="preserve">          SIC-ENG-M-SUC-1100</t>
  </si>
  <si>
    <t xml:space="preserve">        Electrical</t>
  </si>
  <si>
    <t xml:space="preserve">          SIC-ENG-M-SUE-1210</t>
  </si>
  <si>
    <t xml:space="preserve">          SIC-ENG-M-SUE-1220</t>
  </si>
  <si>
    <t xml:space="preserve">          SIC-ENG-M-SUE-1230</t>
  </si>
  <si>
    <t xml:space="preserve">          SIC-ENG-M-SUE-1240</t>
  </si>
  <si>
    <t xml:space="preserve">        Mechanical</t>
  </si>
  <si>
    <t xml:space="preserve">          SIC-ENG-M-SUM-1000</t>
  </si>
  <si>
    <t>Long Lead Items</t>
  </si>
  <si>
    <t xml:space="preserve">          SIC-ENG-M-SUM-1010</t>
  </si>
  <si>
    <t xml:space="preserve">          SIC-ENG-M-SUM-1020</t>
  </si>
  <si>
    <t xml:space="preserve">          SIC-ENG-M-SUM-1030</t>
  </si>
  <si>
    <t xml:space="preserve">          SIC-ENG-M-SUM-1040</t>
  </si>
  <si>
    <t xml:space="preserve">          SIC-ENG-M-SUM-1050</t>
  </si>
  <si>
    <t xml:space="preserve">          SIC-ENG-M-SUM-1060</t>
  </si>
  <si>
    <t xml:space="preserve">          SIC-ENG-M-SUM-1070</t>
  </si>
  <si>
    <t xml:space="preserve">          SIC-ENG-M-SUE-1000</t>
  </si>
  <si>
    <t xml:space="preserve">          SIC-ENG-M-SUE-1010</t>
  </si>
  <si>
    <t xml:space="preserve">          SIC-ENG-M-SUE-1020</t>
  </si>
  <si>
    <t xml:space="preserve">          SIC-ENG-M-SUE-1030</t>
  </si>
  <si>
    <t xml:space="preserve">          SIC-ENG-M-SUE-1040</t>
  </si>
  <si>
    <t xml:space="preserve">          SIC-ENG-M-SUE-1050</t>
  </si>
  <si>
    <t xml:space="preserve">          SIC-ENG-M-SUE-1060</t>
  </si>
  <si>
    <t xml:space="preserve">          SIC-ENG-M-SUE-1070</t>
  </si>
  <si>
    <t xml:space="preserve">          SIC-ENG-M-SUE-1080</t>
  </si>
  <si>
    <t xml:space="preserve">          SIC-ENG-M-SUE-1090</t>
  </si>
  <si>
    <t xml:space="preserve">          SIC-ENG-M-SUE-1100</t>
  </si>
  <si>
    <t xml:space="preserve">          SIC-ENG-M-SUE-1110</t>
  </si>
  <si>
    <t xml:space="preserve">          SIC-ENG-M-SUE-1120</t>
  </si>
  <si>
    <t xml:space="preserve">          SIC-ENG-M-SUE-1130</t>
  </si>
  <si>
    <t xml:space="preserve">          SIC-ENG-M-SUE-1140</t>
  </si>
  <si>
    <t xml:space="preserve">          SIC-ENG-M-SUE-1150</t>
  </si>
  <si>
    <t xml:space="preserve">          SIC-ENG-M-SUE-1160</t>
  </si>
  <si>
    <t xml:space="preserve">          SIC-ENG-M-SUE-1170</t>
  </si>
  <si>
    <t xml:space="preserve">          SIC-ENG-M-SUE-1180</t>
  </si>
  <si>
    <t xml:space="preserve">          SIC-ENG-M-SUE-1190</t>
  </si>
  <si>
    <t xml:space="preserve">          SIC-ENG-M-SUE-1200</t>
  </si>
  <si>
    <t xml:space="preserve">06-01-2026 م
</t>
  </si>
  <si>
    <t>18 شهرًا ميلاديًا</t>
  </si>
  <si>
    <t>193,923,948.00
  ريال</t>
  </si>
  <si>
    <r>
      <t>أعمال الطرق والرصف (</t>
    </r>
    <r>
      <rPr>
        <b/>
        <sz val="12"/>
        <color rgb="FF276690"/>
        <rFont val="TheSansArab Light"/>
      </rPr>
      <t>ROD)</t>
    </r>
  </si>
  <si>
    <r>
      <t>أعمال شبكة مياة الشرب (</t>
    </r>
    <r>
      <rPr>
        <b/>
        <sz val="12"/>
        <color rgb="FF276690"/>
        <rFont val="TheSansArab Light"/>
      </rPr>
      <t>WAT)</t>
    </r>
  </si>
  <si>
    <r>
      <t>أعمال شبكة المياه المعالجة (</t>
    </r>
    <r>
      <rPr>
        <b/>
        <sz val="12"/>
        <color rgb="FF276690"/>
        <rFont val="TheSansArab Light"/>
      </rPr>
      <t xml:space="preserve">TSE)  </t>
    </r>
  </si>
  <si>
    <r>
      <t>أعمال شبكة الصرف الصحي (</t>
    </r>
    <r>
      <rPr>
        <b/>
        <sz val="12"/>
        <color rgb="FF276690"/>
        <rFont val="TheSansArab Light"/>
      </rPr>
      <t>SEW)</t>
    </r>
  </si>
  <si>
    <r>
      <t>أعمال شبكة صرف مياه الأمطار (</t>
    </r>
    <r>
      <rPr>
        <b/>
        <sz val="12"/>
        <color rgb="FF276690"/>
        <rFont val="TheSansArab Light"/>
      </rPr>
      <t>STR)</t>
    </r>
  </si>
  <si>
    <r>
      <t>أعمال شبكة الري والمناظر الطبيعية (</t>
    </r>
    <r>
      <rPr>
        <b/>
        <sz val="12"/>
        <color rgb="FF276690"/>
        <rFont val="TheSansArab Light"/>
      </rPr>
      <t>IRR)</t>
    </r>
  </si>
  <si>
    <r>
      <t>أعمال الشبكة الكهربائية (</t>
    </r>
    <r>
      <rPr>
        <b/>
        <sz val="12"/>
        <color rgb="FF276690"/>
        <rFont val="TheSansArab Light"/>
      </rPr>
      <t xml:space="preserve">ELE) </t>
    </r>
  </si>
  <si>
    <r>
      <t>أعمال المراقبة بالكاميرات (</t>
    </r>
    <r>
      <rPr>
        <b/>
        <sz val="12"/>
        <color rgb="FF276690"/>
        <rFont val="TheSansArab Light"/>
      </rPr>
      <t xml:space="preserve">CCTV) </t>
    </r>
  </si>
  <si>
    <t>18,252 م</t>
  </si>
  <si>
    <t>18,021 م</t>
  </si>
  <si>
    <t>16,141 م</t>
  </si>
  <si>
    <t>13,040 م</t>
  </si>
  <si>
    <t>13,600 م</t>
  </si>
  <si>
    <t>29,570 م</t>
  </si>
  <si>
    <t>51,500 م</t>
  </si>
  <si>
    <t xml:space="preserve">125 كاميرا </t>
  </si>
  <si>
    <t>أعمال الطرق</t>
  </si>
  <si>
    <t>شبكة تصريف مياه الأمطار</t>
  </si>
  <si>
    <t>شبكة الصرف الصحي</t>
  </si>
  <si>
    <t>شبكة المياه المعالجة (TSE)</t>
  </si>
  <si>
    <t>شبكة مياه الشرب</t>
  </si>
  <si>
    <t>الأعمال الكهربائية</t>
  </si>
  <si>
    <t>أعمال تنسيق الموقع والري</t>
  </si>
  <si>
    <t>أعمال كاميرات المراقبة (CCTV)</t>
  </si>
  <si>
    <t xml:space="preserve">1- </t>
  </si>
  <si>
    <t xml:space="preserve">2- </t>
  </si>
  <si>
    <t>تقدم سير مشروع  تطوير شبكات البنية التحتية في مدينة سدير للصناعة والأعمال – المرحلة الثانية – الجزء الثاني</t>
  </si>
  <si>
    <t>Road work</t>
  </si>
  <si>
    <t>Finish</t>
  </si>
  <si>
    <t>Engr.Ziyad Al Shabbat</t>
  </si>
  <si>
    <t>16/6/1447</t>
  </si>
  <si>
    <t>9/7/1447</t>
  </si>
  <si>
    <t>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</si>
  <si>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</si>
  <si>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</si>
  <si>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</si>
  <si>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</si>
  <si>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</si>
  <si>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</si>
  <si>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</si>
  <si>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</si>
  <si>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</si>
  <si>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</si>
  <si>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</si>
  <si>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</si>
  <si>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</si>
  <si>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</si>
  <si>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</si>
  <si>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</si>
  <si>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</si>
  <si>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</si>
  <si>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</si>
  <si>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</si>
  <si>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</si>
  <si>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</si>
  <si>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</si>
  <si>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</si>
  <si>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</si>
  <si>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Access and Egress - 
(General access to site, segregated from vehicles, / Overhead protection, while entering into the building /Adequate lighting provided when dark or overnight work)</t>
  </si>
  <si>
    <t>Abdul kalim</t>
  </si>
  <si>
    <t>Engr Ayman Sabry</t>
  </si>
  <si>
    <t>wet network(sewer,storm,potable,irrigation)</t>
  </si>
  <si>
    <t>Landscape</t>
  </si>
  <si>
    <t>CCTV</t>
  </si>
  <si>
    <t xml:space="preserve">wet network(sewer,storm,potable,irrigation) </t>
  </si>
  <si>
    <t xml:space="preserve">Electrical,Telecom,Street light </t>
  </si>
  <si>
    <t>Forklift</t>
  </si>
  <si>
    <t>QC OBSERVATIONS CHECKLIST</t>
  </si>
  <si>
    <t>Project No.</t>
  </si>
  <si>
    <t>OBS No.</t>
  </si>
  <si>
    <t>Inspection Day:</t>
  </si>
  <si>
    <t>Project</t>
  </si>
  <si>
    <t>Infrastructure Networks Development Project in Sudir City for Industry and Business Phase II – Part II</t>
  </si>
  <si>
    <t>Technical Development Company                                                                       Egis Engineering cunsultancy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</si>
  <si>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</si>
  <si>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</si>
  <si>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</si>
  <si>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</si>
  <si>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</si>
  <si>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</si>
  <si>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</si>
  <si>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</si>
  <si>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</si>
  <si>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</si>
  <si>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</si>
  <si>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</si>
  <si>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</si>
  <si>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</si>
  <si>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</si>
  <si>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</si>
  <si>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</si>
  <si>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</si>
  <si>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</si>
  <si>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</si>
  <si>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</si>
  <si>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</si>
  <si>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</si>
  <si>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</si>
  <si>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</si>
  <si>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</si>
  <si>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</si>
  <si>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</si>
  <si>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</si>
  <si>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</si>
  <si>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</si>
  <si>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</si>
  <si>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</si>
  <si>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</si>
  <si>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</si>
  <si>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</si>
  <si>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</si>
  <si>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</si>
  <si>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</si>
  <si>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</si>
  <si>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</si>
  <si>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</si>
  <si>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</si>
  <si>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</si>
  <si>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</si>
  <si>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</si>
  <si>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</si>
  <si>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</si>
  <si>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</si>
  <si>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</si>
  <si>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</si>
  <si>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</si>
  <si>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</si>
  <si>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</si>
  <si>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</si>
  <si>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</si>
  <si>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</si>
  <si>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</si>
  <si>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</si>
  <si>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</si>
  <si>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</si>
  <si>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</si>
  <si>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</si>
  <si>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</si>
  <si>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</si>
  <si>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</si>
  <si>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</si>
  <si>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</si>
  <si>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</si>
  <si>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</si>
  <si>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</si>
  <si>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</si>
  <si>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</si>
  <si>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Scaffold/Ladders/Slope/Bridge Compliance</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</si>
  <si>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</si>
  <si>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</si>
  <si>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</si>
  <si>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</si>
  <si>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</si>
  <si>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</si>
  <si>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</si>
  <si>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</si>
  <si>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</si>
  <si>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</si>
  <si>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</si>
  <si>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</si>
  <si>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</si>
  <si>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</si>
  <si>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Sarvar Ahmad</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</si>
  <si>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</si>
  <si>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</si>
  <si>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Field Inspection Request (FIR)</t>
  </si>
  <si>
    <t>UG</t>
  </si>
  <si>
    <t>WEEKLY PROGRESS PHOTOS</t>
  </si>
  <si>
    <t>Quality -Stat</t>
  </si>
  <si>
    <t>INVOICE AMOUNT FIR</t>
  </si>
  <si>
    <t>PROCUREMENT</t>
  </si>
  <si>
    <t xml:space="preserve"> SUD1-02-011</t>
  </si>
  <si>
    <t>m3</t>
  </si>
  <si>
    <t xml:space="preserve">Earth works material </t>
  </si>
  <si>
    <t xml:space="preserve">Ready mix concrete </t>
  </si>
  <si>
    <t xml:space="preserve">Asphalt Mix </t>
  </si>
  <si>
    <t xml:space="preserve">Road Marking </t>
  </si>
  <si>
    <t xml:space="preserve">Kerbstone </t>
  </si>
  <si>
    <t xml:space="preserve">Interlock Tiles </t>
  </si>
  <si>
    <t xml:space="preserve">Traffic Signage </t>
  </si>
  <si>
    <t xml:space="preserve">Construction material </t>
  </si>
  <si>
    <t xml:space="preserve">Fence for Electrical works </t>
  </si>
  <si>
    <t xml:space="preserve">Protection Bollards for CCTV Pole </t>
  </si>
  <si>
    <t xml:space="preserve">Protection (Guard rail) for Fire hydrant </t>
  </si>
  <si>
    <t xml:space="preserve">Termination Kits &amp; Joints </t>
  </si>
  <si>
    <t xml:space="preserve">UPVC Ducts &amp; HDPE Ducts for Telecom network </t>
  </si>
  <si>
    <t xml:space="preserve">Grounding System </t>
  </si>
  <si>
    <t xml:space="preserve">PECD Ducts for CCTV network </t>
  </si>
  <si>
    <t xml:space="preserve">HDPE Pipes &amp; Fittings </t>
  </si>
  <si>
    <t xml:space="preserve">Manhole </t>
  </si>
  <si>
    <t xml:space="preserve">Catch Basin </t>
  </si>
  <si>
    <t xml:space="preserve">Manhole, Catch basin and Valve box Cover </t>
  </si>
  <si>
    <t xml:space="preserve">Fire Hydrant </t>
  </si>
  <si>
    <t xml:space="preserve">Valve of Fire Hydrant </t>
  </si>
  <si>
    <t xml:space="preserve">MV Cables </t>
  </si>
  <si>
    <t xml:space="preserve">LV Cables </t>
  </si>
  <si>
    <t xml:space="preserve">Street Lighting Poles </t>
  </si>
  <si>
    <t xml:space="preserve">Street Lighting Fixtures </t>
  </si>
  <si>
    <t xml:space="preserve">DrawPits for Lighting </t>
  </si>
  <si>
    <t xml:space="preserve">Concrete Manholes &amp; DrawPits for Telecom Network </t>
  </si>
  <si>
    <t xml:space="preserve">Switchgears - (RMUs) </t>
  </si>
  <si>
    <t xml:space="preserve">Unit Substation </t>
  </si>
  <si>
    <t xml:space="preserve">Lighting Panels </t>
  </si>
  <si>
    <t xml:space="preserve">KWH Meter with mounting frame </t>
  </si>
  <si>
    <t xml:space="preserve">Main Feeder Pillar </t>
  </si>
  <si>
    <t xml:space="preserve">CCTV Poles including all hardwares </t>
  </si>
  <si>
    <t xml:space="preserve">CCTV Cables "Power" </t>
  </si>
  <si>
    <t xml:space="preserve">CCTV Cables "CAT6" </t>
  </si>
  <si>
    <t xml:space="preserve">Racks and Patch panels </t>
  </si>
  <si>
    <t xml:space="preserve">CCTV System,Servers &amp; WorkStations </t>
  </si>
  <si>
    <t xml:space="preserve">Professional 55" Video wall at control room </t>
  </si>
  <si>
    <t xml:space="preserve">CCTV Switches </t>
  </si>
  <si>
    <t xml:space="preserve">CCTV Wireless P2P bridges </t>
  </si>
  <si>
    <t xml:space="preserve">CCTV UPS </t>
  </si>
  <si>
    <t xml:space="preserve">CCTV Solar System </t>
  </si>
  <si>
    <t>Union pipes</t>
  </si>
  <si>
    <t>AVK</t>
  </si>
  <si>
    <t>United Al kharj</t>
  </si>
  <si>
    <t>Not submitted</t>
  </si>
  <si>
    <t>31 22 00</t>
  </si>
  <si>
    <t xml:space="preserve">33 42 16 </t>
  </si>
  <si>
    <t>32 11 26</t>
  </si>
  <si>
    <t>32 17 23</t>
  </si>
  <si>
    <t>m²</t>
  </si>
  <si>
    <t>32 14 13</t>
  </si>
  <si>
    <t>32 14 13.13</t>
  </si>
  <si>
    <t>10 14 53</t>
  </si>
  <si>
    <t>32 11 23 / 31 22 00.05</t>
  </si>
  <si>
    <t>26.11.00</t>
  </si>
  <si>
    <t>33 14 19</t>
  </si>
  <si>
    <t>26 05 13.16</t>
  </si>
  <si>
    <t>unit</t>
  </si>
  <si>
    <t>33 14 13</t>
  </si>
  <si>
    <t>26 05 26</t>
  </si>
  <si>
    <t>34 14 19</t>
  </si>
  <si>
    <t>33 31 00 / 33 42 11</t>
  </si>
  <si>
    <t>33 14 13 / 11</t>
  </si>
  <si>
    <t>33 05 13</t>
  </si>
  <si>
    <t>33 05 39</t>
  </si>
  <si>
    <t>33 05 13 / 39</t>
  </si>
  <si>
    <t>26.5.19</t>
  </si>
  <si>
    <t>26 56 19</t>
  </si>
  <si>
    <t xml:space="preserve">33 71 19.13 </t>
  </si>
  <si>
    <t>33 71 19.13</t>
  </si>
  <si>
    <t>26 24 16</t>
  </si>
  <si>
    <t>35 14 19</t>
  </si>
  <si>
    <t>36 14 19</t>
  </si>
  <si>
    <t>37 14 19</t>
  </si>
  <si>
    <t>38 14 19</t>
  </si>
  <si>
    <t>39 14 19</t>
  </si>
  <si>
    <t>UnSkilled Labor</t>
  </si>
  <si>
    <t>Skiled labour</t>
  </si>
  <si>
    <t>UP</t>
  </si>
  <si>
    <t>Cum. Planned %</t>
  </si>
  <si>
    <t>Cum.Earned %</t>
  </si>
  <si>
    <t>Engr.Zyad Al Shabat</t>
  </si>
  <si>
    <t>Risk ID</t>
  </si>
  <si>
    <t>Region</t>
  </si>
  <si>
    <t>City</t>
  </si>
  <si>
    <t>Project Budget</t>
  </si>
  <si>
    <t>Date Pariod</t>
  </si>
  <si>
    <t>To</t>
  </si>
  <si>
    <t>BOQ Item #</t>
  </si>
  <si>
    <t xml:space="preserve">BOQ Description  </t>
  </si>
  <si>
    <t xml:space="preserve">Date </t>
  </si>
  <si>
    <t>FIR #</t>
  </si>
  <si>
    <t xml:space="preserve">FIR Description  </t>
  </si>
  <si>
    <t xml:space="preserve"> Current Pariod  Quantity</t>
  </si>
  <si>
    <t>Total (SR)</t>
  </si>
  <si>
    <t xml:space="preserve">Description </t>
  </si>
  <si>
    <t>Weekly Prgoress Photos</t>
  </si>
  <si>
    <t>Gate Valves</t>
  </si>
  <si>
    <t>Butterfly valves</t>
  </si>
  <si>
    <t>Washout valves</t>
  </si>
  <si>
    <t>Airrelease valves</t>
  </si>
  <si>
    <t>Delivery Ongoing</t>
  </si>
  <si>
    <t>Sacep contraction</t>
  </si>
  <si>
    <t>Hasham Esawady</t>
  </si>
  <si>
    <t>Ababten  co</t>
  </si>
  <si>
    <t xml:space="preserve">MEG manefacture </t>
  </si>
  <si>
    <t xml:space="preserve">GRP &amp; UPVC Pipes &amp; Fittings </t>
  </si>
  <si>
    <t>10708 &amp;10697</t>
  </si>
  <si>
    <t>AMIANTIT&amp;Nationel marketing</t>
  </si>
  <si>
    <t xml:space="preserve">Embankments to the ROW </t>
  </si>
  <si>
    <t>B1.31 22 00.03</t>
  </si>
  <si>
    <t xml:space="preserve">SUD1-02-011-TDC-TS9-1-ROD-FIR-0008-00 </t>
  </si>
  <si>
    <t>Check Coordinates level and Compaction F.D.T for Embankment 1st layer at Road # MCE0, STA: 0+500 to STA: 0+610</t>
  </si>
  <si>
    <t xml:space="preserve">SUD1-02-011-TDC-TS9-1-ROD-FIR-0009-01 </t>
  </si>
  <si>
    <t xml:space="preserve">Check Coordinates level and Compaction F.D.T for Embankment 1st layer at Road # MCG0, STA: 0+580 to STA: 0+740 </t>
  </si>
  <si>
    <t xml:space="preserve">SUD1-02-011-TDC-TS9-1-ROD-FIR-0013-00 </t>
  </si>
  <si>
    <t xml:space="preserve">Check Coordinates level and Compaction F.D.T for Embankment 2nd layer at Road # MCE0, STA: 0+500 to STA: 0+600 </t>
  </si>
  <si>
    <t xml:space="preserve">SUD1-02-011-TDC-TS9-1-ROD-FIR-0014-00 </t>
  </si>
  <si>
    <t xml:space="preserve">Check Coordinates level and Compaction F.D.T for Embankment 1st layer at Road # MCG0, STA: 0+380 to STA: 0+480 </t>
  </si>
  <si>
    <t xml:space="preserve">SUD1-02-011-TDC-TS9-1-ROD-FIR-0015-00 </t>
  </si>
  <si>
    <t xml:space="preserve">Check Coordinates level and Compaction F.D.T for Embankment 2nd layer at Road # MCE0, STA: 0+600 to STA: 0+710 </t>
  </si>
  <si>
    <t xml:space="preserve">SUD1-02-011-TDC-TS9-1-ROD-FIR-0011-00 </t>
  </si>
  <si>
    <t xml:space="preserve">Check Coordinates level and Compaction F.D.T for Embankment 2nd layer at Road # MCE0, STA: 0+710 to STA: 0+860 </t>
  </si>
  <si>
    <t>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t>
  </si>
  <si>
    <t>GRP Pipes</t>
  </si>
  <si>
    <t>Manholes</t>
  </si>
  <si>
    <t>Catch Basins</t>
  </si>
  <si>
    <t>HDPE Pipes</t>
  </si>
  <si>
    <t>Medium Voltage Cables</t>
  </si>
  <si>
    <t>Street Lighting Poles</t>
  </si>
  <si>
    <t>Street Lighting Panels</t>
  </si>
  <si>
    <t>Unit Substation</t>
  </si>
  <si>
    <t>UPVC Pipes</t>
  </si>
  <si>
    <t>Valves</t>
  </si>
  <si>
    <t>Fire Hydrants</t>
  </si>
  <si>
    <t>Low Voltage Cables</t>
  </si>
  <si>
    <t>33 42.1</t>
  </si>
  <si>
    <t>26 05 19</t>
  </si>
  <si>
    <t>26 11 16</t>
  </si>
  <si>
    <t>33 31 00</t>
  </si>
  <si>
    <t>Zone A</t>
  </si>
  <si>
    <t xml:space="preserve"> Road works</t>
  </si>
  <si>
    <t xml:space="preserve"> Network work</t>
  </si>
  <si>
    <t xml:space="preserve"> Sewage Network</t>
  </si>
  <si>
    <t xml:space="preserve"> Potable Network</t>
  </si>
  <si>
    <t xml:space="preserve"> Electrical Network</t>
  </si>
  <si>
    <t>Landscape &amp; Irrigation Network</t>
  </si>
  <si>
    <t>CCTV Medium voltage works</t>
  </si>
  <si>
    <t>Zone G</t>
  </si>
  <si>
    <t>Close</t>
  </si>
  <si>
    <t xml:space="preserve">SUD1-02-011-TDC-TS9-1-ROD-FIR-0018-00 </t>
  </si>
  <si>
    <t xml:space="preserve">Check Coordinates level and Compaction F.D.T for Embankment 3rd layer at Road # MCE0, STA: 0+700 to STA: 0+860 </t>
  </si>
  <si>
    <t xml:space="preserve">SUD1-02-011-TDC-TS9-1-ROD-FIR-0019-00 </t>
  </si>
  <si>
    <t xml:space="preserve">Check Coordinates level and Compaction F.D.T for 
Embankment 3rd layer at Road # MCE0, STA: 0+620 to STA: 0+700 </t>
  </si>
  <si>
    <t xml:space="preserve">SUD1-02-011-TDC-TS9-1-ROD-FIR-0023-00 </t>
  </si>
  <si>
    <t xml:space="preserve">Check Coordinates level and Compaction F.D.T for Embankment 1st layer at Road # MCD0, STA: 0+50 to STA: 0+180 </t>
  </si>
  <si>
    <t xml:space="preserve">SUD1-02-011-TDC-TS9-1-ROD-FIR-0026-00 </t>
  </si>
  <si>
    <t xml:space="preserve">Check Coordinates level and Compaction F.D.T for Embankment 1st layer at Road # MCZ0, STA: 0+080.00 to STA: 0+310.00 </t>
  </si>
  <si>
    <t xml:space="preserve">SUD1-02-011-TDC-TS9-1-ROD-FIR-0027-00 </t>
  </si>
  <si>
    <t xml:space="preserve">Check Coordinates level and Compaction F.D.T for Embankment 3rd layer at Road # MCE0, STA: 0+500 to STA: 0+620 </t>
  </si>
  <si>
    <t xml:space="preserve">SUD1-02-011-TDC-TS9-1-ROD-FIR-0029-00 </t>
  </si>
  <si>
    <t>Check Coordinates level and Compaction F.D.T for Embankment 2nd layer at Road # MCF0, STA: 0+230 to STA: 0+350</t>
  </si>
  <si>
    <t xml:space="preserve">SUD1-02-011-TDC-TS9-1-ROD-FIR-0030-00 </t>
  </si>
  <si>
    <t xml:space="preserve">Check Coordinates level and Compaction F.D.T for Embankment 4th layer at Road # MCE0, STA: 0+620 to STA: 0+830 </t>
  </si>
  <si>
    <t>SUD1-02-011-TDC-TS9-1-ROD-FIR-0031-00</t>
  </si>
  <si>
    <t xml:space="preserve">Check Coordinates level and Compaction F.D.T for Embankment 1st layer at Road # MCF0, STA: 0+350 to STA: 0+410 </t>
  </si>
  <si>
    <t xml:space="preserve">SUD1-02-011-TDC-TS9-1-ROD-FIR-0032-00 </t>
  </si>
  <si>
    <t xml:space="preserve">Check Coordinates level and Compaction F.D.T for Embankment 1st layer at Road # MCZ0, STA: 0+310 to STA: 0+447.25 </t>
  </si>
  <si>
    <t xml:space="preserve">SUD1-02-011-TDC-TS9-1-ROD-FIR-0033-00 </t>
  </si>
  <si>
    <t xml:space="preserve">Check Coordinates level and Compaction F.D.T for Embankment 2nd layer at Road # MCG0, STA: 0+380 to STA: 0+480 </t>
  </si>
  <si>
    <t xml:space="preserve">SUD1-02-011-TDC-TS9-1-ROD-FIR-0016-00 </t>
  </si>
  <si>
    <t xml:space="preserve">Check Coordinates level and Compaction F.D.T for Embankment 1st layer at Road # MCF0, STA: 0+230 to STA: 0+350 </t>
  </si>
  <si>
    <t>Authorities / Permits</t>
  </si>
  <si>
    <t>Mitigate</t>
  </si>
  <si>
    <t>MV  System</t>
  </si>
  <si>
    <t>There is no electricity service delivery agreement between the Modon and the electricity company</t>
  </si>
  <si>
    <t xml:space="preserve">TDC Wont be able to suubmit any sort of documents for material approval </t>
  </si>
  <si>
    <t>Interface / Communication</t>
  </si>
  <si>
    <t>Affecting time and cost</t>
  </si>
  <si>
    <t>International Issue (War and Conflicts)</t>
  </si>
  <si>
    <t>Should find alternative solution to this serious issue</t>
  </si>
  <si>
    <t>The ongoing Conflict  during this peiord is affecting the deilvery of the material like GRP which is risking time and cost</t>
  </si>
  <si>
    <t>Client/ Contractor</t>
  </si>
  <si>
    <t>Coordination between all stakholders (Client / Electricity Company and Contractor )  so we can execute our process</t>
  </si>
  <si>
    <t xml:space="preserve">Check Coordinates level and Compaction F.D.T for Embankment 4th layer at Road # MCE0, STA: 0+500 to STA: 0+620 </t>
  </si>
  <si>
    <t xml:space="preserve">Check Coordinates level and Compaction F.D.T for Embankment 2nd layer at Road # MCZ0, STA: 0+80 to STA: 0+170 </t>
  </si>
  <si>
    <t>Check Coordinates level and Compaction F.D.T for Embankment 2nd layer at Road # MCG0, STA: 0+260 to STA: 0+380</t>
  </si>
  <si>
    <t>Check Coordinates level and Compaction F.D.T for Embankment 1st layer at Road # MCG0, STA: 0+224 to STA: 0+260</t>
  </si>
  <si>
    <t xml:space="preserve">Check Coordinates level and Compaction F.D.T for Embankment 1st layer at Road # MCF0, STA: 0+224 to STA: 0+230 </t>
  </si>
  <si>
    <t xml:space="preserve">SUD1-02-011-TDC-TS9-1-ROD-FIR-0034-00 </t>
  </si>
  <si>
    <t xml:space="preserve">SUD1-02-011-TDC-TS9-1-ROD-FIR-0035-00 </t>
  </si>
  <si>
    <t xml:space="preserve">SUD1-02-011-TDC-TS9-1-ROD-FIR-0036-00 </t>
  </si>
  <si>
    <t xml:space="preserve">SUD1-02-011-TDC-TS9-1-ROD-FIR-0041-00 </t>
  </si>
  <si>
    <t xml:space="preserve">SUD1-02-011-TDC-TS9-1-ROD-FIR-0042-00 </t>
  </si>
  <si>
    <t xml:space="preserve">SUD1-02-011-TDC-TS9-1-ROD-FIR-0053-00 </t>
  </si>
  <si>
    <t xml:space="preserve">Check Coordinates level and Compaction F.D.T for Embankment 5th layer at Road # MCE0, STA: 0+620 to STA: 0+810 </t>
  </si>
  <si>
    <t xml:space="preserve">SUD1-02-011-TDC-TS9-1-ROD-FIR-0054-00 </t>
  </si>
  <si>
    <t xml:space="preserve">Check Coordinates level and Compaction F.D.T for Embankment 5th layer at Road # MCE0, STA: 0+500 to STA: 0+620 </t>
  </si>
  <si>
    <t xml:space="preserve">SUD1-02-011-TDC-TS9-1-ROD-FIR-0055-00 </t>
  </si>
  <si>
    <t xml:space="preserve">Check Coordinates level and Compaction F.D.T for Embankment 3rd layer at Road # MCF0, STA: 0+230 to STA: 0+350 </t>
  </si>
  <si>
    <t xml:space="preserve">SUD1-02-011-TDC-TS9-1-ROD-FIR-0056-00 </t>
  </si>
  <si>
    <t xml:space="preserve">Check Coordinates level and Compaction F.D.T for Embankment 3rd layer at Road # MCD0, STA: 0+50 to STA: 0+180 </t>
  </si>
  <si>
    <t>SUD1-02-011-TDC-TS9-1-ROD-FIR-0058-02</t>
  </si>
  <si>
    <t xml:space="preserve">Check Coordinates level and Compaction F.D.T for Embankment 4th layer at Road # MCG0, STA: 0+490 to STA: 0+610 </t>
  </si>
  <si>
    <t xml:space="preserve">SUD1-02-011-TDC-TS9-1-ROD-FIR-0059-01 </t>
  </si>
  <si>
    <t xml:space="preserve">Check Coordinates level and Compaction F.D.T for Embankment 3rd layer at Road # MCZ0, STA: 0+80 to STA: 0+170 </t>
  </si>
  <si>
    <t xml:space="preserve">SUD1-02-011-TDC-TS9-1-ROD-FIR-0060-00 </t>
  </si>
  <si>
    <t xml:space="preserve">Check Coordinates level and Compaction F.D.T for Embankment 2nd layer at Road # MCG0, STA: 0+224 to STA: 0+260 </t>
  </si>
  <si>
    <t xml:space="preserve">SUD1-02-011-TDC-TS9-1-ROD-FIR-0061-01 </t>
  </si>
  <si>
    <t xml:space="preserve">Check Coordinates level and Compaction F.D.T for Embankment 4th layer at Road # MCG0, STA: 0+380 to STA: 0+490 </t>
  </si>
  <si>
    <t>SUD1-02-011-TDC-TS9-1-ROD-FIR-0062-01</t>
  </si>
  <si>
    <t xml:space="preserve">Check Coordinates level and Compaction F.D.T for Embankment 3rd layer at Road # MCZ0, STA: 0+170 to STA: 0+310 </t>
  </si>
  <si>
    <t xml:space="preserve">SUD1-02-011-TDC-TS9-1-ROD-FIR-0064-00 </t>
  </si>
  <si>
    <t xml:space="preserve">Check Coordinates level and Compaction F.D.T for Embankment 6th layer at Road # MCE0, STA: 0+620 to STA: 0+720 </t>
  </si>
  <si>
    <t xml:space="preserve">SUD1-02-011-TDC-TS9-1-ROD-FIR-0065-00 </t>
  </si>
  <si>
    <t xml:space="preserve">Check Coordinates level and Compaction F.D.T for Embankment 1st layer at Road # MCF0, STA: 0+460 to STA: 0+560 </t>
  </si>
  <si>
    <t xml:space="preserve">SUD1-02-011-TDC-TS9-1-ROD-FIR-0066-00 </t>
  </si>
  <si>
    <t xml:space="preserve">Check Coordinates level and Compaction F.D.T for Embankment 2nd layer at Road # MCZ0, STA: 0+310 to STA: 0+447.25 </t>
  </si>
  <si>
    <t>Site Handover Letter</t>
  </si>
  <si>
    <t>Material Testing Results &amp; Certification</t>
  </si>
  <si>
    <t xml:space="preserve">SUD1-02-011-TDC-TS9-1-ROD-FIR-0067-00 </t>
  </si>
  <si>
    <t xml:space="preserve">Check Coordinates level and Compaction F.D.T for Embankment 6th layer at Road # MCE0, STA: 0+500 to STA: 0+620 </t>
  </si>
  <si>
    <t xml:space="preserve">SUD1-02-011-TDC-TS9-1-ROD-FIR-0068-00 </t>
  </si>
  <si>
    <t xml:space="preserve">Check Coordinates level and Compaction F.D.T for Embankment 6th layer at Road # MCE0, STA: 0+720 to STA: 0+800 </t>
  </si>
  <si>
    <t xml:space="preserve">SUD1-02-011-TDC-TS9-1-ROD-FIR-0069-01 </t>
  </si>
  <si>
    <t xml:space="preserve">Check Coordinates level and Compaction F.D.T for Embankment 2nd layer at Road# MCF0, STA: 0+350 to STA: 0+410 </t>
  </si>
  <si>
    <t xml:space="preserve">SUD1-02-011-TDC-TS9-1-ROD­FIR-0070-00 </t>
  </si>
  <si>
    <t xml:space="preserve">Check Coordinates level and Compaction F.D.T for Embankment 3rd layer at Road# MCG0, STA: 0+224 to STA: 0+380 </t>
  </si>
  <si>
    <t xml:space="preserve">SUD1-02-011-TDC-TS9-1-ROD­FIR-0071-00 </t>
  </si>
  <si>
    <t xml:space="preserve">Check Coordinates level and Compaction F.D.T for Embankment 4th layer at Road# MCZ0, STA: 0+80 to STA: 0+170 </t>
  </si>
  <si>
    <t xml:space="preserve">SUD1-02-011-TDC-TS9-1-ROD-FIR-0074-00 </t>
  </si>
  <si>
    <t xml:space="preserve">Check Coordinates level and Compaction F.D.T for Embankment 2nd layer at Road connection point MCZ0 to MCE0, STA: 0+000.00 to STA: 0+144.25 </t>
  </si>
  <si>
    <t xml:space="preserve">SUD1-02-011-TDC-TS9-1-ROD-FIR-0075-00 </t>
  </si>
  <si>
    <t xml:space="preserve">Check Coordinates level and Compaction F.D.T for Embankment 1st layer at Road # MCF0, STA: 0+560 to STA: 0+730 </t>
  </si>
  <si>
    <t xml:space="preserve">SUD1-02-011-TDC-TS9-1-ROD-FIR-0077-00 </t>
  </si>
  <si>
    <t>Check Coordinates level and Compaction F.D.T for Embankment 7th layer at Road # MCE0, STA: 0+500 to STA: 0+640 and STA : 0+730 to 0+ 740</t>
  </si>
  <si>
    <t xml:space="preserve">SUD1-02-011-TDC-TS9-1-ROD-FIR-0078-00 </t>
  </si>
  <si>
    <t xml:space="preserve">Check Coordinates level and Compaction F.D.T for Embankment 8th layer at Road # MCE0, STA: 0+500 to STA: 0+610 </t>
  </si>
  <si>
    <t xml:space="preserve">SUD1-02-011-TDC-TS9-1-ROD­FIR-0079-00 </t>
  </si>
  <si>
    <t xml:space="preserve">Check Coordinates level and Compaction F.D.T for Embankment 5th layer at Road# MCGO, STA: 0+380 to STA: 0+560 </t>
  </si>
  <si>
    <t xml:space="preserve">SUD1-02-011-TDC-TS9-1-ROD­FIR-0080-00 </t>
  </si>
  <si>
    <t xml:space="preserve">Check Coordinates level and Compaction F.D.T for Embankment 4th layer at Road# MCF0, STA: 0+230 to STA: 0+350 </t>
  </si>
  <si>
    <t xml:space="preserve">SUD1-02-011-TDC-TS9-1-ROD­FIR-0081-00 </t>
  </si>
  <si>
    <t xml:space="preserve">Check Coordinates level and Compaction F.D.T for Embankment 2nd layer at Road# MCFO, STA: 0+224 to STA: 0+230 </t>
  </si>
  <si>
    <t xml:space="preserve">SUD1-02-011-TDC-TS9-1-ROD-FIR-0082-01 </t>
  </si>
  <si>
    <t xml:space="preserve">Check Coordinates level and Compaction F.D.T for Embankment 4th layer at Road # MCZ0, STA: 0+170 to STA: 0+310 </t>
  </si>
  <si>
    <t xml:space="preserve">SUD1-02-011-TDC-TS9-1-ROD-FIR-0083-00 </t>
  </si>
  <si>
    <t xml:space="preserve">Check Coordinates level and Compaction F.D.T for Embankment 3rd layer at Road # MCZ0, STA: 0+310 to STA: 0+447.25 </t>
  </si>
  <si>
    <t xml:space="preserve">SUD1-02-011-TDC-TS9-1-ROD-FIR-0087-00 </t>
  </si>
  <si>
    <t xml:space="preserve">Check Coordinates level and Compaction F.D.T for Embankment 2nd layer at Road # MCF0, STA: 0+560 to STA: 0+680 </t>
  </si>
  <si>
    <t xml:space="preserve">SUD1-02-011-TDC-TS9-1-ROD-FIR-0089-00 </t>
  </si>
  <si>
    <t xml:space="preserve">Check Coordinates level and Compaction F.D.T for Embankment 9th layer at Road # MCE0, STA: 0+500 to STA: 0+600 </t>
  </si>
  <si>
    <t xml:space="preserve">SUD1-02-011-TDC-TS9-1-ROD-FIR-0090-00 </t>
  </si>
  <si>
    <t xml:space="preserve">Check Coordinates level and Compaction F.D.T for Embankment 5th layer at Road # MCZ0, STA: 0+80 to STA: 0+170 </t>
  </si>
  <si>
    <t>SUD1-02-011-TDC-TS9-1-ROD-FIR-0093-00</t>
  </si>
  <si>
    <t xml:space="preserve">Check Coordinates level and Compaction F.D.T for Embankment 6th layer at Road # MCD0, STA: 0+50 to STA: 0+180 </t>
  </si>
  <si>
    <t xml:space="preserve">SUD1-02-011-TDC-TS9-1-ROD-FIR-0094-00 </t>
  </si>
  <si>
    <t xml:space="preserve">Check Coordinates level and Compaction F.D.T for Embankment 6th layer at Road # MCG0, STA: 0+380 to STA: 0+540 </t>
  </si>
  <si>
    <t xml:space="preserve">SUD1-02-011-TDC-TS9-1-ROD-FIR-0098-00 </t>
  </si>
  <si>
    <t xml:space="preserve">Check Coordinates level and Compaction F.D.T for Embankment 5th layer at Road # MCZ0, STA: 0+170 to STA: 0+310 </t>
  </si>
  <si>
    <t xml:space="preserve">SUD1-02-011-TDC-TS9-1-ROD-FIR-0099-00 </t>
  </si>
  <si>
    <t xml:space="preserve">Check Coordinates level and Compaction F.D.T for Embankment 10th layer at Road # MCE0, STA: 0+500 to STA: 0+580 </t>
  </si>
  <si>
    <t>SUD1-02-011-TDC-TS9-1-ROD-FIR-0100-00</t>
  </si>
  <si>
    <t xml:space="preserve">Check Coordinates level and Compaction F.D.T for Embankment 3rd layer at Road # MCF0, STA: 0+224 to STA: 0+230 </t>
  </si>
  <si>
    <t xml:space="preserve">SUD1-02-011-TDC-TS9-1-ROD-FIR-0102-00 </t>
  </si>
  <si>
    <t>Check Coordinates level and Compaction F.D.T for Embankment 5th layer at Road # MCG0, STA: 0+224 to STA: 0+380</t>
  </si>
  <si>
    <t xml:space="preserve">SUD1-02-011-TDC-TS9-1-ROD-FIR-0103-00 </t>
  </si>
  <si>
    <t xml:space="preserve">Check Coordinates level and Compaction F.D.T for Embankment 7th layer at Road # MCD0, STA: 0+40 to STA: 0+180 </t>
  </si>
  <si>
    <t>SUD1-02-011-TDC-TS9-1-ROD-FIR-0104-00</t>
  </si>
  <si>
    <t>SUD1-02-011-TDC-TS9-1-ROD-FIR-0105-00</t>
  </si>
  <si>
    <t xml:space="preserve">Check Coordinates level and Compaction F.D.T for Embankment 4th layer at Road connection point MCZ0 to MCE0, STA: 0+000.00 to STA: 0+144.25 </t>
  </si>
  <si>
    <t>SUD1-02-011-TDC-TS9-1-SEW-FIR-0107-00</t>
  </si>
  <si>
    <t xml:space="preserve">Check Coordinates level and Excavation width Bottom level for sewerage pipe line trench from Existing Manhole# MH-39-26 to Manhole# MH-51-1, at Road MCE0 </t>
  </si>
  <si>
    <t xml:space="preserve">SUD1-02-011-TDC-TS9-1-ROD-FIR-0109-00 </t>
  </si>
  <si>
    <t xml:space="preserve">Check Coordinates level and Compaction F.D.T for Embankment 4th layer at Road # MCF0, STA: 0+224 to STA: 0+230 </t>
  </si>
  <si>
    <t xml:space="preserve">SUD1-02-011-TDC-TS9-1-ROD-FIR-0110-00 </t>
  </si>
  <si>
    <t xml:space="preserve">Check Coordinates level and Compaction F.D.T for Embankment 4th layer at Road # MCF0, STA: 0+350 to STA: 0+410 </t>
  </si>
  <si>
    <t xml:space="preserve">SUD1-02-011-TDC-TS9-1-ROD-FIR-0111-00 </t>
  </si>
  <si>
    <t xml:space="preserve">Check Coordinates level and Compaction F.D.T for Embankment 6th layer at Road # MCZ0, STA: 0+80 to STA: 0+170 </t>
  </si>
  <si>
    <t xml:space="preserve">SUD1-02-011-TDC-TS9-1-ROD-FIR-0112-01 </t>
  </si>
  <si>
    <t xml:space="preserve">Check Coordinates level and Compaction F.D.T for Embankment 11th layer at Road # MCE0, STA: 0+500 to STA: 0+530 </t>
  </si>
  <si>
    <t xml:space="preserve">SUD1-02-011-TDC-TS9-1-SEW-FIR-0113-01 </t>
  </si>
  <si>
    <t>Check Coordinates level and Excavation width Bottom level and compaction for sewerage  Manhole pit MH- 51-2 &amp; MH-51-3 at Road MCE0</t>
  </si>
  <si>
    <t xml:space="preserve">SUD1-02-011-TDC-TS9-1-SEW-FIR-0114-01 </t>
  </si>
  <si>
    <t>Check Coordinates level and Excavation width Bottom level and compaction for sewerage pipeline trench from Manhole # MH-51-1 – MH-51-2 – MH-51-3 at Road MCE0</t>
  </si>
  <si>
    <t xml:space="preserve">SUD1-02-011-TDC-TS9-1-ROD-FIR-0117-00 </t>
  </si>
  <si>
    <t xml:space="preserve">Check Coordinates level and Compaction F.D.T for Embankment 7th layer at Road # MCG0, STA: 0+380 to STA: 0+520 </t>
  </si>
  <si>
    <t xml:space="preserve">SUD1-02-011-TDC-TS9-1-ROD-FIR-0118-00 </t>
  </si>
  <si>
    <t xml:space="preserve">Check Coordinates level and Compaction F.D.T for Embankment 1st layer at Road # MCF0, STA: 0+410 to STA: 0+460 </t>
  </si>
  <si>
    <t xml:space="preserve">SUD1-02-011-TDC-TS9-1-ROD-FIR-0121-00 </t>
  </si>
  <si>
    <t xml:space="preserve">Check Coordinates level and Compaction F.D.T for Embankment 5th layer at Road # MCF0, STA: 0+224 to STA: 0+230 </t>
  </si>
  <si>
    <t>SUD1-02-011-TDC-TS9-1-ROD-FIR-0122-00</t>
  </si>
  <si>
    <t xml:space="preserve">Check Coordinates level and Compaction F.D.T for 
Embankment 8th layer at Road # MCD0, STA: 0+40 to STA: 0+180 </t>
  </si>
  <si>
    <t>SUD1-02-011-TDC-TS9-1-ROD-FIR-0123-00</t>
  </si>
  <si>
    <t xml:space="preserve">Check Coordinates level and Compaction F.D.T for Embankment 6th layer at Road # MCZ0, STA: 0+170 to STA: 0+310 </t>
  </si>
  <si>
    <t xml:space="preserve">SUD1-02-011-TDC-TS9-1-ROD-FIR-0126-00 </t>
  </si>
  <si>
    <t xml:space="preserve">Check Coordinates level and Compaction F.D.T for Embankment 6th layer at Road # MCF0, STA: 0+224 to STA: 0+230 </t>
  </si>
  <si>
    <t xml:space="preserve">SUD1-02-011-TDC-TS9-1-ROD-FIR-0127-00 </t>
  </si>
  <si>
    <t xml:space="preserve">Check Coordinates level and Compaction F.D.T for Embankment 5th layer at Road # MCF0, STA: 0+350 to STA: 0+410 </t>
  </si>
  <si>
    <t xml:space="preserve">SUD1-02-011-TDC-TS9-1-ROD-FIR-0128-00 </t>
  </si>
  <si>
    <t xml:space="preserve">Check Coordinates level and Compaction F.D.T for Embankment 2nd layer at Road # MCF0, STA: 0+410 to STA: 0+460 </t>
  </si>
  <si>
    <t xml:space="preserve">SUD1-02-011-TDC-TS9-1-ROD-FIR-0129-00 </t>
  </si>
  <si>
    <t>Check Coordinates level and Compaction F.D.T for Embankment 7th layer at Road # MCZ0, STA: 0+80 to STA: 0+170</t>
  </si>
  <si>
    <t>SUD1-02-011-TDC-TS9-1-ROD-FIR-0130-00</t>
  </si>
  <si>
    <t xml:space="preserve">Check Coordinates level and Compaction F.D.T for Embankment 8th layer at Road # MCG0, STA: 0+380 to STA: 0+490 </t>
  </si>
  <si>
    <t xml:space="preserve">SUD1-02-011-TDC-TS9-1-ROD-FIR-0131-00 </t>
  </si>
  <si>
    <t xml:space="preserve">Check Coordinates level and Compaction F.D.T for Embankment 9th layer at Road # MCD0, STA: 0+40 to STA: 0+180 </t>
  </si>
  <si>
    <t xml:space="preserve">SUD1-02-011-TDC-TS9-1-ROD-FIR-0132-00 </t>
  </si>
  <si>
    <t xml:space="preserve">Check Coordinates and bottom level Road Excavation/cutting upto bottom of Sub-Grade at Road # MCG0, STA: 0+730 to STA: 0+807.40 </t>
  </si>
  <si>
    <t xml:space="preserve">SUD1-02-011-TDC-TS9-1-SEW-FIR-0133-00 </t>
  </si>
  <si>
    <t xml:space="preserve">Check Coordinates level and Excavation width Bottom level and compaction for sewerage pipeline trench from # MH 51-3 - MH 51-4 at Road MCE0 </t>
  </si>
  <si>
    <t>NOP</t>
  </si>
  <si>
    <t>26 11 16.02</t>
  </si>
  <si>
    <t>26 13 00.01</t>
  </si>
  <si>
    <t>MAJOR QUANTITIES Delivered</t>
  </si>
  <si>
    <t>Excecuted on site</t>
  </si>
  <si>
    <t>Actual To Date Delivered</t>
  </si>
  <si>
    <t>Remaining Total Delivery</t>
  </si>
  <si>
    <t xml:space="preserve">Check Coordinates level, Excavation width Bottom level and compaction for sewerage Manhole pit MH- 51-4 at Road MCE0 </t>
  </si>
  <si>
    <t xml:space="preserve">Check Coordinates level and Compaction F.D.T for Embankment 4th layer at Road # MCF0, STA: 0+0460 to STA: 0+580 </t>
  </si>
  <si>
    <t xml:space="preserve">Check Coordinates level and Compaction F.D.T for Embankment 5th layer at Road connection point MCZ0 to MCE0, STA: 0+000.00 to STA: 0+144.25 </t>
  </si>
  <si>
    <t xml:space="preserve">Check Coordinates level and Compaction F.D.T for Embankment 7th layer at Road # MCG0, STA: 0+224 to STA: 0+380 </t>
  </si>
  <si>
    <t xml:space="preserve">Check Coordinates level and Compaction F.D.T for Embankment 10th layer at Road # MCD0, STA: 0+40 to STA: 0+180 </t>
  </si>
  <si>
    <t xml:space="preserve">Check Formwork, Lean concrete pouring,concrete surface finishing and level at sewerage Manhole Pit No. 51-2 </t>
  </si>
  <si>
    <t xml:space="preserve">Check Formwork, Lean concrete pouring,concrete surface finishing and level at sewerage Manhole Pit No. 51-1 </t>
  </si>
  <si>
    <t xml:space="preserve">Check Formwork, Lean concrete pouring,concrete surface finishing and level at sewerage Manhole Pit No. 51-3 </t>
  </si>
  <si>
    <t xml:space="preserve">Check Coordinates level and Compaction F.D.T for 
Embankment 6th layer at Road # MCZ0, STA: 0+310 to STA: 0+447.25 </t>
  </si>
  <si>
    <t>Check Coordinates level and Compaction F.D.T for Embankment 9th layer at Road # MCG0, STA: 0+380 to STA: 0+460</t>
  </si>
  <si>
    <t>Check Coordinates level and Excavation width Bottom level  and compaction for sewerage pipeline trench from Manhole # MH 49-3 TO MH – 49-2 at Road MCE0</t>
  </si>
  <si>
    <t xml:space="preserve">Check Coordinates level and Compaction F.D.T for Embankment 7th layer at Road # MCZ0, STA: 0+170 to STA: 0+310 </t>
  </si>
  <si>
    <t xml:space="preserve">Check Coordinates level and Compaction F.D.T for Embankment 8th layer at Road # MCG0, STA: 0+224 to STA: 0+380 </t>
  </si>
  <si>
    <t xml:space="preserve">Check Coordinates level and Excavation width Bottom level  and compaction for sewerage pipeline trench from Manhole # MH 51-4 TO MH – 51-5 at Road MCE0 </t>
  </si>
  <si>
    <t xml:space="preserve">Check Coordinates level, Excavation width Bottom level and compaction for Sewerage Manhole pit MH- 51-5 at Road MCE0 </t>
  </si>
  <si>
    <t xml:space="preserve">Check Coordinates level and Compaction F.D.T for Embankment 8th layer at Road # MCZ0, STA: 0+80 to STA: 0+170 </t>
  </si>
  <si>
    <t xml:space="preserve">Check Coordinates level and Compaction F.D.T for Embankment 6th layer at Road # MCF0, STA: 0+350 to STA: 0+410 </t>
  </si>
  <si>
    <t>Check Coordinates level and Compaction F.D.T for Embankment 11th layer at Road # MCD0, STA: 0+40 to STA: 0+180</t>
  </si>
  <si>
    <t>SUD1-02-011-TDC-TS9-1-SEW-FIR-0134-01</t>
  </si>
  <si>
    <t xml:space="preserve">SUD1-02-011-TDC-TS9-1-ROD-FIR-0135-01 </t>
  </si>
  <si>
    <t xml:space="preserve">SUD1-02-011-TDC-TS9-1-ROD-FIR-0136-00 </t>
  </si>
  <si>
    <t xml:space="preserve">SUD1-02-011-TDC-TS9-1-ROD-FIR-0137-00 </t>
  </si>
  <si>
    <t xml:space="preserve">SUD1-02-011-TDC-TS9-1-ROD-FIR-0138-01 </t>
  </si>
  <si>
    <t xml:space="preserve">SUD1-02-011-TDC-TS9-1-SEW-FIR-0145-00 </t>
  </si>
  <si>
    <t xml:space="preserve">SUD1-02-011-TDC-TS9-1-SEW-FIR-0146-00 </t>
  </si>
  <si>
    <t xml:space="preserve">SUD1-02-011-TDC-TS9-1-SEW-FIR-0147-00 </t>
  </si>
  <si>
    <t xml:space="preserve">SUD1-02-011-TDC-TS9-1-ROD-FIR-0148-00 </t>
  </si>
  <si>
    <t xml:space="preserve">SUD1-02-011-TDC-TS9-1-ROD-FIR-0149-00 </t>
  </si>
  <si>
    <t xml:space="preserve">SUD1-02-011-TDC-TS9-1-SEW-FIR-0150-00 </t>
  </si>
  <si>
    <t xml:space="preserve">SUD1-02-011-TDC-TS9-1-ROD-FIR-0151-00 </t>
  </si>
  <si>
    <t xml:space="preserve">SUD1-02-011-TDC-TS9-1-ROD-FIR-0152-01 </t>
  </si>
  <si>
    <t xml:space="preserve">SUD1-02-011-TDC-TS9-1-SEW-FIR-0153-00 </t>
  </si>
  <si>
    <t xml:space="preserve">SUD1-02-011-TDC-TS9-1-SEW-FIR-0154-00 </t>
  </si>
  <si>
    <t xml:space="preserve">SUD1-02-011-TDC-TS9-1-ROD-FIR-0163-00 </t>
  </si>
  <si>
    <t xml:space="preserve">SUD1-02-011-TDC-TS9-1-ROD-FIR-0164-00 </t>
  </si>
  <si>
    <t xml:space="preserve">SUD1-02-011-TDC-TS9-1-ROD-FIR-0165-00 </t>
  </si>
  <si>
    <t xml:space="preserve">Check Coordinates level and Compaction F.D.T for Embankment 4th layer at Road # MCZ0, STA: 0+310 to STA: 0+447.25 </t>
  </si>
  <si>
    <t>B5 33.31.00.02</t>
  </si>
  <si>
    <t>Sewerage Network:GRP Pipes 200 mm (Depth 1.51m to 2.5m)</t>
  </si>
  <si>
    <t>B5 33.05.13.05</t>
  </si>
  <si>
    <t>Sewerage Network:GRP Pipes 200 mm (Depth 2.51m to 3.5m)</t>
  </si>
  <si>
    <t xml:space="preserve">EARTHWORKS AND SITE GRADING  Roadway Excavation for cuttings </t>
  </si>
  <si>
    <t>B5 33.05.13.03</t>
  </si>
  <si>
    <t>B5 33.31.00.03</t>
  </si>
  <si>
    <t>B1.31 22 00.01</t>
  </si>
  <si>
    <t>Safety / Quality</t>
  </si>
  <si>
    <t xml:space="preserve">Road work/Structural </t>
  </si>
  <si>
    <t xml:space="preserve">Check Coordinates level and Compaction F.D.T for Embankment 1st layer at Road # MCH0, STA: 0+60 to STA: 0+360 </t>
  </si>
  <si>
    <t xml:space="preserve">Check Coordinates level and Compaction F.D.T for Embankment 2nd layer at Road # MCH0, STA: 0+60 to STA: 0+320 </t>
  </si>
  <si>
    <t>Check Coordinates level and Compaction F.D.T for Embankment 2nd layer at Road # MCF0, STA: 0+50 to STA: 0+290</t>
  </si>
  <si>
    <t xml:space="preserve">Check Coordinates level and Compaction F.D.T for Embankment 3rd layer at Road # MCF0, STA: 0+160 to STA: 0+230 </t>
  </si>
  <si>
    <t xml:space="preserve">Check Coordinates level and Compaction F.D.T for Embankment 1st layer at Road # MCA0, STA: 0+720 to STA: 0+800 </t>
  </si>
  <si>
    <t xml:space="preserve">Check Coordinates level and Compaction F.D.T for Embankment 1st layer at Road # MCA0, STA: 0+910 to STA: 0+950 </t>
  </si>
  <si>
    <t xml:space="preserve">Check Coordinates level and Compaction F.D.T for Embankment 1st layer at Road # MCA0, STA: 0+590 to STA: 0+640 </t>
  </si>
  <si>
    <t xml:space="preserve">Check Coordinates level and Compaction F.D.T for Shoulder (Right &amp; Left side)1st layer at Road # MC20, STA: 5+230 to STA: 5+280 </t>
  </si>
  <si>
    <t xml:space="preserve">Check Coordinates level and Compaction F.D.T for Shoulder (Right &amp; Left side)1st layer at Road # MC20, STA: 5+420 to STA: 5+500 </t>
  </si>
  <si>
    <t xml:space="preserve">Check Coordinates level and Compaction F.D.T for Embankment 6th layer at Road connection point MCZ0 to MCE0, STA: 0+000.00 to STA: 0+144.25 </t>
  </si>
  <si>
    <t xml:space="preserve">Check Coordinates level and Compaction F.D.T for Shoulder (Right &amp; Left side)2nd layer at Road # MC20, STA: 4+820 to STA: 5+230 </t>
  </si>
  <si>
    <t xml:space="preserve">Check Coordinates level and Compaction F.D.T for Embankment 3rd layer at Road # MCG0, STA: 0+050 to STA: 0+190 </t>
  </si>
  <si>
    <t xml:space="preserve">Check Coordinates level and Compaction F.D.T for Embankment 4th layer at Road # MCF0, STA: 0+580 to STA: 0+610 </t>
  </si>
  <si>
    <t xml:space="preserve">Check Coordinates level and Compaction F.D.T for Embankment 2nd layer at Road # MCG0, STA: 0+290 to STA: 0+320 </t>
  </si>
  <si>
    <t>Check Coordinates level and Compaction F.D.T for Shoulder (Right &amp; Left side)3rd layer at Road # MC20, STA: 5+020 to STA: 5+230</t>
  </si>
  <si>
    <t xml:space="preserve">Check Coordinates level and Compaction F.D.T for Embankment 7th layer at Road # MCZ0, STA: 0+310 to STA: 0+447.25 </t>
  </si>
  <si>
    <t xml:space="preserve">SUD1-02-011-TDC-TS9-1-ROD-FIR-0166-00 </t>
  </si>
  <si>
    <t xml:space="preserve">SUD1-02-011-TDC-TS9-1-ROD-FIR-0167-00 </t>
  </si>
  <si>
    <t xml:space="preserve">SUD1-02-011-TDC-TS9-1-ROD-FIR-0168-00 </t>
  </si>
  <si>
    <t>SUD1-02-011-TDC-TS9-1-ROD-FIR-0169-00</t>
  </si>
  <si>
    <t xml:space="preserve">SUD1-02-011-TDC-TS9-1-ROD-FIR-0170-00 </t>
  </si>
  <si>
    <t xml:space="preserve">SUD1-02-011-TDC-TS9-1-ROD-FIR-0171-00 </t>
  </si>
  <si>
    <t xml:space="preserve">SUD1-02-011-TDC-TS9-1-ROD-FIR-0172-00 </t>
  </si>
  <si>
    <t xml:space="preserve">SUD1-02-011-TDC-TS9-1-ROD-FIR-0173-00 </t>
  </si>
  <si>
    <t xml:space="preserve">SUD1-02-011-TDC-TS9-1-ROD-FIR-0174-00 </t>
  </si>
  <si>
    <t xml:space="preserve">SUD1-02-011-TDC-TS9-1-ROD-FIR-0175-00 </t>
  </si>
  <si>
    <t xml:space="preserve">SUD1-02-011-TDC-TS9-1-ROD-FIR-0177-00 </t>
  </si>
  <si>
    <t xml:space="preserve">SUD1-02-011-TDC-TS9-1-ROD-FIR-0179-00 </t>
  </si>
  <si>
    <t xml:space="preserve">SUD1-02-011-TDC-TS9-1-ROD-FIR-0180-00 </t>
  </si>
  <si>
    <t xml:space="preserve">SUD1-02-011-TDC-TS9-1-ROD-FIR-0181-00 </t>
  </si>
  <si>
    <t>SUD1-02-011-TDC-TS9-1-ROD-FIR-0183-00</t>
  </si>
  <si>
    <t xml:space="preserve">SUD1-02-011-TDC-TS9-1-ROD-FIR-0184-00 </t>
  </si>
  <si>
    <t xml:space="preserve">Embankments to the Plot </t>
  </si>
  <si>
    <t xml:space="preserve">Check Coordinates level and Compaction F.D.T for Embankment 7th layer at Road # MCF0, STA: 0+224 to STA: 0+410 </t>
  </si>
  <si>
    <t xml:space="preserve">Check Coordinates level and Compaction F.D.T for Embankment 9th layer at Road # MCG0, STA: 0+224 to STA: 0+380 </t>
  </si>
  <si>
    <t xml:space="preserve">Check Coordinates level and Compaction F.D.T for Shoulder (Right &amp; Left side)3rd layer at Road # MCH0, STA: 0+060 to STA: 0+320 </t>
  </si>
  <si>
    <t xml:space="preserve">Check Coordinates level and Compaction F.D.T for Shoulder (Right &amp; Left side) 4th layer at Road # MCH0, STA: 0+060 to STA: 0+300 </t>
  </si>
  <si>
    <t xml:space="preserve">Check Coordinates level and Compaction F.D.T for Embankment 9th layer at Road # MCZ0, STA: 0+80 to STA: 0+170 </t>
  </si>
  <si>
    <t xml:space="preserve">Check Coordinates level and Compaction F.D.T for Embankment 8th layer at Road # MCZ0, STA: 0+170 to STA: 0+310 </t>
  </si>
  <si>
    <t xml:space="preserve">Check Coordinates level and Excavation width Bottom level and compaction for sewerage pipeline trench from Manhole # MH – 49-3 to MH – 49-4 at Road MCE0 </t>
  </si>
  <si>
    <t xml:space="preserve">Check Coordinates level and Excavation width Bottom level and compaction for sewerage manhole pit MH- 49-4 at Road MCE0 </t>
  </si>
  <si>
    <t>Check Coordinates level and Compaction F.D.T for Embankment 7th layer at Road connection point MCZ0 to MCE0, STA: 0+000.00 to STA: 0+144.25</t>
  </si>
  <si>
    <t xml:space="preserve">Check Coordinates level and Excavation width Bottom level and compaction for Storm Water pipeline trench from Existing Manhole # FIMH – G2/6 to MH – G2/6/1 at Road MCG0 </t>
  </si>
  <si>
    <t>Check Coordinates level and Excavation width Bottom level and compaction for Storm water manhole pit MH- G2/6/1at Road MCG0</t>
  </si>
  <si>
    <t xml:space="preserve">Check Coordinates level and Excavation width Bottom level and compaction for Storm Water  pipeline trench from Manhole # MH – G2/6/1 to MH – G2/6/2 at Road MCG0  </t>
  </si>
  <si>
    <t>Check Coordinates level and Excavation width Bottom level and compaction for Storm Water  manhole pit MH- G2/6/2 at Road MCG0</t>
  </si>
  <si>
    <t xml:space="preserve">Check Coordinates level and Excavation width Bottom level and compaction for Storm Water  pipeline trench from Manhole # MH – G2/6/2 to MH – G2/6/3 at Road MCG0   </t>
  </si>
  <si>
    <t>Check Coordinates level and Excavation width Bottom level and compaction for Storm Water  manhole pit MH- G2/6/3 at Road MCG0</t>
  </si>
  <si>
    <t xml:space="preserve">Check Coordinates level and Excavation width Bottom level and compaction for Storm Water pipeline trench from Manhole # MH – G2/6/3 to MH – G2/6/4 at Road MCG0 </t>
  </si>
  <si>
    <t xml:space="preserve">Check Coordinates level and Excavation width Bottom level and compaction for Storm Water manhole pit MH- G2/6/4 at Road MCG0 </t>
  </si>
  <si>
    <t xml:space="preserve">Check Coordinates level and Compaction F.D.T for Embankment 10th layer at Road # MCG0, STA: 0+224 to STA: 0+380 </t>
  </si>
  <si>
    <t xml:space="preserve">Check Coordinates level and Compaction F.D.T for Embankment 8th layer at Road # MCZ0, STA: 0+310 to STA: 0+447.25 </t>
  </si>
  <si>
    <t xml:space="preserve">Check Coordinates level and Compaction F.D.T for Embankment 3rd layer at Road # MCF0, STA: 0+410 to STA: 0+430 </t>
  </si>
  <si>
    <t xml:space="preserve">Check Coordinates level and Compaction F.D.T for Embankment 3rd layer at Road # MCH0, STA: 0+70 to STA: 0+310 </t>
  </si>
  <si>
    <t xml:space="preserve">Check Coordinates level and Compaction F.D.T for Embankment 8th layer at Road connection point MCZ0 to MCE0, STA: 0+000.00 to STA: 0+144.25 </t>
  </si>
  <si>
    <t xml:space="preserve">Check Coordinates level and Compaction F.D.T for Embankment 4th layer at Road # MCF0, STA: 0+410 to STA: 0+430 </t>
  </si>
  <si>
    <t xml:space="preserve">Check Coordinates level and Compaction F.D.T for Embankment 9th layer at Road # MCZ0, STA: 0+170 to STA: 0+310 </t>
  </si>
  <si>
    <t xml:space="preserve">Check Coordinates level and Compaction F.D.T for Embankment 5th layer at Road # MCF0, STA: 0+410 to STA: 0+430 </t>
  </si>
  <si>
    <t xml:space="preserve">SUD1-02-011-TDC-TS9-1-ROD-FIR-0185-01 </t>
  </si>
  <si>
    <t xml:space="preserve">SUD1-02-011-TDC-TS9-1-ROD-FIR-0186-01 </t>
  </si>
  <si>
    <t xml:space="preserve">SUD1-02-011-TDC-TS9-1-ROD-FIR-0187-00 </t>
  </si>
  <si>
    <t xml:space="preserve">SUD1-02-011-TDC-TS9-1-ROD-FIR-0195-00 </t>
  </si>
  <si>
    <t xml:space="preserve">SUD1-02-011-TDC-TS9-1-ROD-FIR-0196-00 </t>
  </si>
  <si>
    <t xml:space="preserve">SUD1-02-011-TDC-TS9-1-ROD-FIR-0197-00 </t>
  </si>
  <si>
    <t xml:space="preserve">SUD1-02-011-TDC-TS9-1-SEW-FIR-0198-00 </t>
  </si>
  <si>
    <t xml:space="preserve">SUD1-02-011-TDC-TS9-1-SEW-FIR-0199-00 </t>
  </si>
  <si>
    <t>SUD1-02-011-TDC-TS9-1-ROD-FIR-0203-00</t>
  </si>
  <si>
    <t xml:space="preserve">SUD1-02-011-TDC-TS9-1-STR-FIR-0215-00 </t>
  </si>
  <si>
    <t xml:space="preserve">SUD1-02-011-TDC-TS9-1-STR-FIR-0216-00 </t>
  </si>
  <si>
    <t xml:space="preserve">SUD1-02-011-TDC-TS9-1-STR-FIR-0217-00 </t>
  </si>
  <si>
    <t xml:space="preserve">SUD1-02-011-TDC-TS9-1-STR-FIR-0218-00 </t>
  </si>
  <si>
    <t xml:space="preserve">SUD1-02-011-TDC-TS9-1-STR-FIR-0219-00 </t>
  </si>
  <si>
    <t xml:space="preserve">SUD1-02-011-TDC-TS9-1-STR-FIR-0220-00 </t>
  </si>
  <si>
    <t xml:space="preserve">SUD1-02-011-TDC-TS9-1-STR-FIR-0221-00 </t>
  </si>
  <si>
    <t xml:space="preserve">SUD1-02-011-TDC-TS9-1-STR-FIR-0222-00 </t>
  </si>
  <si>
    <t xml:space="preserve">SUD1-02-011-TDC-TS9-1-ROD-FIR-0224-00 </t>
  </si>
  <si>
    <t xml:space="preserve">SUD1-02-011-TDC-TS9-1-ROD-FIR-0225-00 </t>
  </si>
  <si>
    <t>SUD1-02-011-TDC-TS9-1-ROD-FIR-0228-00</t>
  </si>
  <si>
    <t xml:space="preserve">SUD1-02-011-TDC-TS9-1-ROD-FIR-0230-00 </t>
  </si>
  <si>
    <t xml:space="preserve">SUD1-02-011-TDC-TS9-1-ROD-FIR-0247-00 </t>
  </si>
  <si>
    <t xml:space="preserve">SUD1-02-011-TDC-TS9-1-ROD-FIR-0248-00 </t>
  </si>
  <si>
    <t xml:space="preserve">SUD1-02-011-TDC-TS9-1-ROD-FIR-0256-00 </t>
  </si>
  <si>
    <t xml:space="preserve">SUD1-02-011-TDC-TS9-1-ROD-FIR-0257-00 </t>
  </si>
  <si>
    <t>01</t>
  </si>
  <si>
    <t xml:space="preserve">1766.14 </t>
  </si>
  <si>
    <t xml:space="preserve">221.39 </t>
  </si>
  <si>
    <t>Sewerage Network:GRP Pipes 200 mm (Depth 2.51 m to 3.5m)</t>
  </si>
  <si>
    <t>B6.33 42 11.22</t>
  </si>
  <si>
    <t>B5.33 05 13.07</t>
  </si>
  <si>
    <t>B6.33 05 39.8</t>
  </si>
  <si>
    <t>B6.33 42 11.19</t>
  </si>
  <si>
    <t>Storm Water Network : Manhole  2000mm
                (Depth: 1.51m -2.51m)</t>
  </si>
  <si>
    <t>B6.33 05 39.5</t>
  </si>
  <si>
    <t>Storm Water Network : Manhole for GRP Pipes 800mm (Depth: 0.00  -1.50 m)</t>
  </si>
  <si>
    <t>Storm Water Network : Manhole  1500mm (Depth: 1.51m -2.51m)</t>
  </si>
  <si>
    <t>Storm Water Network : Manhole for GRP Pipes 900mm (Depth: 1.51m -2.51m)</t>
  </si>
  <si>
    <t>Storm Water Network : Manhole  2000mm (Depth: 1.51m -2.51m)</t>
  </si>
  <si>
    <t>Storm Water Network : Manhole for GRP Pipes 1000mm (Depth: 1.51m -2.51m)</t>
  </si>
  <si>
    <t>B6.33 42 11.15</t>
  </si>
  <si>
    <t>PICK UP/Car</t>
  </si>
  <si>
    <t>Generator + Tower Light</t>
  </si>
  <si>
    <t>JCB</t>
  </si>
  <si>
    <t>Tyre ROLLER</t>
  </si>
  <si>
    <t>Excavator/Poclain</t>
  </si>
  <si>
    <t>Lowbed Trailer</t>
  </si>
  <si>
    <t>BOBCAT</t>
  </si>
  <si>
    <t>Bulldozer</t>
  </si>
  <si>
    <t>Diesel Tank</t>
  </si>
  <si>
    <t>Dyna</t>
  </si>
  <si>
    <t xml:space="preserve">SUD1-02-011-TDC-TS9-1-ROD-FIR-0264-00 </t>
  </si>
  <si>
    <t xml:space="preserve">Check Coordinates level and Compaction F.D.T for Embankment 10th layer at Road # MCZ0, STA: 0+80 to STA: 0+170 </t>
  </si>
  <si>
    <t xml:space="preserve">SUD1-02-011-TDC-TS9-1-SEW-FIR-0266-00 </t>
  </si>
  <si>
    <t xml:space="preserve">Check Coordinates level and Excavation width Bottom level and compaction for sewerage pipeline trench from existing manhole # MH-52-2 to MH-52-3 at Road MCF0 </t>
  </si>
  <si>
    <t>SUD1-02-011-TDC-TS9-1-SEW-FIR-0267-00</t>
  </si>
  <si>
    <t xml:space="preserve">Check Coordinates level and Excavation width Bottom level and compaction for sewerage manhole pit MH- 52-2 at Road MCF0 </t>
  </si>
  <si>
    <t xml:space="preserve">SUD1-02-011-TDC-TS9-1-SEW-FIR-0268-00 </t>
  </si>
  <si>
    <t xml:space="preserve">Check Coordinates level and Excavation width Bottom level  and compaction for sewerage manhole pit MH- 52-3 at Road MCF0 </t>
  </si>
  <si>
    <t xml:space="preserve">SUD1-02-011-TDC-TS9-1-SEW-FIR-0269-00 </t>
  </si>
  <si>
    <t xml:space="preserve">Check Coordinates level and Excavation width Bottom level and compaction for sewerage pipeline trench from existing manhole # MH-53-2 to MH-53-3 at Road MCF0 </t>
  </si>
  <si>
    <t xml:space="preserve">UD1-02-011-TDC-TS9-1-SEW-FIR-0270-00 </t>
  </si>
  <si>
    <t xml:space="preserve">Check Coordinates level and Excavation width Bottom level   and compaction for sewerage manhole pit MH- 53-2 at Road MCF0 </t>
  </si>
  <si>
    <t xml:space="preserve">SUD1-02-011-TDC-TS9-1-SEW-FIR-0271-00 </t>
  </si>
  <si>
    <t xml:space="preserve">Check Coordinates level and Excavation width Bottom level   and compaction for sewerage manhole pit MH- 53-3 at Road MCF0 </t>
  </si>
  <si>
    <t xml:space="preserve">SUD1-02-011-TDC-TS9-1-ROD-FIR-0278-00 </t>
  </si>
  <si>
    <t xml:space="preserve">Check Coordinates level and Compaction F.D.T for Embankment 9th layer at Road # MCZ0, STA: 0+310 to STA: 0+447.25 </t>
  </si>
  <si>
    <t xml:space="preserve">911.91 </t>
  </si>
  <si>
    <t xml:space="preserve">98.80 </t>
  </si>
  <si>
    <t>98.80</t>
  </si>
  <si>
    <t xml:space="preserve">1699.67 </t>
  </si>
  <si>
    <t xml:space="preserve">SUD1-02-011-TDC-TS9-1-SEW-FIR-0279-00 </t>
  </si>
  <si>
    <t xml:space="preserve">Check Formwork, Lean concrete pouring,concrete surface finishing and level at sewerage Manhole Pit No. 53-2 </t>
  </si>
  <si>
    <t xml:space="preserve">SUD1-02-011-TDC-TS9-1-SEW-FIR-0280-00 </t>
  </si>
  <si>
    <t>Check Formwork, Lean concrete pouring,concrete surface finishing and level at sewerage Manhole Pit No. 
53-3</t>
  </si>
  <si>
    <t xml:space="preserve">SUD1-02-011-TDC-TS9-1-SEW-FIR-0281-00 </t>
  </si>
  <si>
    <t xml:space="preserve">Check Formwork, Lean concrete pouring,concrete surface finishing and level at sewerage Manhole Pit No. 52-2 </t>
  </si>
  <si>
    <t xml:space="preserve">SUD1-02-011-TDC-TS9-1-SEW-FIR-0282-00 </t>
  </si>
  <si>
    <t xml:space="preserve">Check Formwork, Lean concrete pouring,concrete surface finishing and level at sewerage Manhole Pit No. 52-3 </t>
  </si>
  <si>
    <t xml:space="preserve">SUD1-02-011-TDC-TS9-1-SEW-FIR-0283-00 </t>
  </si>
  <si>
    <t xml:space="preserve">Check Coordinates level and Excavation width Bottom level and compaction for sewerage pipeline trench from Manhole # MH – 52-1 to MH – 52-2 at Road MCF0 </t>
  </si>
  <si>
    <t xml:space="preserve">SUD1-02-011-TDC-TS9-1-SEW-FIR-0284 -00 </t>
  </si>
  <si>
    <t xml:space="preserve">Check Coordinates level and Excavation width Bottom level and compaction for sewerage pipeline trench from Manhole # MH – 53-1 to MH – 53-2 at Road MCF0 </t>
  </si>
  <si>
    <t xml:space="preserve">SUD1-02-011-TDC-TS9-1-ROD-FIR-0285-01 </t>
  </si>
  <si>
    <t xml:space="preserve">Check Coordinates level and Compaction F.D.T for Embankment 2nd layer at Road # MCE0, STA: 0+50 to STA: 0+160 </t>
  </si>
  <si>
    <t xml:space="preserve">SUD1-02-011-TDC-TS9-1-ROD-FIR-0286-00 </t>
  </si>
  <si>
    <t xml:space="preserve">Check Coordinates level and Compaction F.D.T for Embankment 2nd layer at Road # MCE0, STA: 0+160 to STA: 0+200 </t>
  </si>
  <si>
    <t xml:space="preserve">SUD1-02-011-TDC-TS9-1-ROD-FIR-0287-00 </t>
  </si>
  <si>
    <t xml:space="preserve">Check Coordinates level and Compaction F.D.T T for Shoulder (Right &amp; Left side) 2nd layer at Road # MCE0, STA: 0+160 to STA: 0+200 </t>
  </si>
  <si>
    <t>SUD1-02-011-TDC-TS9-1-SEW-FIR-0288-00</t>
  </si>
  <si>
    <t xml:space="preserve">Check Coordinates level and Excavation width Bottom level and compaction for sewerage pipeline trench from existing manhole # MH-49-4 to MH-49-5 at Road MCD0 </t>
  </si>
  <si>
    <t>SUD1-02-011-TDC-TS9-1-SEW-FIR-0289-00</t>
  </si>
  <si>
    <t xml:space="preserve">Check Coordinates level and Excavation width Bottom level   and compaction for sewerage Manhole Pit MH- 49-5 at Road MCD0 </t>
  </si>
  <si>
    <t xml:space="preserve">SUD1-02-011-TDC-TS9-1-SEW-FIR-0290-00 </t>
  </si>
  <si>
    <t xml:space="preserve">Check Coordinates level and Excavation width Bottom level   and compaction for sewerage Manhole Pit MH- 49-6 at Road MCD0 </t>
  </si>
  <si>
    <t xml:space="preserve">SUD1-02-011-TDC-TS9-1-SEW-FIR-0291-00 </t>
  </si>
  <si>
    <t xml:space="preserve">Check Coordinates level and Excavation width Bottom level   and compaction for sewerage Manhole Pit MH- 50-1 at Road MCD0 </t>
  </si>
  <si>
    <t xml:space="preserve">SUD1-02-011-TDC-TS9-1-SEW-FIR-0292-00 </t>
  </si>
  <si>
    <t xml:space="preserve">Check Coordinates level and Excavation width Bottom level and compaction for sewerage pipeline trench from existing manhole # MH-49-6 to MH-50-1 at Road MCD0 </t>
  </si>
  <si>
    <t xml:space="preserve">SUD1-02-011-TDC-TS9-1-ROD-FIR-0295-00 </t>
  </si>
  <si>
    <t xml:space="preserve">Check Coordinates level and Compaction F.D.T for Embankment 1st layer at Road # MCF0, STA: 0+370 to STA: 0+390 </t>
  </si>
  <si>
    <t xml:space="preserve">SUD1-02-011-TDC-TS9-1-ROD-FIR-0296-00 </t>
  </si>
  <si>
    <t xml:space="preserve">Check Coordinates level and Compaction F.D.T for Embankment 4th layer at Road # MCG0, STA: 0+050 to STA: 0+190 </t>
  </si>
  <si>
    <t xml:space="preserve">SUD1-02-011-TDC-TS9-1-ROD-FIR-0297-00 </t>
  </si>
  <si>
    <t xml:space="preserve">Check Coordinates level and Compaction F.D.T for Embankment 10th layer at Road # MCZ0, STA: 0+170 to STA: 0+310 </t>
  </si>
  <si>
    <t xml:space="preserve">SUD1-02-011-TDC-TS9-1-SEW-FIR-0298-00 </t>
  </si>
  <si>
    <t xml:space="preserve">Check Formwork, Lean concrete pouring,concrete surface finishing and level at sewerage Manhole Pit No. 49-5 </t>
  </si>
  <si>
    <t xml:space="preserve">SUD1-02-011-TDC-TS9-1-SEW-FIR-0299-00 </t>
  </si>
  <si>
    <t xml:space="preserve">Check Formwork, Lean concrete pouring,concrete surface finishing and level at sewerage Manhole Pit No. 49-6 </t>
  </si>
  <si>
    <t>SUD1-02-011-TDC-TS9-1-SEW-FIR-0300-00</t>
  </si>
  <si>
    <t xml:space="preserve">Check Formwork, Lean concrete pouring,concrete surface finishing and level at sewerage Manhole Pit No. 50-1 </t>
  </si>
  <si>
    <t xml:space="preserve">SUD1-02-011-TDC-TS9-1-SEW-FIR-0301-00 </t>
  </si>
  <si>
    <t xml:space="preserve">Check Coordinates level and Excavation width Bottom level and compaction for sewerage manhole pit MH- 53-4 at Road MCF0 </t>
  </si>
  <si>
    <t xml:space="preserve">SUD1-02-011-TDC-TS9-1-SEW-FIR-0302-00 </t>
  </si>
  <si>
    <t xml:space="preserve">Check Coordinates level and Excavation width Bottom level and compaction for sewerage manhole pit MH- 53-5 at Road MCF0 </t>
  </si>
  <si>
    <t xml:space="preserve">SUD1-02-011-TDC-TS9-1-SEW-FIR-0303-00 </t>
  </si>
  <si>
    <t xml:space="preserve">Check Coordinates level and Excavation width Bottom level   and compaction for sewerage manhole pit MH- 53-6 at Road MCF0 </t>
  </si>
  <si>
    <t xml:space="preserve">SUD1-02-011-TDC-TS9-1-SEW-FIR-0304-00 </t>
  </si>
  <si>
    <t xml:space="preserve">Check Coordinates level and Excavation width Bottom level   and compaction for sewerage manhole pit MH- 52-4 at Road MCF0 </t>
  </si>
  <si>
    <t xml:space="preserve">SUD1-02-011-TDC-TS9-1-SEW-FIR-0305-00 </t>
  </si>
  <si>
    <t xml:space="preserve">Check Coordinates level and Excavation width Bottom level and compaction for sewerage manhole pit MH- 52-5 at Road MCF0 </t>
  </si>
  <si>
    <t xml:space="preserve">SUD1-02-011-TDC-TS9-1-SEW-FIR-0306-00 </t>
  </si>
  <si>
    <t xml:space="preserve">Check Coordinates level and Excavation width Bottom level   and compaction for sewerage manhole pit MH- 52-6 at Road MCF0 </t>
  </si>
  <si>
    <t xml:space="preserve">SUD1-02-011-TDC-TS9-1-SEW-FIR-0310-00 </t>
  </si>
  <si>
    <t xml:space="preserve">Check Coordinates level and Excavation width Bottom level and compaction for sewerage manhole pit MH- 12-23 at Road MCB0 </t>
  </si>
  <si>
    <t xml:space="preserve">SUD1-02-011-TDC-TS9-1-SEW-FIR-0311-00 </t>
  </si>
  <si>
    <t xml:space="preserve">Check Coordinates level and Excavation width Bottom level   and compaction for sewerage manhole pit MH- 12-22 at Road MCB0 </t>
  </si>
  <si>
    <t xml:space="preserve">SUD1-02-011-TDC-TS9-1-SEW-FIR-0312-00 </t>
  </si>
  <si>
    <t xml:space="preserve">Check Coordinates level and Excavation width Bottom level   and compaction for sewerage manhole pit MH- 12-21 at Road MCB0 </t>
  </si>
  <si>
    <t xml:space="preserve">SUD1-02-011-TDC-TS9-1-ROD-FIR-0314-00 </t>
  </si>
  <si>
    <t>Check Coordinates and bottom level Road Excavation/cutting and compaction test of bottom Sub-Grade at Road # MCA0, STA: 0+950 to STA: 1+340</t>
  </si>
  <si>
    <t xml:space="preserve">SUD1-02-011-TDC-TS9-1-ROD-FIR-0316-00 </t>
  </si>
  <si>
    <t xml:space="preserve">Check Coordinates and bottom level Road cutting and compaction test of bottom Sub-Grade at Road # MC20, STA: 4+710 to STA: 4+900 </t>
  </si>
  <si>
    <t xml:space="preserve">SUD1-02-011-TDC-TS9-1-SEW-FIR-0317-01 </t>
  </si>
  <si>
    <t xml:space="preserve">Check Sand Bedding and GRP Pipe Installation for Sewerage line from manhole # MH-51-2 to MH-51-3 at Road MCE0 </t>
  </si>
  <si>
    <t xml:space="preserve">SUD1-02-011-TDC-TS9-1-ROD-FIR-0326-00 </t>
  </si>
  <si>
    <t xml:space="preserve">Check Coordinates level and Compaction F.D.T for Embankment 2nd layer at Road # MCA0, STA: 0+590 to STA: 0+640 </t>
  </si>
  <si>
    <t xml:space="preserve">SUD1-02-011-TDC-TS9-1-ROD-FIR-0327-00 </t>
  </si>
  <si>
    <t xml:space="preserve">Check Coordinates level and Compaction F.D.T for Shoulder (Right side) Embankments 2nd layer at Road # MCF0, STA: 0+290 to STA: 0+350 </t>
  </si>
  <si>
    <t xml:space="preserve">SUD1-02-011-TDC-TS9-1-ROD-FIR-0328-00 </t>
  </si>
  <si>
    <t xml:space="preserve">Check Coordinates level and Compaction F.D.T for Shoulder (Right side) Embankments 3rd layer at Road # MCF0, STA: 0+250 to STA: 0+290 </t>
  </si>
  <si>
    <t>SUD1-02-011-TDC-TS9-1-ROD-FIR-0329-00</t>
  </si>
  <si>
    <t xml:space="preserve">Check Coordinates level, Compaction F.D.T for Embankment 1st Layer  STA: 0+250 to 0+360 (Left Side) at Plot. No: - 04 </t>
  </si>
  <si>
    <t>SUD1-02-011-TDC-TS9-1-ROD-FIR-0330-00</t>
  </si>
  <si>
    <t>Check Coordinates and bottom level Road cutting and compaction test of bottom Sub-Grade at Road layer 1st STA: 0
+850 to STA: 0+890 at Road # MCA0</t>
  </si>
  <si>
    <t xml:space="preserve">SUD1-02-011-TDC-TS9-1-SEW-FIR-0332-00 </t>
  </si>
  <si>
    <t xml:space="preserve">Check Coordinates level and Excavation width Bottom level and compaction for sewerage pipeline trench from Manhole # MH – 49-6 to MH – 49-7 at Road MCE0 </t>
  </si>
  <si>
    <t xml:space="preserve">SUD1-02-011-TDC-TS9-1-SEW-FIR-0333-00 </t>
  </si>
  <si>
    <t xml:space="preserve">Check Coordinates level and Excavation width Bottom level and compaction for sewerage pipeline trench from Manhole # MH – 49-7 to MH – 49-8 at Road MCE0 </t>
  </si>
  <si>
    <t xml:space="preserve">SUD1-02-011-TDC-TS9-1-SEW-FIR-0334-00 </t>
  </si>
  <si>
    <t xml:space="preserve">Check Coordinates level and Excavation width Bottom level and compaction for sewerage pipeline trench from Manhole # MH – 51-5 to MH – 51-6 at Road MCE0 </t>
  </si>
  <si>
    <t xml:space="preserve">SUD1-02-011-TDC-TS9-1-SEW-FIR-0335-00 </t>
  </si>
  <si>
    <t xml:space="preserve">Check Coordinates level and Excavation width Bottom level and compaction for sewerage manhole pit MH- 49-7 at Road MCE0 </t>
  </si>
  <si>
    <t xml:space="preserve">SUD1-02-011-TDC-TS9-1-SEW-FIR-0336-00 </t>
  </si>
  <si>
    <t xml:space="preserve">Check Coordinates level and Excavation width Bottom level and compaction for sewerage manhole pit MH- 49-8 at Road MCE0 </t>
  </si>
  <si>
    <t xml:space="preserve">SUD1-02-011-TDC-TS9-1-SEW-FIR-0337-00 </t>
  </si>
  <si>
    <t xml:space="preserve">Check Coordinates level and Excavation width Bottom level   and compaction for sewerage manhole pit MH- 51-6 at Road MCE0 </t>
  </si>
  <si>
    <t xml:space="preserve">SUD1-02-011-TDC-TS9-1-ROD-FIR-0349-00 </t>
  </si>
  <si>
    <t xml:space="preserve">Check Coordinates level and Compaction F.D.T for Embankment 2nd layer at PLOT (3), STA: 0+060 to STA: 0+150 </t>
  </si>
  <si>
    <t xml:space="preserve">SUD1-02-011-TDC-TS9-1-ROD-FIR-0350-01 </t>
  </si>
  <si>
    <t xml:space="preserve">Check Coordinates level and Compaction F.D.T for Embankment 1st layer at, STA: 0+360 to STA: 0+370 &amp; 2nd layer at, STA: 0+320 to STA: 0+370 at Road # MCG0 </t>
  </si>
  <si>
    <t xml:space="preserve">SUD1-02-011-TDC-TS9-1-ROD-FIR-0352-01 </t>
  </si>
  <si>
    <t xml:space="preserve">Check Coordinates level and Compaction F.D.T for Embankment 12th layer at Road # MCG0, STA: 0+240 to STA: 0+360 </t>
  </si>
  <si>
    <t xml:space="preserve">SUD1-02-011-TDC-TS9-1-ROD-FIR-0353-00 </t>
  </si>
  <si>
    <t xml:space="preserve">Check Coordinates level and Compaction F.D.T for Embankment 11th layer at Road # MCZ0, STA: 0+80 to STA: 0+170 </t>
  </si>
  <si>
    <t>1100</t>
  </si>
  <si>
    <t xml:space="preserve">120.54 </t>
  </si>
  <si>
    <t>204</t>
  </si>
  <si>
    <t xml:space="preserve">41.12 </t>
  </si>
  <si>
    <t>67.70</t>
  </si>
  <si>
    <t xml:space="preserve">31.11 </t>
  </si>
  <si>
    <t xml:space="preserve">1400.00 </t>
  </si>
  <si>
    <t xml:space="preserve">1719.89 </t>
  </si>
  <si>
    <t xml:space="preserve">437.61 </t>
  </si>
  <si>
    <t xml:space="preserve">339.96 </t>
  </si>
  <si>
    <t>352.00</t>
  </si>
  <si>
    <t>153.00</t>
  </si>
  <si>
    <t>79.56</t>
  </si>
  <si>
    <t xml:space="preserve">61.19 </t>
  </si>
  <si>
    <t>40.42</t>
  </si>
  <si>
    <t>48.80</t>
  </si>
  <si>
    <t>58.80</t>
  </si>
  <si>
    <t xml:space="preserve">01 </t>
  </si>
  <si>
    <t xml:space="preserve">2690.67 </t>
  </si>
  <si>
    <t>88.98</t>
  </si>
  <si>
    <t xml:space="preserve">1,556.63 </t>
  </si>
  <si>
    <t>866.81</t>
  </si>
  <si>
    <t>Sewerage Network: (Depth 2.51m to 3.5m)</t>
  </si>
  <si>
    <t>Sewerage Network: Manhole Depth 2.51m to 3.5m) internal dia 1200 mm</t>
  </si>
  <si>
    <t>Sewerage Network:GRP Pipes 1000 mm (Depth 3.51m to 4.5m)</t>
  </si>
  <si>
    <t>Sewerage Network: Manhole Depth 2.51m to 3.5m) internal dia 1200 mm with backdrop</t>
  </si>
  <si>
    <t>B5 33.05.13.06</t>
  </si>
  <si>
    <t>B5 33.31.00.01</t>
  </si>
  <si>
    <t>Sewerage Network:GRP Pipes 200 mm        (Depth 0.00 m to 1.5m)</t>
  </si>
  <si>
    <t xml:space="preserve">SUD1-02-011-TDC-TS9-1-STR-FIR-0241-00 </t>
  </si>
  <si>
    <t xml:space="preserve">Check Formwork, Lean concrete pouring,concrete surface finishing and level at Storm water manhole pit MH- G2/6/1at Road MCG0 </t>
  </si>
  <si>
    <t xml:space="preserve">SUD1-02-011-TDC-TS9-1-STR-FIR-0242-00 </t>
  </si>
  <si>
    <t xml:space="preserve">Check Formwork, Lean concrete pouring,concrete surface finishing and level at Storm water manhole pit MH- G2/6/2 at Road MCG0 </t>
  </si>
  <si>
    <t xml:space="preserve">SUD1-02-011-TDC-TS9-1-STR-FIR-0243-00 </t>
  </si>
  <si>
    <t>Check Formwork, Lean concrete pouring,concrete surface finishing and level at Storm water manhole pit MH- G2/6/3 at Road MCG0</t>
  </si>
  <si>
    <t xml:space="preserve">SUD1-02-011-TDC-TS9-1-STR-FIR-0244-00 </t>
  </si>
  <si>
    <t xml:space="preserve">Check Formwork, Lean concrete pouring,concrete surface finishing and level at Storm water manhole pit MH- G2/6/4 at Road MCG0 </t>
  </si>
  <si>
    <t xml:space="preserve">Roadway Excavation for cuttings </t>
  </si>
  <si>
    <t>Telecom,Street light</t>
  </si>
  <si>
    <t>Total Drawings</t>
  </si>
  <si>
    <t xml:space="preserve">SUD1-02-011-TDC-TS9-1-ROD-FIR-0095-01 </t>
  </si>
  <si>
    <t xml:space="preserve">Check Coordinates level and Compaction F.D.T for Embankment 3rd layer at Road connection point MCZ0 to MCE0, STA: 0+000.00 to STA: 0+144.25 </t>
  </si>
  <si>
    <t xml:space="preserve">SUD1-02-011-TDC-TS9-1-ROD-FIR-0096-01 </t>
  </si>
  <si>
    <t xml:space="preserve">Check Coordinates level and Compaction F.D.T for Embankment 5th layer at Road # MCF0, STA: 0+230 to STA: 0+350 </t>
  </si>
  <si>
    <t xml:space="preserve">SUD1-02-011-TDC-TS9-1-ROD-FIR-0097-01 </t>
  </si>
  <si>
    <t xml:space="preserve">Check Coordinates level and Compaction F.D.T for Embankment 3rd layer at Road # MCF0, STA: 0+350 to STA: 0+410 </t>
  </si>
  <si>
    <t>SUD1-02-011-TDC-TS9-1-SEW-FIR-0108-02</t>
  </si>
  <si>
    <t xml:space="preserve">Check Coordinates level and Excavation width Bottom level and compaction for sewerage manhole pit MH-51-1, at Road MCE0 </t>
  </si>
  <si>
    <t xml:space="preserve">SUD1-02-011-TDC-TS9-1-SEW-FIR-0116-03 </t>
  </si>
  <si>
    <t xml:space="preserve">Check Coordinates level and Excavation width Bottom level and compaction for sewerage manhole pit MH- 49-1,49-2,49-3 at Road MCE0 </t>
  </si>
  <si>
    <t xml:space="preserve">SUD1-02-011-TDC-TS9-1-SEW-FIR-0115-00 </t>
  </si>
  <si>
    <t>Check Coordinates level and Excavation width Bottom level and compaction for sewerage pipeline trench from Existing Manhole # MH 39-27 - MH 49-1 at Road MCE0</t>
  </si>
  <si>
    <t>Sewerage Network:GRP Pipes 200 mm (Depth 3.51m to 4.5m)</t>
  </si>
  <si>
    <t>B5 33.31.00.04</t>
  </si>
  <si>
    <t>SUD1-02-011-TDC-TS9-1-SEW-FIR-0119-02</t>
  </si>
  <si>
    <t>Check Coordinates level and Excavation width Bottom level and compaction for sewerage pipeline trench from Manhole # MH 49-2 TO MH – 49-1 at Road MCE0</t>
  </si>
  <si>
    <t xml:space="preserve">SUD1-02-011-TDC-TS9-1-SEW-FIR-0139-00 </t>
  </si>
  <si>
    <t xml:space="preserve">Check Coordinates level and Excavation width Bottom level and compaction for sewerage pipeline trench from existing manhole # MH-39-22 to MH-53-1 at Road MCF0 </t>
  </si>
  <si>
    <t xml:space="preserve">SUD1-02-011-TDC-TS9-1-SEW-FIR-0140-01 </t>
  </si>
  <si>
    <t xml:space="preserve">Check Coordinates level and Excavation width Bottom level and compaction for sewerage manhole pit MH- 53-1 at Road MCF0 </t>
  </si>
  <si>
    <t xml:space="preserve">SUD1-02-011-TDC-TS9-1-SEW-FIR-0141-00 </t>
  </si>
  <si>
    <t xml:space="preserve">Check Coordinates level and Excavation width Bottom level and compaction for sewerage pipeline trench from Existing Manhole # MH 39-23 to MH 52-1 at Road MCF0 </t>
  </si>
  <si>
    <t xml:space="preserve">SUD1-02-011-TDC-TS9-1-SEW-FIR-0142-01 </t>
  </si>
  <si>
    <t xml:space="preserve">Check Coordinates level, Excavation width Bottom level 
and compaction for Sewerage Manhole pit MH- 52-1 at Road MCF0 </t>
  </si>
  <si>
    <t xml:space="preserve">SUD1-02-011-TDC-TS9-1-SEW-FIR-0143-02 </t>
  </si>
  <si>
    <t xml:space="preserve">Check Sand bedding and GRP pipe installation for sewerage line from Existing Manholes # MH 39-26 to MH 51-1 at Road MCE0 </t>
  </si>
  <si>
    <t xml:space="preserve">SUD1-02-011-TDC-TS9-1-SEW-FIR-0144-01 </t>
  </si>
  <si>
    <t xml:space="preserve">Check Sand Bedding and GRP Pipe Installation for Sewerage line from manhole # MH-51-1 to MH-51-2 at Road MCE0 </t>
  </si>
  <si>
    <t>Sewerage Network:GRP Pipes 200 mm (Depth 2.51m to 3.5m) int dia 1200 mm</t>
  </si>
  <si>
    <t xml:space="preserve">SUD1-02-011-TDC-TS9-1-ROD-FIR-0155-00 </t>
  </si>
  <si>
    <t xml:space="preserve">Check Coordinates level and Compaction F.D.T for Embankment 1st layer at Road # MCG0, STA: 0+050 to STA: 0+360 </t>
  </si>
  <si>
    <t xml:space="preserve">SUD1-02-011-TDC-TS9-1-ROD-FIR-0156-00 </t>
  </si>
  <si>
    <t xml:space="preserve">Check Coordinates level and Compaction F.D.T for Embankment 1st layer at Road # MC20, STA: 5+020 to STA: 5+230 </t>
  </si>
  <si>
    <t xml:space="preserve">SUD1-02-011-TDC-TS9-1-ROD-FIR-0157-00 </t>
  </si>
  <si>
    <t xml:space="preserve">Check Coordinates level and Compaction F.D.T for Embankment 2nd layer at Road # MCG0, STA: 0+050 to STA: 0+290 </t>
  </si>
  <si>
    <t xml:space="preserve">SUD1-02-011-TDC-TS9-1-SEW-FIR-0158-00 </t>
  </si>
  <si>
    <t xml:space="preserve">Check Formwork, Lean concrete pouring,concrete surface finishing and level at sewerage Manhole Pit No. 51-4 </t>
  </si>
  <si>
    <t xml:space="preserve">SUD1-02-011-TDC-TS9-1-ROD-FIR-0159-00 </t>
  </si>
  <si>
    <t xml:space="preserve">Check Coordinates level and Compaction F.D.T for Embankment 3rd layer at Road # MCG0, STA: 0+190 to STA: 0+220 </t>
  </si>
  <si>
    <t xml:space="preserve">SUD1-02-011-TDC-TS9-1-ROD-FIR-0160-00 </t>
  </si>
  <si>
    <t xml:space="preserve">Check Coordinates level and Compaction F.D.T for Embankment 1st layer at Road # MCE0, STA: 0+50 to STA: 0+350 </t>
  </si>
  <si>
    <t xml:space="preserve">SUD1-02-011-TDC-TS9-1-ROD-FIR-0161-00 </t>
  </si>
  <si>
    <t xml:space="preserve">Check Coordinates level and Compaction F.D.T 1st layer at Road # MCF0, STA: 0+50 to STA: 0+370 </t>
  </si>
  <si>
    <t xml:space="preserve">SUD1-02-011-TDC-TS9-1-ROD-FIR-0162-00 </t>
  </si>
  <si>
    <t xml:space="preserve">Check Coordinates level and Compaction F.D.T for Shoulder (Right &amp; Left side)1st layer at Road # MC20, STA: 4+710 to STA: 5+020 </t>
  </si>
  <si>
    <t xml:space="preserve">SUD1-02-011-TDC-TS9-1-ROD-FIR-0182-00 </t>
  </si>
  <si>
    <t xml:space="preserve">Check Coordinates level and Compaction F.D.T for Embankment 3rd layer at Road # MCG0, STA: 0+220 to STA: 0+290 </t>
  </si>
  <si>
    <t xml:space="preserve">SUD1-02-011-TDC-TS9-1-SEW-FIR-0189-02 </t>
  </si>
  <si>
    <t xml:space="preserve">Check Formwork, Lean concrete pouring,concrete surface finishing and level at sewerage Manhole Pit No. 51-5 </t>
  </si>
  <si>
    <t xml:space="preserve">SUD1-02-011-TDC-TS9-1-SEW-FIR-0190-02 </t>
  </si>
  <si>
    <t xml:space="preserve">Check Formwork, Lean concrete pouring,concrete surface finishing and level at sewerage Manhole Pit No. 49-1 </t>
  </si>
  <si>
    <t xml:space="preserve">SUD1-02-011-TDC-TS9-1-ROD-FIR-0191-00 </t>
  </si>
  <si>
    <t xml:space="preserve">Check Coordinates level and Compaction F.D.T for Shoulder (Right &amp; Left side)3rd layer at Road # MCG0, STA: 0+220 to STA: 0+290 </t>
  </si>
  <si>
    <t xml:space="preserve">SUD1-02-011-TDC-TS9-1-ROD-FIR-0192-00 </t>
  </si>
  <si>
    <t xml:space="preserve">Check Coordinates level and Compaction F.D.T for Shoulder (Right &amp; Left side) 2nd layer at Road # MCG0, STA: 0+290 to STA: 0+320 </t>
  </si>
  <si>
    <t xml:space="preserve">SUD1-02-011-TDC-TS9-1-ROD-FIR-0193-00 </t>
  </si>
  <si>
    <t xml:space="preserve">Check Coordinates level and Compaction F.D.T for Embankment of 4th layer at Road # MCG0, STA: 0+190 to STA: 0+220 </t>
  </si>
  <si>
    <t xml:space="preserve">SUD1-02-011-TDC-TS9-1-ROD-FIR-0194-00 </t>
  </si>
  <si>
    <t xml:space="preserve">Check Coordinates level and Compaction F.D.T for Shoulder (Right &amp; Left side) 4th layer at Road # MCG0, STA: 0+190 to STA: 0+220 </t>
  </si>
  <si>
    <t>Sewerage Network:GRP Pipes  (Depth 3.51m to 4.5m) Int dia 1200</t>
  </si>
  <si>
    <t xml:space="preserve">SUD1-02-011-TDC-TS9-1-ROD-FIR-0204-00 </t>
  </si>
  <si>
    <t xml:space="preserve">Check Coordinates level and Compaction F.D.T for Shoulder (Right &amp; Left side) 3rd layer at Road # MCF0, STA: 0+050 to STA: 0+160 </t>
  </si>
  <si>
    <t xml:space="preserve">SUD1-02-011-TDC-TS9-1-ROD-FIR-0205-00 </t>
  </si>
  <si>
    <t xml:space="preserve">Check Coordinates level and Compaction F.D.T for Embankment 3rd layer at Road # MCF0, STA: 0+50 to STA: 0+160 </t>
  </si>
  <si>
    <t xml:space="preserve">SUD1-02-011-TDC-TS9-1-ROD-FIR-0206-00 </t>
  </si>
  <si>
    <t xml:space="preserve">Check Coordinates level and Compaction F.D.T for Shoulder (Right &amp; Left side) 4th layer at Road # MCF0, STA: 0+160 to STA: 0+250 </t>
  </si>
  <si>
    <t xml:space="preserve">SUD1-02-011-TDC-TS9-1-ROD-FIR-0207-00 </t>
  </si>
  <si>
    <t xml:space="preserve">Check Coordinates level and Compaction F.D.T for Embankment 4th layer at Road # MCF0, STA: 0+160 to STA: 0+250 </t>
  </si>
  <si>
    <t xml:space="preserve">SUD1-02-011-TDC-TS9-1-ROD-FIR-0208-01 </t>
  </si>
  <si>
    <t xml:space="preserve">Check Coordinates level and Compaction F.D.T for Shoulder (Right &amp; Left side)  Embankments 1st layer at Road # MC20, STA: 4+530 to STA: 4+710 </t>
  </si>
  <si>
    <t xml:space="preserve">SUD1-02-011-TDC-TS9-1-ROD-FIR-0209-01 </t>
  </si>
  <si>
    <t xml:space="preserve">Check Coordinates level and Compaction F.D.T for Shoulder (Right &amp; Left side) 2nd layer at Road # MC20, STA: 5+420 to STA: 5+500 </t>
  </si>
  <si>
    <t xml:space="preserve">SUD1-02-011-TDC-TS9-1-ROD-FIR-0210-01 </t>
  </si>
  <si>
    <t>Check Coordinates level and Compaction F.D.T for Shoulder (Right &amp; Left side) Embankment 1st layer at Road # MCI0, STA: 0+020 to STA: 0+150</t>
  </si>
  <si>
    <t xml:space="preserve">SUD1-02-011-TDC-TS9-1-ROD-FIR-0211-01 </t>
  </si>
  <si>
    <t>Check Coordinates level and Compaction F.D.T for Embankment 1st layer at Road # MCI0, STA: 0+020 to STA: 0+150</t>
  </si>
  <si>
    <t xml:space="preserve">SUD1-02-011-TDC-TS9-1-ROD-FIR-0212-00 </t>
  </si>
  <si>
    <t xml:space="preserve">Check Coordinates level and Compaction F.D.T for Embankment 3rd layer at Road # MCF0, STA: 0+250 to STA: 0+290 </t>
  </si>
  <si>
    <t xml:space="preserve">SUD1-02-011-TDC-TS9-1-ROD-FIR-0213-00 </t>
  </si>
  <si>
    <t xml:space="preserve">Check Coordinates level and Compaction F.D.T for Embankment 2nd layer at Road # MCF0, STA: 0+290 to STA: 0+370 </t>
  </si>
  <si>
    <t>SUD1-02-011-TDC-TS9-1-ROD-FIR-0223-00</t>
  </si>
  <si>
    <t xml:space="preserve">Check Coordinates level and Compaction F.D.T for Embankment 1ST layer at PLOT (5), STA: 0+360 to STA: 0+570 </t>
  </si>
  <si>
    <t xml:space="preserve">SUD1-02-011-TDC-TS9-1-ROD-FIR-0226-01 </t>
  </si>
  <si>
    <t xml:space="preserve">Check Coordinates level and Compaction F.D.T for Embankment 12th layer at Road # MCD0, STA: 0+30 to STA: 0+180 (Bottom Subgrade) </t>
  </si>
  <si>
    <t xml:space="preserve">SUD1-02-011-TDC-TS9-1-SEW-FIR-0231-00 </t>
  </si>
  <si>
    <t xml:space="preserve">Check Formwork, Lean concrete pouring,concrete surface finishing and level at sewerage Manhole Pit No. 52-1 </t>
  </si>
  <si>
    <t xml:space="preserve">SUD1-02-011-TDC-TS9-1-SEW-FIR-0232-00 </t>
  </si>
  <si>
    <t xml:space="preserve">Check Formwork, Lean concrete pouring,concrete surface finishing and level at sewerage Manhole Pit No. 53-1 </t>
  </si>
  <si>
    <t>SUD1-02-011-TDC-TS9-1-SEW-FIR-0233-00</t>
  </si>
  <si>
    <t xml:space="preserve">Check Formwork, Lean concrete pouring,concrete surface finishing and level at sewerage Manhole Pit No. 49-2 </t>
  </si>
  <si>
    <t xml:space="preserve">SUD1-02-011-TDC-TS9-1-SEW-FIR-0234-00 </t>
  </si>
  <si>
    <t xml:space="preserve">Check Formwork, Lean concrete pouring,concrete surface finishing and level at sewerage Manhole Pit No. 49-3 </t>
  </si>
  <si>
    <t xml:space="preserve">SUD1-02-011-TDC-TS9-1-ROD-FIR-0236-00 </t>
  </si>
  <si>
    <t>Check Coordinates level and Compaction F.D.T for Embankments of 3rd layer at Road # MCG0, STA: 0+290 to STA: 0+320</t>
  </si>
  <si>
    <t xml:space="preserve">SUD1-02-011-TDC-TS9-1-ROD-FIR-0237-00 </t>
  </si>
  <si>
    <t>Check Coordinates level and Compaction F.D.T for Embankments of 4th layer at Road # MCG0, STA: 0+220 to STA: 0+290</t>
  </si>
  <si>
    <t xml:space="preserve">SUD1-02-011-TDC-TS9-1-ROD-FIR-0238-00 </t>
  </si>
  <si>
    <t xml:space="preserve">Check Coordinates level and Compaction F.D.T for Embankments of 5th layer at Road # MCG0, STA: 0+190 to STA: 0+220 </t>
  </si>
  <si>
    <t xml:space="preserve">SUD1-02-011-TDC-TS9-1-ROD-FIR-0240-00 </t>
  </si>
  <si>
    <t xml:space="preserve">Check Coordinates level and Compaction F.D.T for Shoulder (Right &amp; Left side) 1st layer at Road # MC20, STA: 5+500 to STA: 5+620 </t>
  </si>
  <si>
    <t>1</t>
  </si>
  <si>
    <t xml:space="preserve">SUD1-02-011-TDC-TS9-1-SEW-FIR-0245-00 </t>
  </si>
  <si>
    <t xml:space="preserve">Check Formwork, Lean concrete pouring,concrete surface finishing and level at sewerage Manhole Pit No. 49-4 </t>
  </si>
  <si>
    <t xml:space="preserve">SUD1-02-011-TDC-TS9-1-ROD-FIR-0249-00 </t>
  </si>
  <si>
    <t xml:space="preserve">Check Coordinates level and Compaction F.D.T for Shoulder (Right side) 3rd layer at Road # MCG0, STA: 0+290 to STA: 0+320 </t>
  </si>
  <si>
    <t xml:space="preserve">SUD1-02-011-TDC-TS9-1-ROD-FIR-0250-00 </t>
  </si>
  <si>
    <t xml:space="preserve">Check Coordinates level and Compaction F.D.T for Shoulder (Right side)4th layer at Road # MCG0, STA: 0+220 to STA: 0+290 </t>
  </si>
  <si>
    <t xml:space="preserve">SUD1-02-011-TDC-TS9-1-ROD-FIR-0251-00 </t>
  </si>
  <si>
    <t xml:space="preserve">Check Coordinates level and Compaction F.D.T for Shoulder (Right side) 5th layer at Road # MCG0, STA: 0+190 to STA: 0+220 </t>
  </si>
  <si>
    <t xml:space="preserve">SUD1-02-011-TDC-TS9-1-ROD-FIR-0252-00 </t>
  </si>
  <si>
    <t xml:space="preserve">Check Coordinates level and Compaction F.D.T for Embankment 1st layer at PLOT (3), STA: 0+060 to STA: 0+150 </t>
  </si>
  <si>
    <t>SUD1-02-011-TDC-TS9-1-ROD-FIR-0255-02</t>
  </si>
  <si>
    <t xml:space="preserve">Check Coordinates level and Compaction F.D.T for Embankment 11th layer at Road # MCG0, STA: 0+240 to STA: 0+360 </t>
  </si>
  <si>
    <t xml:space="preserve">1,392.73 </t>
  </si>
  <si>
    <t>1766.28</t>
  </si>
  <si>
    <t xml:space="preserve">SUD1-02-011-TDC-TS9-1-ROD-FIR-0258-00 </t>
  </si>
  <si>
    <t xml:space="preserve">Check Coordinates level and Compaction F.D.T for Embankment 3rd layer at Road # MCF0, STA: 0+430 to STA: 0+460 </t>
  </si>
  <si>
    <t xml:space="preserve">258.04 </t>
  </si>
  <si>
    <t xml:space="preserve">SUD1-02-011-TDC-TS9-1-ROD-FIR-0260-00 </t>
  </si>
  <si>
    <t xml:space="preserve">Check Coordinates and bottom level Road Excavation/cutting upto bottom of Sub-Grade at Road # MCD0, STA: 0+30 to STA: 0+40 </t>
  </si>
  <si>
    <t xml:space="preserve">SUD1-02-011-TDC-TS9-1-ROD-FIR-0261-00 </t>
  </si>
  <si>
    <t xml:space="preserve">Check Coordinates level and Compaction F.D.T for Embankment 3rd layer at Road # MCF0, STA: 0+230 to STA: 0+250 </t>
  </si>
  <si>
    <t xml:space="preserve">SUD1-02-011-TDC-TS9-1-ROD-FIR-0262-00 </t>
  </si>
  <si>
    <t xml:space="preserve">Check Coordinates and bottom level Road Excavation/cutting and compaction test upto bottom of Sub-Grade at Road # MC20, STA: 4+530 to STA: 4+710 </t>
  </si>
  <si>
    <t xml:space="preserve">SUD1-02-011-TDC-TS9-1-ROD-FIR-0263-00 </t>
  </si>
  <si>
    <t xml:space="preserve">Check Coordinates level and Compaction F.D.T for Embankment 1st layer at Plot (5) STA: 0+020 to STA: 0+150 Area (3) </t>
  </si>
  <si>
    <t>49.190</t>
  </si>
  <si>
    <t>150.00</t>
  </si>
  <si>
    <t xml:space="preserve">799.67 </t>
  </si>
  <si>
    <t>4339.03</t>
  </si>
  <si>
    <t xml:space="preserve">SUD1-02-011-TDC-TS9-1-ROD-FIR-0272-01 </t>
  </si>
  <si>
    <t xml:space="preserve">Check Coordinates level and Compaction F.D.T for Embankment 10th layer at Road # MCF0, STA: 0+224 to STA: 0+410 </t>
  </si>
  <si>
    <t xml:space="preserve">SUD1-02-011-TDC-TS9-1-SEW-FIR-0274-00 </t>
  </si>
  <si>
    <t>Check Coordinates level and Excavation width Bottom level and compaction for sewerage manhole pit MH- 12-26 at Road MCB0</t>
  </si>
  <si>
    <t xml:space="preserve">SUD1-02-011-TDC-TS9-1-SEW-FIR-0276-00 </t>
  </si>
  <si>
    <t xml:space="preserve">Check Coordinates level and Excavation width Bottom level and compaction for sewerage manhole pit MH- 12-25 at Road MCB0 </t>
  </si>
  <si>
    <t xml:space="preserve">SUD1-02-011-TDC-TS9-1-SEW-FIR-0277-00 </t>
  </si>
  <si>
    <t xml:space="preserve">Check Coordinates level and Excavation width Bottom level and compaction for sewerage manhole pit MH- 12-24 at Road MCB0 </t>
  </si>
  <si>
    <t xml:space="preserve">2,460.39 </t>
  </si>
  <si>
    <t xml:space="preserve">SUD1-02-011-TDC-TS9-1-ROD-FIR-0313-01 </t>
  </si>
  <si>
    <t xml:space="preserve">Check Coordinates and level and compaction F.D.T for Embankment 4th layer at Road # MCH0, STA: 0+070 to STA: 0+300 ( bottom Sub-Grade) </t>
  </si>
  <si>
    <t>917.28</t>
  </si>
  <si>
    <t xml:space="preserve">SUD1-02-011-TDC-TS9-1-ROD-FIR-0315-00 </t>
  </si>
  <si>
    <t xml:space="preserve">Check Coordinates level Road and compaction F.D.T for Embankment bottom Sub-Grade layer at Road # MCF0, STA: 0+050 to STA: 0+390 </t>
  </si>
  <si>
    <t xml:space="preserve">1041.41 </t>
  </si>
  <si>
    <t xml:space="preserve">SUD1-02-011-TDC-TS9-1-SEW-FIR-0318-02 </t>
  </si>
  <si>
    <t xml:space="preserve">Check Sand Bedding and GRP Pipe Installation for Sewerage line from manhole # MH-51-3 to MH-51-4 at Road MCE0 </t>
  </si>
  <si>
    <t xml:space="preserve">SUD1-02-011-TDC-TS9-1-SEW-FIR-0319-01 </t>
  </si>
  <si>
    <t xml:space="preserve">Check Formwork, Lean concrete pouring,concrete surface finishing and level at sewerage Manhole Pit No. 52-4 </t>
  </si>
  <si>
    <t xml:space="preserve">SUD1-02-011-TDC-TS9-1-SEW-FIR-0320-01 </t>
  </si>
  <si>
    <t xml:space="preserve">Check Formwork, Lean concrete pouring,concrete surface finishing and level at sewerage Manhole Pit No. 52-5 </t>
  </si>
  <si>
    <t xml:space="preserve">SUD1-02-011-TDC-TS9-1-SEW-FIR-0321-01 </t>
  </si>
  <si>
    <t xml:space="preserve">Check Formwork, Lean concrete pouring,concrete surface finishing and level at sewerage Manhole Pit No. 52-6 </t>
  </si>
  <si>
    <t xml:space="preserve">SUD1-02-011-TDC-TS9-1-SEW-FIR-0322-01 </t>
  </si>
  <si>
    <t xml:space="preserve">Check Formwork, Lean concrete pouring,concrete surface finishing and level at sewerage Manhole Pit No. 53-4 </t>
  </si>
  <si>
    <t xml:space="preserve">SUD1-02-011-TDC-TS9-1-SEW-FIR-0323-01 </t>
  </si>
  <si>
    <t xml:space="preserve">Check Formwork, Lean concrete pouring,concrete surface finishing and level at sewerage Manhole Pit No. 53-5 </t>
  </si>
  <si>
    <t xml:space="preserve">SUD1-02-011-TDC-TS9-1-SEW-FIR-0324-01 </t>
  </si>
  <si>
    <t xml:space="preserve">Check Formwork, Lean concrete pouring,concrete surface finishing and level at sewerage Manhole Pit No. 53-6 </t>
  </si>
  <si>
    <t xml:space="preserve">SUD1-02-011-TDC-TS9-1-ROD-FIR-0325-02 </t>
  </si>
  <si>
    <t xml:space="preserve">Check Coordinates and compaction F.D.T for Embankment 1st layer at Road # MC20, STA: 4+710 to STA: 4+900 (bottom Sub-Grade) </t>
  </si>
  <si>
    <t xml:space="preserve">86.62 </t>
  </si>
  <si>
    <t xml:space="preserve">SUD1-02-011-TDC-TS9-1-SEW-FIR-0338-01 </t>
  </si>
  <si>
    <t xml:space="preserve">Check Formwork, Lean concrete pouring,concrete surface finishing and level at sewerage Manhole Pit No. 12-21 </t>
  </si>
  <si>
    <t xml:space="preserve">SUD1-02-011-TDC-TS9-1-SEW-FIR-0339-01 </t>
  </si>
  <si>
    <t>Check Formwork, Lean concrete pouring,concrete surface finishing and level at sewerage Manhole Pit No. 12-22</t>
  </si>
  <si>
    <t xml:space="preserve">SUD1-02-011-TDC-TS9-1-SEW-FIR-0340-01 </t>
  </si>
  <si>
    <t xml:space="preserve">Check Formwork, Lean concrete pouring,concrete surface finishing and level at sewerage Manhole Pit No. 12-23 </t>
  </si>
  <si>
    <t xml:space="preserve">SUD1-02-011-TDC-TS9-1-SEW-FIR-0341-01 </t>
  </si>
  <si>
    <t xml:space="preserve">Check Formwork, Lean concrete pouring,concrete surface finishing and level at sewerage Manhole Pit No. 12-24 </t>
  </si>
  <si>
    <t xml:space="preserve">SUD1-02-011-TDC-TS9-1-SEW-FIR-0342-01 </t>
  </si>
  <si>
    <t xml:space="preserve">Check Formwork, Lean concrete pouring,concrete surface finishing and level at sewerage Manhole Pit No. 12-25 </t>
  </si>
  <si>
    <t xml:space="preserve">SUD1-02-011-TDC-TS9-1-SEW-FIR-0343-01 </t>
  </si>
  <si>
    <t xml:space="preserve">Check Formwork, Lean concrete pouring,concrete surface finishing and level at sewerage Manhole Pit No. 12-26 </t>
  </si>
  <si>
    <t xml:space="preserve">SUD1-02-011-TDC-TS9-1-ROD-FIR-0344-02 </t>
  </si>
  <si>
    <t xml:space="preserve">Check Coordinates and bottom level Road Filling and compaction test of bottom Sub-Grade at Road # MCA0, STA: 0+950 to STA: 1+340 </t>
  </si>
  <si>
    <t xml:space="preserve">1909.79 </t>
  </si>
  <si>
    <t xml:space="preserve">SUD1-02-011-TDC-TS9-1-SEW-FIR-0346-01 </t>
  </si>
  <si>
    <t xml:space="preserve">Check Sand Bedding and GRP Pipe Installation for Sewerage line from Existing manhole # MH-39-23 to MH-52-1 at Road MCF0 </t>
  </si>
  <si>
    <t xml:space="preserve">SUD1-02-011-TDC-TS9-1-SEW-FIR-0347-02 </t>
  </si>
  <si>
    <t xml:space="preserve">Check Sand Bedding and GRP Pipe Installation for Sewerage line from manhole # MH-52-1 to MH-52-2 at Road MCF0 </t>
  </si>
  <si>
    <t xml:space="preserve">SUD1-02-011-TDC-TS9-1-SEW-FIR-0348-02 </t>
  </si>
  <si>
    <t xml:space="preserve">Check Sand Bedding and GRP Pipe Installation for Sewerage line from manhole # MH-52-2 to MH-52-3 at Road MCF0 </t>
  </si>
  <si>
    <t xml:space="preserve">SUD1-02-011-TDC-TS9-1-STR-FIR-0355-00 </t>
  </si>
  <si>
    <t xml:space="preserve">Check Coordinates level and Excavation width Bottom level and compaction for Storm water pipeline trench from Manhole # MH – G2/6/4 to FMH – A2/9/20-398 at Road MCG0 </t>
  </si>
  <si>
    <t xml:space="preserve">SUD1-02-011-TDC-TS9-1-STR-FIR-0356-00 </t>
  </si>
  <si>
    <t xml:space="preserve">Check Coordinates level and Excavation width Bottom level and compaction for Storm water  pipeline trench from Manhole # FMH – A2/9/20-398 MH – G2/6/5 to at Road MCG0 </t>
  </si>
  <si>
    <t xml:space="preserve">SUD1-02-011-TDC-TS9-1-STR-FIR-0357-00 </t>
  </si>
  <si>
    <t xml:space="preserve">Check Coordinates level and Excavation width Bottom level and compaction for Storm water pipeline trench from Manhole # MH – G2/6/5 to FMH – A2/9/20-396 at Road MCG0 </t>
  </si>
  <si>
    <t xml:space="preserve">SUD1-02-011-TDC-TS9-1-STR-FIR-0359-00 </t>
  </si>
  <si>
    <t xml:space="preserve">Check Coordinates level and Excavation width Bottom level and compaction for Storm water  Manhole Pit FMH-A2/9/20-398 at Road MCG0 </t>
  </si>
  <si>
    <t xml:space="preserve">SUD1-02-011-TDC-TS9-1-STR-FIR-0360-00 </t>
  </si>
  <si>
    <t xml:space="preserve">Check Coordinates level and Excavation width Bottom level and compaction for Storm water  Manhole Pit MH- G2/6/5 at Road MCG0 </t>
  </si>
  <si>
    <t xml:space="preserve">SUD1-02-011-TDC-TS9-1-STR-FIR-0361-00 </t>
  </si>
  <si>
    <t xml:space="preserve">Check Coordinates level and Excavation width Bottom level and compaction for Storm water  Manhole Pit FMH- A2/9/20-396 at Road MCG0 </t>
  </si>
  <si>
    <t>SUD1-02-011-TDC-TS9-1-SEW-FIR-0377-01</t>
  </si>
  <si>
    <t xml:space="preserve">Check Formwork, Lean concrete pouring,concrete surface finishing and level at sewerage Manhole Pit No. 49-7 </t>
  </si>
  <si>
    <t xml:space="preserve">SUD1-02-011-TDC-TS9-1-SEW-FIR-0378-01 </t>
  </si>
  <si>
    <t xml:space="preserve">Check Formwork, Lean concrete pouring,concrete surface finishing and level at sewerage Manhole Pit No. 49-8 </t>
  </si>
  <si>
    <t xml:space="preserve">SUD1-02-011-TDC-TS9-1-SEW-FIR-0379-01 </t>
  </si>
  <si>
    <t xml:space="preserve">Check Formwork, Lean concrete pouring,concrete surface finishing and level at sewerage Manhole Pit No. 51-6 </t>
  </si>
  <si>
    <t xml:space="preserve">SUD1-02-011-TDC-TS9-1-SEW-FIR-0380-00 </t>
  </si>
  <si>
    <t xml:space="preserve">Inspection Gravity and Leakage test  pipeline from Manhole # MH-51-1 – MH-51-2 at Road MCE0 </t>
  </si>
  <si>
    <t xml:space="preserve">SUD1-02-011-TDC-TS9-1-ROD-FIR-0381-00 </t>
  </si>
  <si>
    <t xml:space="preserve">Check Coordinates level and Compaction F.D.T for Embankment 6th layer at Road # MCF0, STA: 0+410 to STA: 0+430 </t>
  </si>
  <si>
    <t xml:space="preserve">SUD1-02-011-TDC-TS9-1-ROD-FIR-0382-00 </t>
  </si>
  <si>
    <t xml:space="preserve">Check Coordinates level and Compaction F.D.T for Embankment 4th layer at Road # MCF0, STA: 0+430 to STA: 0+460 </t>
  </si>
  <si>
    <t xml:space="preserve">SUD1-02-011-TDC-TS9-1-SEW-FIR-0385-00 </t>
  </si>
  <si>
    <t xml:space="preserve">Check Coordinates level and Excavation width Bottom level and compaction for sewerage manhole pit MH- 12-20 at Road MCB0 </t>
  </si>
  <si>
    <t>SUD1-02-011-TDC-TS9-1-SEW-FIR-0386-00</t>
  </si>
  <si>
    <t xml:space="preserve">Check Coordinates level and Excavation width Bottom level and compaction for sewerage manhole pit MH- 12-19 at Road MCB0 </t>
  </si>
  <si>
    <t xml:space="preserve">SUD1-02-011-TDC-TS9-1-ROD-FIR-0387-00 </t>
  </si>
  <si>
    <t xml:space="preserve">Check Coordinates level and Compaction F.D.T for Embankment 13th layer at Road # MCG0, STA: 0+240 to STA: 0+360 </t>
  </si>
  <si>
    <t xml:space="preserve">SUD1-02-011-TDC-TS9-1-ROD-FIR-0388-00 </t>
  </si>
  <si>
    <t xml:space="preserve">Check Coordinates level and Compaction F.D.T for Embankment 11th layer at Road # MCZ0, STA: 0+170 to STA: 0+310 </t>
  </si>
  <si>
    <t xml:space="preserve">SUD1-02-011-TDC-TS9-1-ROD-FIR-0389-00 </t>
  </si>
  <si>
    <t xml:space="preserve">Check Coordinates level and Compaction F.D.T for Embankment 11th layer at Road # MCZ0, STA: 0+310 to STA: 0+447.25 </t>
  </si>
  <si>
    <t xml:space="preserve">SUD1-02-011-TDC-TS9-1-ROD-FIR-0390-01 </t>
  </si>
  <si>
    <t xml:space="preserve">Check Coordinates level and Compaction F.D.T for Embankment 3rd layer at PLOT (3), STA: 0+060 to STA: 0+150 </t>
  </si>
  <si>
    <t xml:space="preserve">SUD1-02-011-TDC-TS9-1-SEW-FIR-0393-01 </t>
  </si>
  <si>
    <t xml:space="preserve">Check Coordinates level and Excavation width Bottom level and compaction for sewerage pipeline trench from Manhole # MH – 53-4 to MH – 53-3 at Road MCF0 </t>
  </si>
  <si>
    <t xml:space="preserve">SUD1-02-011-TDC-TS9-1-SEW-FIR-0394-01 </t>
  </si>
  <si>
    <t xml:space="preserve">Check Coordinates level and Excavation width Bottom level and compaction for sewerage pipeline trench from Manhole # MH – 53-5 to MH – 53-4 at Road MCF0 </t>
  </si>
  <si>
    <t xml:space="preserve">SUD1-02-011-TDC-TS9-1-SEW-FIR-0395-01 </t>
  </si>
  <si>
    <t xml:space="preserve">Check Coordinates level and Excavation width Bottom level and compaction for sewerage pipeline trench from Manhole # MH – 53-6 to MH – 53-5 at Road MCF0 </t>
  </si>
  <si>
    <t xml:space="preserve">SUD1-02-011-TDC-TS9-1-SEW-FIR-0396-00 </t>
  </si>
  <si>
    <t xml:space="preserve">Check Coordinates level and Excavation width Bottom level and compaction for sewerage pipeline trench from Manhole # MH – 52-4 to MH – 52-3 at Road MCF0 </t>
  </si>
  <si>
    <t xml:space="preserve">SUD1-02-011-TDC-TS9-1-SEW-FIR-0397-00 </t>
  </si>
  <si>
    <t xml:space="preserve">Check Coordinates level and Excavation width Bottom level and compaction for sewerage pipeline trench from Manhole # MH – 52-5 to MH – 52-4 at Road MCF0 </t>
  </si>
  <si>
    <t xml:space="preserve">SUD1-02-011-TDC-TS9-1-ROD-FIR-0398-01 </t>
  </si>
  <si>
    <t>Check Coordinates level and compaction F.D.T for Embankment 1st layer at Road # MC20, STA: 4+900 to STA: 5+060 (Bottom sub grade)</t>
  </si>
  <si>
    <t xml:space="preserve">SUD1-02-011-TDC-TS9-1-ROD-FIR-0399-00 </t>
  </si>
  <si>
    <t xml:space="preserve">Check Coordinates level and compaction F.D.T for Embankment 1st layer at Road # MC20, STA: 5+060 to STA: 5+230 (Bottom sub grade) </t>
  </si>
  <si>
    <t xml:space="preserve">SUD1-02-011-TDC-TS9-1-SEW-FIR-0400-00 </t>
  </si>
  <si>
    <t xml:space="preserve">Inspection Gravity and Leakage test pipeline from Manhole # MH-51-3 – MH-51-2 at Road MCE0 </t>
  </si>
  <si>
    <t xml:space="preserve">SUD1-02-011-TDC-TS9-1-ROD-FIR-0402-00 </t>
  </si>
  <si>
    <t xml:space="preserve">Check Coordinates level and Compaction F.D.T for Embankment 12th layer at Road # MCZ0, STA: 0+80 to STA: 0+170 </t>
  </si>
  <si>
    <t xml:space="preserve">SUD1-02-011-TDC-TS9-1-ROD-FIR-0403-00 </t>
  </si>
  <si>
    <t xml:space="preserve">Check Coordinates level and Compaction F.D.T for Embankment 9th layer at Road connection point MCZ0 to MCE0, STA: 0+000.00 to STA: 0+144.25 </t>
  </si>
  <si>
    <t xml:space="preserve">SUD1-02-011-TDC-TS9-1-ROD-FIR-0404-00 </t>
  </si>
  <si>
    <t xml:space="preserve">Check Coordinates level and Compaction F.D.T for Embankment 2nd layer at PLOT (5), STA: 0+360 to STA: 0+570 </t>
  </si>
  <si>
    <t xml:space="preserve">SUD1-02-011-TDC-TS9-1-SEW-FIR-0405-00 </t>
  </si>
  <si>
    <t xml:space="preserve">Check Sand Bedding and GRP Pipe Installation for Sewerage line from manhole # MH-49-1 to MH-49-2 at Road MCE0 </t>
  </si>
  <si>
    <t xml:space="preserve">SUD1-02-011-TDC-TS9-1-SEW-FIR-0406-00 </t>
  </si>
  <si>
    <t xml:space="preserve">Check Sand Bedding and GRP Pipe Installation for Sewerage line from Existing manhole # MH-39-27 to MH-49-1 at Road MCE0 </t>
  </si>
  <si>
    <t xml:space="preserve">SUD1-02-011-TDC-TS9-1-SEW-FIR-0407-00 </t>
  </si>
  <si>
    <t xml:space="preserve">Check Sand Bedding and GRP Pipe Installation for Sewerage line from manhole # MH-49-2 to MH-49-3 at Road MCE0 </t>
  </si>
  <si>
    <t xml:space="preserve">SUD1-02-011-TDC-TS9-1-ROD-FIR-0409-00 </t>
  </si>
  <si>
    <t xml:space="preserve">Check Coordinates level and compaction F.D.T for Embankment 1st layer at Road # MCG0, STA: 0+190 to STA: 0+370 (Bottom sub grade) </t>
  </si>
  <si>
    <t xml:space="preserve">SUD1-02-011-TDC-TS9-1-SEW-FIR-0413-00 </t>
  </si>
  <si>
    <t xml:space="preserve">Inspection Gravity and Leakage test pipeline from Manhole # MH-51-4 – MH-51-3 at Road MCE0 </t>
  </si>
  <si>
    <t xml:space="preserve">SUD1-02-011-TDC-TS9-1-ROD-FIR-0415-00 </t>
  </si>
  <si>
    <t xml:space="preserve">Check Coordinates level and Compaction F.D.T for Embankment 7th layer at Road # MCF0, STA: 0+410 to STA: 0+460  </t>
  </si>
  <si>
    <t xml:space="preserve">SUD1-02-011-TDC-TS9-1-SEW-FIR-0425-00 </t>
  </si>
  <si>
    <t>Inspection Gravity and Leakage test  pipeline from Existing Manhole # MH-39-26  to MH-51-1 at Road MCE0</t>
  </si>
  <si>
    <t xml:space="preserve">43.96 </t>
  </si>
  <si>
    <t xml:space="preserve">44.19 </t>
  </si>
  <si>
    <t xml:space="preserve">44.24 </t>
  </si>
  <si>
    <t xml:space="preserve">88.20 </t>
  </si>
  <si>
    <t>137.20</t>
  </si>
  <si>
    <t xml:space="preserve">562.00 </t>
  </si>
  <si>
    <t xml:space="preserve">1,566.56 </t>
  </si>
  <si>
    <t xml:space="preserve">1,344.16 </t>
  </si>
  <si>
    <t xml:space="preserve">2,690.67 </t>
  </si>
  <si>
    <t xml:space="preserve">58.80 </t>
  </si>
  <si>
    <t xml:space="preserve">783.14 </t>
  </si>
  <si>
    <t xml:space="preserve">676.17 </t>
  </si>
  <si>
    <t>365.51</t>
  </si>
  <si>
    <t>2544.23</t>
  </si>
  <si>
    <t xml:space="preserve">5,916.05 </t>
  </si>
  <si>
    <t>595.64</t>
  </si>
  <si>
    <t xml:space="preserve">220.50 </t>
  </si>
  <si>
    <t>B6.33 42 11.13</t>
  </si>
  <si>
    <t>B6.33 42 11.10</t>
  </si>
  <si>
    <t>Storm Water Network : GRP Pipes 600 mm (Depth: 1.51m -2.51m)</t>
  </si>
  <si>
    <t>Storm Water Network :  GRP Pipes 700 mm (Depth: 1.51m -2.51m)</t>
  </si>
  <si>
    <t>B6.33 42 11.7</t>
  </si>
  <si>
    <t>Storm Water Network : Manhole  1200mm (Depth: 1.51m -2.51m)</t>
  </si>
  <si>
    <t>B6.33 05 39.2</t>
  </si>
  <si>
    <t>Sewerage Network:Manhole (Depth 1.51m to 2.5m) int dia with backdrop</t>
  </si>
  <si>
    <t>B5 33.05.13.04</t>
  </si>
  <si>
    <t>B1.31 22 00.04</t>
  </si>
  <si>
    <t>Sewerage Network:GRP Pipes 200 mm (Depth 0.0m to 1.5m)</t>
  </si>
  <si>
    <t xml:space="preserve">SUD1-02-011-TDC-TS9-1-ROD-FIR-0039-00 </t>
  </si>
  <si>
    <t xml:space="preserve">Check Coordinates level and Compaction F.D.T for Embankment 2nd layer at Road # MCZ0, STA: 0+170 to STA: 0+310 </t>
  </si>
  <si>
    <t xml:space="preserve">SUD1-02-011-TDC-TS9-1-ROD-FIR-0045-00 </t>
  </si>
  <si>
    <t xml:space="preserve">Check Coordinates level and Compaction F.D.T for Embankment 3rd layer at Road # MCG0, STA: 0+380 to STA: 0+490 </t>
  </si>
  <si>
    <t>SUD1-02-011-TDC-TS9-1-SEW-FIR-0384-02</t>
  </si>
  <si>
    <t xml:space="preserve">Check Coordinates level and Excavation width Bottom level and compaction for sewerage pipeline trench from Manhole # MH-12-20 to MH-12-19 at Road MCB0 </t>
  </si>
  <si>
    <t>94.83</t>
  </si>
  <si>
    <t xml:space="preserve">SUD1-02-011-TDC-TS9-1-SEW-FIR-0392-02 </t>
  </si>
  <si>
    <t xml:space="preserve">Check Coordinates level and Excavation width Bottom level and compaction for sewerage pipeline trench from Manhole # MH – 49-6 to MH – 49-5 at Road MCE0 </t>
  </si>
  <si>
    <t xml:space="preserve">33.69 </t>
  </si>
  <si>
    <t>SUD1-02-011-TDC-TS9-1-ROD-FIR-0410-00</t>
  </si>
  <si>
    <t xml:space="preserve">Check Coordinates and bottom level Road Excavation/cutting upto bottom of Sub-Grade STA: 0+020 to STA: 0+150 at Road # MCI0  </t>
  </si>
  <si>
    <t xml:space="preserve">SUD1-02-011-TDC-TS9-1-SEW-FIR-0411-00 </t>
  </si>
  <si>
    <t xml:space="preserve">Check Coordinates level and Excavation width Bottom level and compaction for sewerage pipeline trench from Manhole # MH-12-19 to MH-12-18 at Road MCB0 </t>
  </si>
  <si>
    <t xml:space="preserve">SUD1-02-011-TDC-TS9-1-SEW-FIR-0412-00 </t>
  </si>
  <si>
    <t xml:space="preserve">Check Coordinates level and Excavation width Bottom level and compaction for sewerage manhole pit MH- 12-18 at Road MCB0 </t>
  </si>
  <si>
    <t>117.805</t>
  </si>
  <si>
    <t xml:space="preserve">101.75 </t>
  </si>
  <si>
    <t>Sewerage Network: Manhole  (Depth 1.51m to 2.5m) Int dia 1200 mm</t>
  </si>
  <si>
    <t xml:space="preserve">SUD1-02-011-TDC-TS9-1-SEW-FIR-0417-00 </t>
  </si>
  <si>
    <t xml:space="preserve">Check Coordinates level and Excavation width Bottom level and compaction for sewerage pipeline trench from Manhole # MH – 52-5 to MH – 52-6 at Road MCF0 </t>
  </si>
  <si>
    <t xml:space="preserve">SUD1-02-011-TDC-TS9-1-ROD-FIR-0418-01 </t>
  </si>
  <si>
    <t xml:space="preserve">Check Coordinates level and Compaction F.D.T for Embankment 12th layer at Road # MCZ0, STA: 0+170 to STA: 0+310 </t>
  </si>
  <si>
    <t xml:space="preserve">SUD1-02-011-TDC-TS9-1-ROD-FIR-0419-00 </t>
  </si>
  <si>
    <t xml:space="preserve">Check Coordinates level and Compaction F.D.T for Embankment 12th layer at Road # MCZ0, STA: 0+310 to STA: 0+447.25 </t>
  </si>
  <si>
    <t xml:space="preserve">SUD1-02-011-TDC-TS9-1-ROD-FIR-0420-01 </t>
  </si>
  <si>
    <t xml:space="preserve">Check Coordinates level and Compaction F.D.T for Embankment 14th layer at Road # MCG0, STA: 0+240 to STA: 0+360 </t>
  </si>
  <si>
    <t xml:space="preserve">SUD1-02-011-TDC-TS9-1-STR-FIR-0421-00 </t>
  </si>
  <si>
    <t xml:space="preserve">Check Formwork, Lean concrete pouring,concrete surface finishing and level at Storm water manhole pit FMH- A2/9/20-398 at Road MCG0 </t>
  </si>
  <si>
    <t xml:space="preserve">SUD1-02-011-TDC-TS9-1-STR-FIR-0422-00 </t>
  </si>
  <si>
    <t xml:space="preserve">Check Formwork, Lean concrete pouring,concrete surface finishing and level at Storm water manhole pit MH – G2/6/5 at Road MCG0 </t>
  </si>
  <si>
    <t xml:space="preserve">SUD1-02-011-TDC-TS9-1-STR-FIR-0423-00 </t>
  </si>
  <si>
    <t xml:space="preserve">Check Formwork, Lean concrete pouring,concrete surface finishing and level at Storm water manhole pit FMH – A2/9/20-396 at Road MCG0 </t>
  </si>
  <si>
    <t xml:space="preserve">SUD1-02-011-TDC-TS9-1-STR-FIR-0424-00 </t>
  </si>
  <si>
    <t xml:space="preserve">Check Formwork, Lean concrete pouring,concrete surface finishing and level at Storm water manhole pit MH – G2/6/6 at Road MCG0 </t>
  </si>
  <si>
    <t xml:space="preserve">964.81 </t>
  </si>
  <si>
    <t>525.19</t>
  </si>
  <si>
    <t xml:space="preserve">308.61 </t>
  </si>
  <si>
    <t xml:space="preserve">SUD1-02-011-TDC-TS9-1-ROD-FIR-0414-00 </t>
  </si>
  <si>
    <t xml:space="preserve">Check Coordinates level and Compaction F.D.T for Embankment 11th layer at Road # MCF0, STA: 0+224 to STA: 0+410 </t>
  </si>
  <si>
    <t xml:space="preserve">1,401.71 </t>
  </si>
  <si>
    <t xml:space="preserve">SUD1-02-011-TDC-TS9-1-ROD-FIR-0429-00 </t>
  </si>
  <si>
    <t>Check Coordinates,bottom level,Road Filling and compaction test and Embankment 1st layer at bottom Sub-Grade at Road # MC20, STA: 5+390 to STA: 5+530</t>
  </si>
  <si>
    <t xml:space="preserve">SUD1-02-011-TDC-TS9-1-ROD-FIR-0433-00 </t>
  </si>
  <si>
    <t xml:space="preserve">Check Coordinates and bottom level Road Excavation/cutting upto bottom of Sub-Grade STA: 5+390to STA: 5+530 at Road # MC20  </t>
  </si>
  <si>
    <t xml:space="preserve">SUD1-02-011-TDC-TS9-1-ROD-FIR-0456-00 </t>
  </si>
  <si>
    <t xml:space="preserve">Check Coordinates level and Compaction F.D.T for Embankment 10th layer at Road connection point MCZ0 to MCE0, STA: 0+000.00 to STA: 0+144.25 </t>
  </si>
  <si>
    <t xml:space="preserve">SUD1-02-011-TDC-TS9-1-SEW-FIR-0457-00 </t>
  </si>
  <si>
    <t xml:space="preserve">Check Sand Bedding and GRP Pipe Installation for Sewerage line from manhole # MH-52-3 to MH-52-4 at Road MCF0 </t>
  </si>
  <si>
    <t xml:space="preserve">SUD1-02-011-TDC-TS9-1-SEW-FIR-0458-00 </t>
  </si>
  <si>
    <t xml:space="preserve">Check Sand Bedding and GRP Pipe Installation for Sewerage line from manhole # MH-52-4 to MH-52-5 at Road MCF0 </t>
  </si>
  <si>
    <t xml:space="preserve">SUD1-02-011-TDC-TS9-1-ROD-FIR-0459-00 </t>
  </si>
  <si>
    <t xml:space="preserve">Check Coordinates level and Compaction F.D.T for Embankment 3rd layer at PLOT (5), STA: 0+360 to STA: 0+570 </t>
  </si>
  <si>
    <t xml:space="preserve">SUD1-02-011-TDC-TS9-1-SEW-FIR-0460-00 </t>
  </si>
  <si>
    <t xml:space="preserve">Inspection Gravity and Leakage test  pipeline from Manhole # MH 39-27 - MH 49-1 at Road MCE0 </t>
  </si>
  <si>
    <t>145.00</t>
  </si>
  <si>
    <t>45.35</t>
  </si>
  <si>
    <t>2,510.73</t>
  </si>
  <si>
    <t xml:space="preserve">6,423.27 </t>
  </si>
  <si>
    <t>Earth Work &amp; Site Grading (Roadway Excavation/cuttings)</t>
  </si>
  <si>
    <t>Storm Water Network :  Manhole Dia 1500 mm  (Depth:1.51m -2.51m)</t>
  </si>
  <si>
    <t>Storm Water Network :  Manhole Dia 1200 mm  (Depth:1.51m -2.51m)</t>
  </si>
  <si>
    <t>% Claim</t>
  </si>
  <si>
    <t>Unit Rate as per claim</t>
  </si>
  <si>
    <t>Unit Rate as per BOQ</t>
  </si>
  <si>
    <t xml:space="preserve">SUD1-02-011-TDC-TS9-1-ROD-FIR-0461-00 </t>
  </si>
  <si>
    <t xml:space="preserve">Check Coordinates level and compaction F.D.T for Embankment 1st layer of half road right side at Road # MCB0, STA: 0+580 to STA: 0+660  </t>
  </si>
  <si>
    <t xml:space="preserve">SUD1-02-011-TDC-TS9-1-ROD-FIR-0462-00 </t>
  </si>
  <si>
    <t xml:space="preserve">Check Coordinates and bottom level Road Filling and compaction test of bottom Sub-Grade at Road # MC20, STA: 5+530 to STA: 5+800 </t>
  </si>
  <si>
    <t xml:space="preserve">SUD1-02-011-TDC-TS9-1-ROD-FIR-0467-00 </t>
  </si>
  <si>
    <t xml:space="preserve">Check Coordinates level and Compaction F.D.T for Embankment 8th layer at Road # MCF0, STA: 0+410 to STA: 0+460 </t>
  </si>
  <si>
    <t xml:space="preserve">SUD1-02-011-TDC-TS9-1-ROD-FIR-0468-00 </t>
  </si>
  <si>
    <t xml:space="preserve">Check Coordinates level and Compaction F.D.T for Embankment 15th layer at Road # MCG0, STA: 0+290 to STA: 0+320 </t>
  </si>
  <si>
    <t xml:space="preserve">SUD1-02-011-TDC-TS9-1-ROD-FIR-0469-01 </t>
  </si>
  <si>
    <t>Check Coordinates level and Compaction F.D.T for Embankment 13th layer Right side at Road # MCZ0, STA: 0+230 to STA: 0+310</t>
  </si>
  <si>
    <t xml:space="preserve">SUD1-02-011-TDC-TS9-1-ROD-FIR-0470-00 </t>
  </si>
  <si>
    <t xml:space="preserve">Check Coordinates level and Compaction F.D.T for Embankment 1ST layer at PLOT (5), STA: 0+250 to STA: 0+360 </t>
  </si>
  <si>
    <t xml:space="preserve">SUD1-02-011-TDC-TS9-1-STR-FIR-0471-00 </t>
  </si>
  <si>
    <t>Check Coordinates level and Excavation width Bottom level and compaction for Storm Water pipeline trench from Manhole # MH – G2/16/3 to MH – G2/16/4 at Road MCE0</t>
  </si>
  <si>
    <t xml:space="preserve">SUD1-02-011-TDC-TS9-1-STR-FIR-0472-00 </t>
  </si>
  <si>
    <t xml:space="preserve">Check Coordinates level and Excavation width Bottom level and compaction for Storm Water pipeline trench from Manhole # MH – G2/16/4 to MH – G2/16/5 at Road MCE0 </t>
  </si>
  <si>
    <t xml:space="preserve">SUD1-02-011-TDC-TS9-1-STR-FIR-0473-00 </t>
  </si>
  <si>
    <t>Check Coordinates level and Excavation width Bottom level and compaction for Storm water Manhole Pit MH- G2/16/3 at Road MCE0</t>
  </si>
  <si>
    <t xml:space="preserve">SUD1-02-011-TDC-TS9-1-STR-FIR-0474-00 </t>
  </si>
  <si>
    <t xml:space="preserve">Check Coordinates level and Excavation width Bottom level and compaction for Storm water Manhole Pit MH- G2/16/4 at Road MCE0 </t>
  </si>
  <si>
    <t xml:space="preserve">SUD1-02-011-TDC-TS9-1-STR-FIR-0475-00 </t>
  </si>
  <si>
    <t xml:space="preserve">Check Coordinates level and Excavation width Bottom level and compaction for Storm water Manhole Pit MH- G2/16/5 at Road MCE0 </t>
  </si>
  <si>
    <t xml:space="preserve">SUD1-02-011-TDC-TS9-1-SEW-FIR-0476-00 </t>
  </si>
  <si>
    <t xml:space="preserve">Check Coordinates level and Excavation width Bottom level    and compaction for sewerage pipeline trench from Manhole # MH-12-17 to MH-12-18 at Road MCB0 </t>
  </si>
  <si>
    <t xml:space="preserve">SUD1-02-011-TDC-TS9-1-SEW-FIR-0477-00 </t>
  </si>
  <si>
    <t xml:space="preserve">Check Coordinates level and Excavation width Bottom level   and compaction for sewerage manhole pit MH- 12-17 at Road MCB0 </t>
  </si>
  <si>
    <t xml:space="preserve">SUD1-02-011-TDC-TS9-1-SEW-FIR-0478-00 </t>
  </si>
  <si>
    <t>Check Coordinates level and Excavation width Bottom level   and compaction for sewerage manhole pit MH-1-91-1 at Road MCA0</t>
  </si>
  <si>
    <t xml:space="preserve">SUD1-02-011-TDC-TS9-1-SEW-FIR-0479-00 </t>
  </si>
  <si>
    <t xml:space="preserve">Check Coordinates level and Excavation width Bottom level   and compaction for sewerage manhole pit MH- 1-91-2 at Road MCA0 </t>
  </si>
  <si>
    <t xml:space="preserve">SUD1-02-011-TDC-TS9-1-SEW-FIR-0481-00 </t>
  </si>
  <si>
    <t xml:space="preserve">Check Coordinates level and Excavation width Bottom level    and compaction for sewerage pipeline trench from Manhole # MH-1-91-1to MH-1-91-2 at Road MCA0 </t>
  </si>
  <si>
    <t xml:space="preserve">SUD1-02-011-TDC-TS9-1-STR-FIR-0482-00 </t>
  </si>
  <si>
    <t xml:space="preserve">Check Formwork, Lean concrete pouring, concrete surface finishing and level at Storm water manhole pit MH – G2/16/3 at Road MCE0 </t>
  </si>
  <si>
    <t xml:space="preserve">SUD1-02-011-TDC-TS9-1-SEW-FIR-0483-00 </t>
  </si>
  <si>
    <t xml:space="preserve">Check Sand Bedding and GRP Pipe Installation for Sewerage line from manhole # MH-51-5 to MH-51-6 at Road MCE0 </t>
  </si>
  <si>
    <t xml:space="preserve">SUD1-02-011-TDC-TS9-1-SEW-FIR-0484-00 </t>
  </si>
  <si>
    <t xml:space="preserve">Check Sand Bedding and GRP Pipe Installation for Sewerage line from manhole # MH-49-3 to MH-49-4 at Road MCE0 </t>
  </si>
  <si>
    <t xml:space="preserve">SUD1-02-011-TDC-TS9-1-SEW-FIR-0485-00 </t>
  </si>
  <si>
    <t xml:space="preserve">Check Sand Bedding and GRP Pipe Installation for Sewerage line from manhole # MH-51-4 to MH-51-5 at Road MCE0 </t>
  </si>
  <si>
    <t xml:space="preserve">SUD1-02-011-TDC-TS9-1-ROD-FIR-0486-00 </t>
  </si>
  <si>
    <t xml:space="preserve">Check Coordinates and bottom level Road Excavation/cutting upto bottom of Sub-Grade STA: 0+660 to STA: 0+850 at Road # MCB0  </t>
  </si>
  <si>
    <t xml:space="preserve">SUD1-02-011-TDC-TS9-1-STR-FIR-0487-00 </t>
  </si>
  <si>
    <t xml:space="preserve">Check Formwork, Lean concrete pouring, concrete surface finishing and level at Storm water manhole pit MH – G2/16/4 at Road MCE0 </t>
  </si>
  <si>
    <t xml:space="preserve">SUD1-02-011-TDC-TS9-1-STR-FIR-0488-00 </t>
  </si>
  <si>
    <t xml:space="preserve">Check Formwork, Lean concrete pouring, concrete surface finishing and level at Storm water manhole pit MH – G2/16/5 at Road MCE0 </t>
  </si>
  <si>
    <t xml:space="preserve">SUD1-02-011-TDC-TS9-1-ROD-FIR-0489-00 </t>
  </si>
  <si>
    <t xml:space="preserve">Check Coordinates level and Compaction F.D.T for Embankment 13th layer at Road # MCF0, STA: 0+240 to STA: 0+410 </t>
  </si>
  <si>
    <t xml:space="preserve">SUD1-02-011-TDC-TS9-1-ROD-FIR-0490-00 </t>
  </si>
  <si>
    <t xml:space="preserve">Check Coordinates level and Compaction F.D.T for Embankment 9th layer at Road # MCF0, STA: 0+410 to STA: 0+460 </t>
  </si>
  <si>
    <t xml:space="preserve">SUD1-02-011-TDC-TS9-1-SEW-FIR-0492-00 </t>
  </si>
  <si>
    <t xml:space="preserve">Inspection Gravity and Leakage test pipeline from Manhole # MH 49-1 to MH 49-2 at Road MCE0 </t>
  </si>
  <si>
    <t xml:space="preserve">SUD1-02-011-TDC-TS9-1-STR-FIR-0493-00 </t>
  </si>
  <si>
    <t xml:space="preserve">Check Sand Bedding and GRP Pipe Installation for Storm water line from Manhole # MH-G2/6/5 to FMH-A2/9/20-396 at Road MCG0 </t>
  </si>
  <si>
    <t xml:space="preserve">SUD1-02-011-TDC-TS9-1-ROD-FIR-0494-00 </t>
  </si>
  <si>
    <t>Check Coordinates level and Compaction F.D.T for Embankment 2nd layer at Plot (5) STA: 0+350 to STA: 0+467</t>
  </si>
  <si>
    <t xml:space="preserve">SUD1-02-011-TDC-TS9-1-SEW-FIR-0495-00 </t>
  </si>
  <si>
    <t xml:space="preserve">Check Coordinates level and Excavation width Bottom level and compaction for sewerage pipeline trench from Manhole # MH-1-91 to MH-1-91-1 at Road MCA0 </t>
  </si>
  <si>
    <t xml:space="preserve">SUD1-02-011-TDC-TS9-1-SEW-FIR-0496-00 </t>
  </si>
  <si>
    <t xml:space="preserve">Check Coordinates level and Excavation width Bottom level and compaction for sewerage Manhole pit MH- 1-91 at Road MCA0 </t>
  </si>
  <si>
    <t xml:space="preserve">SUD1-02-011-TDC-TS9-1-SEW-FIR-0497-00 </t>
  </si>
  <si>
    <t xml:space="preserve">Check Coordinates level and Excavation width Bottom level and compaction for sewerage pipeline trench from Manhole # MH-1-89 to MH-1-90 at Road MCA0 </t>
  </si>
  <si>
    <t xml:space="preserve">SUD1-02-011-TDC-TS9-1-SEW-FIR-0498-00 </t>
  </si>
  <si>
    <t xml:space="preserve">Check Coordinates level and Excavation width Bottom level and compaction for sewerage pipeline trench from Manhole # MH-1-90 to MH-1-91 at Road MCA0 </t>
  </si>
  <si>
    <t xml:space="preserve">SUD1-02-011-TDC-TS9-1-SEW-FIR-0499-00 </t>
  </si>
  <si>
    <t xml:space="preserve">Check Coordinates level and Excavation width Bottom level   and compaction for sewerage Manhole pit MH- 1-89 at Road MCA0 </t>
  </si>
  <si>
    <t xml:space="preserve">SUD1-02-011-TDC-TS9-1-SEW-FIR-0500-00 </t>
  </si>
  <si>
    <t xml:space="preserve">Check Coordinates level and Excavation width Bottom level   and compaction for sewerage Manhole pit MH- 1-90 at Road MCA0 </t>
  </si>
  <si>
    <t xml:space="preserve">SUD1-02-011-TDC-TS9-1-ROD-FIR-0501-00 </t>
  </si>
  <si>
    <t xml:space="preserve">Check Coordinates level and Compaction F.D.T for Embankment 4th layer at PLOT (5), STA: 0+360 to STA: 0+570 </t>
  </si>
  <si>
    <t xml:space="preserve">SUD1-02-011-TDC-TS9-1-ROD-FIR-0502-00 </t>
  </si>
  <si>
    <t xml:space="preserve">Check Coordinates level and Compaction F.D.T for Embankment 5th layer at PLOT (3), STA: 0+060 to STA: 0+160 </t>
  </si>
  <si>
    <t xml:space="preserve">SUD1-02-011-TDC-TS9-1-ROD-FIR-0503-00 </t>
  </si>
  <si>
    <t xml:space="preserve">Check Coordinates level and Compaction F.D.T for Embankment 11th layer at Road connection point MCZ0 to MCE0, STA: 0+000.00 to STA: 0+144.25 </t>
  </si>
  <si>
    <t xml:space="preserve">SUD1-02-011-TDC-TS9-1-SEW-FIR-0504-00 </t>
  </si>
  <si>
    <t xml:space="preserve">Inspection Gravity and Leakage test pipeline from Manhole # MH 49-2 to MH 49-3 at Road MCE0 </t>
  </si>
  <si>
    <t xml:space="preserve">SUD1-02-011-TDC-TS9-1-STR-FIR-0508-00 </t>
  </si>
  <si>
    <t xml:space="preserve">Check Sand Bedding and GRP Pipe Installation for Storm water line from Manhole # FMH-A2/9/20-396 to MH-G2/6/6 at Road MCG0 </t>
  </si>
  <si>
    <t xml:space="preserve">SUD1-02-011-TDC-TS9-1-ROD-FIR-0391-00 </t>
  </si>
  <si>
    <t xml:space="preserve">Check Coordinates level and Compaction F.D.T for Embankment 1st layer at PLOT (6), STA: 0+450 to STA: 0+700 </t>
  </si>
  <si>
    <t>2426.35</t>
  </si>
  <si>
    <t xml:space="preserve">SUD1-02-011-TDC-TS9-1-ROD-FIR-0426-01 </t>
  </si>
  <si>
    <t xml:space="preserve">Check Coordinates level and Compaction F.D.T for Embankment 5th layer at Road and right side shoulder # MCG0, STA: 0+050 to STA: 0+190 </t>
  </si>
  <si>
    <t xml:space="preserve">SUD1-02-011-TDC-TS9-1-ROD-FIR-0427-00 </t>
  </si>
  <si>
    <t>Check Coordinates level and Compaction F.D.T for Embankment 1st layer at Plot (9), STA: 0+050 to STA: 0+200</t>
  </si>
  <si>
    <t xml:space="preserve">439.00 </t>
  </si>
  <si>
    <t xml:space="preserve">3144.16 </t>
  </si>
  <si>
    <t xml:space="preserve">SUD1-02-011-TDC-TS9-1-ROD-FIR-0430-01 </t>
  </si>
  <si>
    <t xml:space="preserve">Check Coordinates level and Compaction F.D.T for Embankment 13th layer Bottom subgrade at Road # MCZ0, STA: 0+80 to STA: 0+170 </t>
  </si>
  <si>
    <t>SUD1-02-011-TDC-TS9-1-ROD-FIR-0432-00</t>
  </si>
  <si>
    <t xml:space="preserve">Check Coordinates level and Compaction F.D.T for Embankment 4th layer at PLOT (3), STA: 0+060 to STA: 0+160 </t>
  </si>
  <si>
    <t xml:space="preserve">848.23 </t>
  </si>
  <si>
    <t xml:space="preserve">2,341.43 </t>
  </si>
  <si>
    <t xml:space="preserve">SUD1-02-011-TDC-TS9-1-ROD-FIR-0434-01 </t>
  </si>
  <si>
    <t>Check Coordinates level and Compaction F.D.T for Embankment 5th layer (Left side) Shoulder at Road # MCG0, STA: 0+050 to STA: 0+190</t>
  </si>
  <si>
    <t xml:space="preserve">SUD1-02-011-TDC-TS9-1-SEW-FIR-0450-00 </t>
  </si>
  <si>
    <t xml:space="preserve">Check Installation of Manhole Base including Rings and Flatslab of Manhole MH- 52-6 at Road MCF0 </t>
  </si>
  <si>
    <t xml:space="preserve">SUD1-02-011-TDC-TS9-1-SEW-FIR-0451-00 </t>
  </si>
  <si>
    <t xml:space="preserve">Check Installation of Manhole Base including Rings and Flatslab of Manhole MH- 53-4 at Road MCF0 </t>
  </si>
  <si>
    <t xml:space="preserve">SUD1-02-011-TDC-TS9-1-SEW-FIR-0452-00 </t>
  </si>
  <si>
    <t xml:space="preserve">Check Installation of Manhole Base including Rings and Flatslab of Manhole MH- 53-5 at Road MCF0 </t>
  </si>
  <si>
    <t xml:space="preserve">SUD1-02-011-TDC-TS9-1-SEW-FIR-0453-00 </t>
  </si>
  <si>
    <t xml:space="preserve">Check Installation of Manhole Base including Rings and Flatslab of Manhole MH- 53-6 at Road MCF0 </t>
  </si>
  <si>
    <t xml:space="preserve">SUD1-02-011-TDC-TS9-1-ROD-FIR-0454-00 </t>
  </si>
  <si>
    <t xml:space="preserve">Check Coordinates and bottom level Road Excavation/cutting upto bottom of Sub-Grade STA: 5+530 to STA: 5+800 at Road # MC20  </t>
  </si>
  <si>
    <t xml:space="preserve">SUD1-02-011-TDC-TS9-1-ROD-FIR-0455-01 </t>
  </si>
  <si>
    <t xml:space="preserve">Check Coordinates level and Compaction F.D.T for Embankment 12th layer at Road # MCF0, STA: 0+240 to STA: 0+410 </t>
  </si>
  <si>
    <t xml:space="preserve">1,667.78 </t>
  </si>
  <si>
    <t xml:space="preserve">1,124.30 </t>
  </si>
  <si>
    <t xml:space="preserve">233.09 </t>
  </si>
  <si>
    <t>11.41</t>
  </si>
  <si>
    <t>220.50</t>
  </si>
  <si>
    <t xml:space="preserve">63.07 </t>
  </si>
  <si>
    <t xml:space="preserve">285.21 </t>
  </si>
  <si>
    <t xml:space="preserve">7363 </t>
  </si>
  <si>
    <t>87.00</t>
  </si>
  <si>
    <t>87.25</t>
  </si>
  <si>
    <t>42.24</t>
  </si>
  <si>
    <t xml:space="preserve">78.80 </t>
  </si>
  <si>
    <t xml:space="preserve">101.33 </t>
  </si>
  <si>
    <t>1116.65</t>
  </si>
  <si>
    <t xml:space="preserve">804.36 </t>
  </si>
  <si>
    <t xml:space="preserve">219.52 </t>
  </si>
  <si>
    <t>44.24</t>
  </si>
  <si>
    <t xml:space="preserve">2893.13 </t>
  </si>
  <si>
    <t>78.20</t>
  </si>
  <si>
    <t xml:space="preserve">101.80 </t>
  </si>
  <si>
    <t xml:space="preserve">101.30 </t>
  </si>
  <si>
    <t>6,562.05</t>
  </si>
  <si>
    <t xml:space="preserve">2,810.00 </t>
  </si>
  <si>
    <t>1,698.41</t>
  </si>
  <si>
    <t>39.34</t>
  </si>
  <si>
    <t>Storm Water Network:GRP Pipes 1000 mm dia (Depth 1.51m to 2.5m)</t>
  </si>
  <si>
    <t>Storm Water Network:GRP Pipes 900mm dia (Depth 1.51m to 2.5m)</t>
  </si>
  <si>
    <t>B6.33 05 39.9</t>
  </si>
  <si>
    <t>B6.33 05 39.6</t>
  </si>
  <si>
    <t>Storm Water Network: Manhole 2000mm dia (Depth &gt; 2.5m)</t>
  </si>
  <si>
    <t>Storm Water Network: Manhole 1500mm dia (Depth &gt; 2.5m)</t>
  </si>
  <si>
    <t>Sewerage Network:GRP Pipes 200 mm (Depth 0 to 1.5m)</t>
  </si>
  <si>
    <t>B5 33.05.13.01</t>
  </si>
  <si>
    <t>Sewerage Network: Manhole (Depth 2.51m to 3.5m) internal dia 1200 mm</t>
  </si>
  <si>
    <t>Sewerage Network: Manhole (Depth 0 m to 1.5m) internal dia 1200 mm</t>
  </si>
  <si>
    <t>Sewerage Network:Manhole (Depth 2.51 to 3.5m) Int dia 1200 mm with backdrop</t>
  </si>
  <si>
    <t>B5 33.31.00.06</t>
  </si>
  <si>
    <t>Sewerage Network:GRP Pipes 200 mm (Depth 1.51 m  to 2.5m)</t>
  </si>
  <si>
    <t>Storm Water Network:GRP Pipes 500 mm dia (Depth 1.51m to 2.5m)</t>
  </si>
  <si>
    <t>B6.33 42 11.3</t>
  </si>
  <si>
    <t>Storm Water Network:GRP Pipes 400 mm dia (Depth 0 m to 1.5m)</t>
  </si>
  <si>
    <t>SUD1-02-011-TDC-TS9-1-IPC-0001-00</t>
  </si>
  <si>
    <t xml:space="preserve">SUD1-02-011-TDC-TS9-1-STR-FIR-0362-01 </t>
  </si>
  <si>
    <t xml:space="preserve">Check Coordinates level and Excavation width Bottom level and compaction for sewerage Manhole Pit MH- G2/6/6 at Road MCG0 </t>
  </si>
  <si>
    <t xml:space="preserve">SUD1-02-011-TDC-TS9-1-SEW-FIR-0363-00 </t>
  </si>
  <si>
    <t>Check Installation of Manhole Base including Rings and Flatslab of Manhole MH- 49-1 at Road MCE0</t>
  </si>
  <si>
    <t xml:space="preserve">SUD1-02-011-TDC-TS9-1-SEW-FIR-0364-00 </t>
  </si>
  <si>
    <t xml:space="preserve">Check Installation of Manhole Base including Rings and Flatslab of Manhole MH- 49-2 at Road MCE0 </t>
  </si>
  <si>
    <t xml:space="preserve">SUD1-02-011-TDC-TS9-1-SEW-FIR-0365-00 </t>
  </si>
  <si>
    <t xml:space="preserve">Check Installation of Manhole Base including Rings and Flatslab of Manhole MH- 49-3 at Road MCE0 </t>
  </si>
  <si>
    <t xml:space="preserve">SUD1-02-011-TDC-TS9-1-SEW-FIR-0366-01 </t>
  </si>
  <si>
    <t xml:space="preserve">Check Installation of Manhole Base including Rings and Flatslab of Manhole MH- 49-4 at Road MCE0 </t>
  </si>
  <si>
    <t xml:space="preserve">SUD1-02-011-TDC-TS9-1-SEW-FIR-0367-00 </t>
  </si>
  <si>
    <t xml:space="preserve">Check Installation of Manhole Base including Rings and Flatslab of Manhole MH- 51-1 at Road MCE0 </t>
  </si>
  <si>
    <t xml:space="preserve">SUD1-02-011-TDC-TS9-1-SEW-FIR-0368-00 </t>
  </si>
  <si>
    <t xml:space="preserve">Check Installation of Manhole Base including Rings and Flatslab of Manhole MH- 51-2 at Road MCE0 </t>
  </si>
  <si>
    <t xml:space="preserve">SUD1-02-011-TDC-TS9-1-SEW-FIR-0369-00 </t>
  </si>
  <si>
    <t xml:space="preserve">Check Installation of Manhole Base including Rings and Flatslab of Manhole MH- 51-3 at Road MCE0 </t>
  </si>
  <si>
    <t xml:space="preserve">SUD1-02-011-TDC-TS9-1-SEW-FIR-0370-00 </t>
  </si>
  <si>
    <t xml:space="preserve">Check Installation of Manhole Base including Rings and Flatslab of Manhole MH- 51-4 at Road MCE0 </t>
  </si>
  <si>
    <t xml:space="preserve">SUD1-02-011-TDC-TS9-1-SEW-FIR-0371-00 </t>
  </si>
  <si>
    <t xml:space="preserve">Check Installation of Manhole Base including Rings and Flatslab of Manhole MH- 52-1 at Road MCF0 </t>
  </si>
  <si>
    <t xml:space="preserve">SUD1-02-011-TDC-TS9-1-SEW-FIR-0372-00 </t>
  </si>
  <si>
    <t xml:space="preserve">Check Installation of Manhole Base including Rings and Flatslab of Manhole MH- 52-2 at Road MCF0 </t>
  </si>
  <si>
    <t xml:space="preserve">SUD1-02-011-TDC-TS9-1-SEW-FIR-0373-00 </t>
  </si>
  <si>
    <t xml:space="preserve">Check Installation of Manhole Base including Rings and Flatslab of Manhole MH- 52-3 at Road MCF0 </t>
  </si>
  <si>
    <t xml:space="preserve">SUD1-02-011-TDC-TS9-1-SEW-FIR-0374-00 </t>
  </si>
  <si>
    <t xml:space="preserve">Check Installation of Manhole Base including Rings and Flatslab of Manhole MH- 53-1 at Road MCF0 </t>
  </si>
  <si>
    <t xml:space="preserve">SUD1-02-011-TDC-TS9-1-SEW-FIR-0375-00 </t>
  </si>
  <si>
    <t xml:space="preserve">Check Installation of Manhole Base including Rings and Flatslab of Manhole MH- 53-2 at Road MCF0 </t>
  </si>
  <si>
    <t xml:space="preserve">SUD1-02-011-TDC-TS9-1-SEW-FIR-0376-00 </t>
  </si>
  <si>
    <t xml:space="preserve">Check Installation of Manhole Base including Rings and Flatslab of Manhole MH- 53-3 at Road MCF0 </t>
  </si>
  <si>
    <t xml:space="preserve">SUD1-02-011-TDC-TS9-1-SEW-FIR-0383-02 </t>
  </si>
  <si>
    <t xml:space="preserve">Check Coordinates level and Excavation width Bottom level and compaction for sewerage pipeline trench from manhole # MH-12-21 to MH-12-20 at Road MCB0 </t>
  </si>
  <si>
    <t>100.57</t>
  </si>
  <si>
    <t xml:space="preserve">SUD1-02-011-TDC-TS9-1-SEW-FIR-0435-01 </t>
  </si>
  <si>
    <t xml:space="preserve">Check Formwork, Lean concrete pouring,concrete surface finishing and level at sewerage Manhole Pit No. 12-19 </t>
  </si>
  <si>
    <t xml:space="preserve">SUD1-02-011-TDC-TS9-1-SEW-FIR-0436-01 </t>
  </si>
  <si>
    <t xml:space="preserve">Check Formwork, Lean concrete pouring,concrete surface finishing and level at sewerage Manhole Pit No. 12-20 </t>
  </si>
  <si>
    <t xml:space="preserve">SUD1-02-011-TDC-TS9-1-SEW-FIR-0441-00 </t>
  </si>
  <si>
    <t xml:space="preserve">Check Installation of Manhole Base including Rings and Flatslab of Manhole MH- 49-5 at Road MCD0 </t>
  </si>
  <si>
    <t xml:space="preserve">SUD1-02-011-TDC-TS9-1-SEW-FIR-0442-01 </t>
  </si>
  <si>
    <t xml:space="preserve">Check Installation of Manhole Base including Rings and Flatslab of Manhole MH- 49-6 at Road MCD0 </t>
  </si>
  <si>
    <t xml:space="preserve">SUD1-02-011-TDC-TS9-1-SEW-FIR-0443-00 </t>
  </si>
  <si>
    <t xml:space="preserve">Check Installation of Manhole Base including Rings and Flatslab of Manhole MH- 49-7 at Road MCE0 </t>
  </si>
  <si>
    <t xml:space="preserve">SUD1-02-011-TDC-TS9-1-SEW-FIR-0444-00 </t>
  </si>
  <si>
    <t xml:space="preserve">Check Installation of Manhole Base including Rings and Flatslab of Manhole MH- 49-8 at Road MCE0 </t>
  </si>
  <si>
    <t xml:space="preserve">SUD1-02-011-TDC-TS9-1-SEW-FIR-0445-00 </t>
  </si>
  <si>
    <t xml:space="preserve">Check Installation of Manhole Base including Rings and Flatslab of Manhole MH- 50-1 at Road MCD0 </t>
  </si>
  <si>
    <t xml:space="preserve">SUD1-02-011-TDC-TS9-1-SEW-FIR-0446-00 </t>
  </si>
  <si>
    <t xml:space="preserve">Check Installation of Manhole Base including Rings and Flatslab of Manhole MH- 51-5 at Road MCE0 </t>
  </si>
  <si>
    <t xml:space="preserve">SUD1-02-011-TDC-TS9-1-ROD-FIR-0351-00 </t>
  </si>
  <si>
    <t xml:space="preserve">Check Coordinates level and Compaction F.D.T for Embankment 1st layer at Plot (3) STA: 0+0250 to STA: 0+460 </t>
  </si>
  <si>
    <t>6,860.47</t>
  </si>
  <si>
    <t xml:space="preserve">SUD1-02-011-TDC-TS9-1-SEW-FIR-0447-00 </t>
  </si>
  <si>
    <t xml:space="preserve">Check Installation of Manhole Base including Rings and Flatslab of Manhole MH- 51-6 at Road MCE0 </t>
  </si>
  <si>
    <t xml:space="preserve">SUD1-02-011-TDC-TS9-1-SEW-FIR-0448-00 </t>
  </si>
  <si>
    <t xml:space="preserve">Check Installation of Manhole Base including Rings and Flatslab of Manhole MH- 52-4 at Road MCF0 </t>
  </si>
  <si>
    <t xml:space="preserve">SUD1-02-011-TDC-TS9-1-SEW-FIR-0449-00 </t>
  </si>
  <si>
    <t xml:space="preserve">Check Installation of Manhole Base including Rings and Flatslab of Manhole MH- 52-5 at Road MCF0 </t>
  </si>
  <si>
    <t xml:space="preserve">SUD1-02-011-TDC-TS9-1-ROD-FIR-0491-00 </t>
  </si>
  <si>
    <t>Check Coordinates level and Compaction F.D.T for Embankment 13th layer at Road/carriageway # MCZ0, STA: 0+310 to STA: 0+447.25</t>
  </si>
  <si>
    <t xml:space="preserve">1,352.35 </t>
  </si>
  <si>
    <t xml:space="preserve">SUD1-02-011-TDC-TS9-1-STR-FIR-0505-00 </t>
  </si>
  <si>
    <t xml:space="preserve">Check Installation of Manhole Base including Rings and Flat slab of manhole FMH – A2/9/20-396 at Road MCG0 </t>
  </si>
  <si>
    <t xml:space="preserve">SUD1-02-011-TDC-TS9-1-STR-FIR-0506-00 </t>
  </si>
  <si>
    <t xml:space="preserve">Check Installation of Manhole Base including Rings and Flat slab of manhole MH –G2/6/5 at Road MCG0 </t>
  </si>
  <si>
    <t xml:space="preserve">SUD1-02-011-TDC-TS9-1-STR-FIR-0507-00 </t>
  </si>
  <si>
    <t xml:space="preserve">Check Installation of Manhole Base including Rings and Flat slab of manhole MH –G2/6/6 at Road MCG0 </t>
  </si>
  <si>
    <t xml:space="preserve">SUD1-02-011-TDC-TS9-1-ROD-FIR-0509-00 </t>
  </si>
  <si>
    <t xml:space="preserve">Check Coordinates level and Compaction F.D.T for Embankment 1st layer at PLOT (6), STA: 0+224 to STA: 0+450 </t>
  </si>
  <si>
    <t xml:space="preserve">SUD1-02-011-TDC-TS9-1-SEW-FIR-0511-00 </t>
  </si>
  <si>
    <t xml:space="preserve">Check Formwork, Lean concrete pouring,concrete surface finishing and level at sewerage Manhole Pit No. MH-1-91-2 </t>
  </si>
  <si>
    <t xml:space="preserve">SUD1-02-011-TDC-TS9-1-SEW-FIR-0512-00 </t>
  </si>
  <si>
    <t xml:space="preserve">Check Formwork, Lean concrete pouring,concrete surface finishing and level at sewerage Manhole Pit No. MH-1-91-1 </t>
  </si>
  <si>
    <t xml:space="preserve">SUD1-02-011-TDC-TS9-1-SEW-FIR-0514-00 </t>
  </si>
  <si>
    <t xml:space="preserve">Check Formwork, Lean concrete pouring,concrete surface finishing and level at sewerage Manhole Pit No. MH-1-90 </t>
  </si>
  <si>
    <t xml:space="preserve">SUD1-02-011-TDC-TS9-1-SEW-FIR-0515-00 </t>
  </si>
  <si>
    <t xml:space="preserve">Check Formwork, Lean concrete pouring,concrete surface finishing and level at sewerage Manhole Pit No. MH-1-89 </t>
  </si>
  <si>
    <t xml:space="preserve">SUD1-02-011-TDC-TS9-1-ROD-FIR-0518-00 </t>
  </si>
  <si>
    <t xml:space="preserve">Check Coordinates and bottom level Road Excavation/cutting upto bottom of Sub-Grade STA: 0+850 to STA: 1+100 at Road # MCB0 </t>
  </si>
  <si>
    <t xml:space="preserve">SUD1-02-011-TDC-TS9-1-ROD-FIR-0521-00 </t>
  </si>
  <si>
    <t xml:space="preserve">Check Coordinates level and Compaction F.D.T for Embankment 2nd layer at PLOT (5), STA: 0+250 to STA: 0+360 </t>
  </si>
  <si>
    <t xml:space="preserve">SUD1-02-011-TDC-TS9-1-STR-FIR-0525-00 </t>
  </si>
  <si>
    <t xml:space="preserve">Check Coordinates level and Excavation width Bottom level and compaction Test of Box Culvert from Existing Manhole # FIMH – G2/16 to MH – G2/16/1 at Road MCE0 </t>
  </si>
  <si>
    <t xml:space="preserve">SUD1-02-011-TDC-TS9-1-ROD-FIR-0526-00 </t>
  </si>
  <si>
    <t xml:space="preserve">Check Coordinates level and Compaction F.D.T for Embankment of PLOT (3), from STA: 0+080 to STA: 0+130 (Left side slope) from Road # MCE0 </t>
  </si>
  <si>
    <t xml:space="preserve">SUD1-02-011-TDC-TS9-1-ROD-FIR-0527-00 </t>
  </si>
  <si>
    <t xml:space="preserve">Check Coordinates level and Compaction F.D.T for Embankment of PLOT (3), from STA: 0+040 to STA: 0+180 (Right side slope) from Road # MCD0 </t>
  </si>
  <si>
    <t xml:space="preserve">SUD1-02-011-TDC-TS9-1-ROD-FIR-0529-00 </t>
  </si>
  <si>
    <t>Check Coordinates level and Compaction F.D.T for Embankment of PLOT (2), from STA: 0+040 to STA: 0+180 (Left side slope) from Road # MCD0</t>
  </si>
  <si>
    <t>SUD1-02-011-TDC-TS9-1-ROD-FIR-0530-00</t>
  </si>
  <si>
    <t xml:space="preserve">Check Coordinates level and Compaction F.D.T for Embankment of PLOT (2), from STA: 0+590 to STA: 0+960 (Left side slope) from Road # MCE0 </t>
  </si>
  <si>
    <t xml:space="preserve">SUD1-02-011-TDC-TS9-1-ROD-FIR-0531-00 </t>
  </si>
  <si>
    <t xml:space="preserve">Check Coordinates level and Compaction F.D.T for Embankment of PLOT (5), from STA: 0+224 to STA: 0+720 (Right side slope) from Road # MCF0 </t>
  </si>
  <si>
    <t xml:space="preserve">SUD1-02-011-TDC-TS9-1-ROD-FIR-0532-00 </t>
  </si>
  <si>
    <t xml:space="preserve">Check Coordinates level and Compaction F.D.T for Embankment of PLOT (5), from STA: 0+224 to STA: 0+720 (Left side slope) from Road # MCG0 </t>
  </si>
  <si>
    <t xml:space="preserve">SUD1-02-011-TDC-TS9-1-ROD-FIR-0533-00 </t>
  </si>
  <si>
    <t xml:space="preserve">Check Coordinates level and Compaction F.D.T for Embankment of PLOT (5), from STA: 0+270 to STA: 0+340 (Left side slope) from Road # MCZ0 </t>
  </si>
  <si>
    <t xml:space="preserve">SUD1-02-011-TDC-TS9-1-ROD-FIR-0534-00 </t>
  </si>
  <si>
    <t xml:space="preserve">Check Coordinates level and Compaction F.D.T for Embankment of PLOT (6), from STA: 0+224 to STA: 0+720 (Right side slope) from Road # MCG0 </t>
  </si>
  <si>
    <t xml:space="preserve">SUD1-02-011-TDC-TS9-1-ROD-FIR-0535-01 </t>
  </si>
  <si>
    <t xml:space="preserve">Check Coordinates level and Compaction F.D.T for Embankment upto bottom of sub-grade of Road/carriageway at # MCF0, STA: 0+240 to STA: 0+460 </t>
  </si>
  <si>
    <t xml:space="preserve">SUD1-02-011-TDC-TS9-1-ROD-FIR-0536-00 </t>
  </si>
  <si>
    <t xml:space="preserve">Check Coordinates and bottom level Road/Carriageway Excavation/cutting upto bottom of Sub-Grade STA: 1+100 to STA: 1+200 at Road # MCB0  </t>
  </si>
  <si>
    <t xml:space="preserve">SUD1-02-011-TDC-TS9-1-ROD-FIR-0537-00 </t>
  </si>
  <si>
    <t xml:space="preserve">Check Coordinates level and Compaction F.D.T for Embankment 2nd layer at PLOT (2), STA: 0+570 to STA: 0+720 </t>
  </si>
  <si>
    <t xml:space="preserve">SUD1-02-011-TDC-TS9-1-SEW-FIR-0538-00 </t>
  </si>
  <si>
    <t xml:space="preserve">Check Sand Bedding and GRP Pipe Installation for Sewerage line from manhole # MH-49-6 to MH-49-7 at Road MCE0 </t>
  </si>
  <si>
    <t xml:space="preserve">SUD1-02-011-TDC-TS9-1-SEW-FIR-0540-00 </t>
  </si>
  <si>
    <t xml:space="preserve">Check Sand Bedding and GRP Pipe Installation for Sewerage line from manhole # MH-49-4 to MH-49-5 at Road MCD0 </t>
  </si>
  <si>
    <t xml:space="preserve">SUD1-02-011-TDC-TS9-1-SEW-FIR-0541-00 </t>
  </si>
  <si>
    <t xml:space="preserve">Check Sand Bedding and GRP Pipe Installation for Sewerage line from manhole # MH-52-5 to MH-52-6 at Road MCF0 </t>
  </si>
  <si>
    <t xml:space="preserve">SUD1-02-011-TDC-TS9-1-SEW-FIR-0544-00 </t>
  </si>
  <si>
    <t xml:space="preserve">Check Coordinates level and Excavation width Bottom level and compaction for sewerage pipeline trench from Manhole # MH-1-93-2 to MH-1-93-1 at Road MCC0 </t>
  </si>
  <si>
    <t xml:space="preserve">SUD1-02-011-TDC-TS9-1-ROD-FIR-0549-00 </t>
  </si>
  <si>
    <t>Check Coordinates level and Compaction F.D.T for Embankment 3rd layer at Road/carriageway # MCE0, STA: 0+50 to STA: 0+200</t>
  </si>
  <si>
    <t xml:space="preserve">SUD1-02-011-TDC-TS9-1-ROD-FIR-0550-00 </t>
  </si>
  <si>
    <t xml:space="preserve">Check Coordinates level and compaction F.D.T for Embankment 2nd layer of Road/carriageway at # MCB0, STA: 0+580 to STA: 0+660  </t>
  </si>
  <si>
    <t xml:space="preserve">SUD1-02-011-TDC-TS9-1-SEW-FIR-0553-00 </t>
  </si>
  <si>
    <t xml:space="preserve">Check Coordinates level and Excavation width Bottom level and compaction for sewerage Manhole pit MH- 1-93-4 at Road MCC0 </t>
  </si>
  <si>
    <t xml:space="preserve">SUD1-02-011-TDC-TS9-1-SEW-FIR-0554-00 </t>
  </si>
  <si>
    <t xml:space="preserve">Check Coordinates level and Excavation width Bottom level and compaction for sewerage Manhole pit MH- 1-93-3 at Road MCC0 </t>
  </si>
  <si>
    <t xml:space="preserve">SUD1-02-011-TDC-TS9-1-SEW-FIR-0555-00 </t>
  </si>
  <si>
    <t xml:space="preserve">Check Coordinates level and Excavation width Bottom level and compaction for sewerage Manhole pit MH- 1-93-2 at Road MCC0 </t>
  </si>
  <si>
    <t xml:space="preserve">SUD1-02-011-TDC-TS9-1-SEW-FIR-0556-00 </t>
  </si>
  <si>
    <t xml:space="preserve">Check Coordinates level and Excavation width Bottom level and compaction for sewerage Manhole pit MH- 1-93-1 at Road MCC0 </t>
  </si>
  <si>
    <t xml:space="preserve">SUD1-02-011-TDC-TS9-1-SEW-FIR-0557-00 </t>
  </si>
  <si>
    <t xml:space="preserve">Check Coordinates level and Excavation width Bottom level  and compaction for sewerage Manhole pit MH- 1-93 at Road MCC0 </t>
  </si>
  <si>
    <t xml:space="preserve">SUD1-02-011-TDC-TS9-1-STR-FIR-0558-00 </t>
  </si>
  <si>
    <t>Check Formwork, Lean concrete pouring,concrete surface finishing and level of Box culvert from Existing Manhole FIMH – G2/16 to MH-G2/16/1 at Road MCE0</t>
  </si>
  <si>
    <t xml:space="preserve">SUD1-02-011-TDC-TS9-1-STR-FIR-0560-00 </t>
  </si>
  <si>
    <t xml:space="preserve">Check Coordinates level and Excavation width Bottom level and compaction for Storm Water pipeline trench from Existing Manhole # FIMH – G2/11 to MH – G2/11/1 at Road MCF0 </t>
  </si>
  <si>
    <t xml:space="preserve">SUD1-02-011-TDC-TS9-1-STR-FIR-0561-00 </t>
  </si>
  <si>
    <t xml:space="preserve">Check Coordinates level and Excavation width Bottom level  and compaction for Storm Water pipeline trench from Manhole # MH – G2/11/1 to MH – G2/11/2 at Road MCF0 </t>
  </si>
  <si>
    <t xml:space="preserve">SUD1-02-011-TDC-TS9-1-STR-FIR-0562-00 </t>
  </si>
  <si>
    <t xml:space="preserve">Check Coordinates level and Excavation width Bottom level  and compaction for Storm Water pipeline trench from Manhole # MH – G2/11/2 to MH – G2/11/3 at Road MCF0 </t>
  </si>
  <si>
    <t xml:space="preserve">SUD1-02-011-TDC-TS9-1-STR-FIR-0563-00 </t>
  </si>
  <si>
    <t xml:space="preserve">Check Coordinates level and Excavation width Bottom level   and compaction for Storm water Manhole Pit MH- G2/11/1 at Road MCF0 </t>
  </si>
  <si>
    <t xml:space="preserve">SUD1-02-011-TDC-TS9-1-STR-FIR-0564-00 </t>
  </si>
  <si>
    <t xml:space="preserve">Check Coordinates level and Excavation width Bottom level   and compaction for Storm water Manhole Pit MH- G2/11/2 at Road MCF0 </t>
  </si>
  <si>
    <t xml:space="preserve">SUD1-02-011-TDC-TS9-1-STR-FIR-0565-00 </t>
  </si>
  <si>
    <t xml:space="preserve">Check Coordinates level and Excavation width Bottom level   and compaction for Storm water Manhole Pit MH- G2/11/3 at Road MCF0 </t>
  </si>
  <si>
    <t xml:space="preserve">SUD1-02-011-TDC-TS9-1-ROD-FIR-0566-00 </t>
  </si>
  <si>
    <t xml:space="preserve">Check Coordinates and bottom level Road/Carriageway cutting and compaction test of bottom Sub-Grade at Road # MC10 STA: 2+720 to STA: 2+920  </t>
  </si>
  <si>
    <t xml:space="preserve">SUD1-02-011-TDC-TS9-1-SEW-FIR-0567-00 </t>
  </si>
  <si>
    <t xml:space="preserve">Inspection Gravity and Leakage test pipeline from Manhole # MH 52-2 to MH 52-3 at Road MCF0 </t>
  </si>
  <si>
    <t xml:space="preserve">SUD1-02-011-TDC-TS9-1-SEW-FIR-0568-00 </t>
  </si>
  <si>
    <t xml:space="preserve">Inspection Gravity and Leakage test pipeline from Manhole # MH 49-3 to MH 49-4 at Road MCE0 </t>
  </si>
  <si>
    <t xml:space="preserve">SUD1-02-011-TDC-TS9-1-ROD-FIR-0569-00 </t>
  </si>
  <si>
    <t xml:space="preserve">Check Coordinates level and Compaction F.D.T for Embankment 6th layer at PLOT (3), STA: 0+060 to STA: 0+160 </t>
  </si>
  <si>
    <t xml:space="preserve">SUD1-02-011-TDC-TS9-1-SEW-FIR-0570-00 </t>
  </si>
  <si>
    <t xml:space="preserve">Inspection Gravity and Leakage test pipeline from Existing Manhole # MH 39-23 to MH 52-1 at Road MCF0 </t>
  </si>
  <si>
    <t xml:space="preserve">SUD1-02-011-TDC-TS9-1-SEW-FIR-0571-00 </t>
  </si>
  <si>
    <t xml:space="preserve">Inspection Gravity and Leakage test pipeline from Manhole # MH 52-1 to MH 52-2 at Road MCF0 </t>
  </si>
  <si>
    <t xml:space="preserve">SUD1-02-011-TDC-TS9-1-ROD-FIR-0573-00 </t>
  </si>
  <si>
    <t xml:space="preserve">Check Coordinates level and Compaction F.D.T for Embankment 6th layer at Road/Carriageway and Right Side Shoulder # MCG0, STA: 0+050 to STA: 0+190 </t>
  </si>
  <si>
    <t xml:space="preserve">SUD1-02-011-TDC-TS9-1-ROD-FIR-0574-00 </t>
  </si>
  <si>
    <t xml:space="preserve">Check Coordinates level and Compaction F.D.T for Embankment 6th layer(Left Shoulder) at Road # MCG0, STA: 0+050 to STA: 0+190 </t>
  </si>
  <si>
    <t xml:space="preserve">SUD1-02-011-TDC-TS9-1-ROD-FIR-0575-00 </t>
  </si>
  <si>
    <t xml:space="preserve">Check Coordinates level and Compaction F.D.T for Embankment 13th layer at Road connection point MCZ0 to MCE0, STA: 0+000.00 to STA: 0+144.25 (bottom subgrade) </t>
  </si>
  <si>
    <t xml:space="preserve">SUD1-02-011-TDC-TS9-1-ROD-FIR-0578-00 </t>
  </si>
  <si>
    <t xml:space="preserve">Check Coordinates level and Compaction F.D.T for Embankment 2nd layer at PLOT (6), STA: 0+450 to STA: 0+700 </t>
  </si>
  <si>
    <t xml:space="preserve">SUD1-02-011-TDC-TS9-1-ROD-FIR-0579-00 </t>
  </si>
  <si>
    <t xml:space="preserve">Check Coordinates level and Compaction F.D.T for Embankment 1st layer at PLOT (6), STA: 0+700 to STA: 0+750 </t>
  </si>
  <si>
    <t xml:space="preserve">SUD1-02-011-TDC-TS9-1-SEW-FIR-0580-01 </t>
  </si>
  <si>
    <t xml:space="preserve">Check Coordinates level and Excavation width Bottom level and compaction for sewerage pipeline trench from Manhole # MH-1-98 to MH-1-97 at Road MCC0 </t>
  </si>
  <si>
    <t xml:space="preserve">SUD1-02-011-TDC-TS9-1-SEW-FIR-0581-01 </t>
  </si>
  <si>
    <t xml:space="preserve">Check Coordinates level and Excavation width Bottom level and compaction for sewerage pipeline trench from Manhole # MH-1-97 to MH-1-96 at Road MCC0 </t>
  </si>
  <si>
    <t xml:space="preserve">SUD1-02-011-TDC-TS9-1-SEW-FIR-0582-01 </t>
  </si>
  <si>
    <t xml:space="preserve">Check Coordinates level and Excavation width Bottom level and compaction for sewerage pipeline trench from Manhole # MH-1-96 to MH-1-95 at Road MCC0 </t>
  </si>
  <si>
    <t>SUD1-02-011-TDC-TS9-1-SEW-FIR-0583-01</t>
  </si>
  <si>
    <t xml:space="preserve">Check Coordinates level and Excavation width Bottom level and compaction for sewerage pipeline trench from Manhole # MH-1-95 to MH-1-94 at Road MCC0 </t>
  </si>
  <si>
    <t xml:space="preserve">SUD1-02-011-TDC-TS9-1-SEW-FIR-0584-00 </t>
  </si>
  <si>
    <t xml:space="preserve">Check Coordinates level and Excavation width Bottom level and compaction for sewerage Manhole pit MH- 1-98 at Road MCC0 </t>
  </si>
  <si>
    <t xml:space="preserve">SUD1-02-011-TDC-TS9-1-SEW-FIR-0585-00 </t>
  </si>
  <si>
    <t xml:space="preserve">Check Coordinates level and Excavation width Bottom level and compaction for sewerage Manhole pit MH- 1-97 at Road MCC0 </t>
  </si>
  <si>
    <t xml:space="preserve">SUD1-02-011-TDC-TS9-1-SEW-FIR-0586-00 </t>
  </si>
  <si>
    <t xml:space="preserve">Check Coordinates level and Excavation width Bottom level and compaction for sewerage Manhole pit MH- 1-96 at Road MCC0 </t>
  </si>
  <si>
    <t xml:space="preserve">SUD1-02-011-TDC-TS9-1-SEW-FIR-0587-00 </t>
  </si>
  <si>
    <t xml:space="preserve">Check Coordinates level and Excavation width Bottom level and compaction for sewerage Manhole pit MH- 1-95 at Road MCC0 </t>
  </si>
  <si>
    <t xml:space="preserve">SUD1-02-011-TDC-TS9-1-SEW-FIR-0588-00 </t>
  </si>
  <si>
    <t xml:space="preserve">Check Coordinates level and Excavation width Bottom level and compaction for sewerage Manhole pit MH- 1-94 at Road MCC0 </t>
  </si>
  <si>
    <t xml:space="preserve">SUD1-02-011-TDC-TS9-1-STR-FIR-0596-00 </t>
  </si>
  <si>
    <t xml:space="preserve">Check Coordinates level and Excavation width Bottom level and compaction for Storm water Manhole Pit MH- G2/16/1 at Road MCE0 </t>
  </si>
  <si>
    <t xml:space="preserve">SUD1-02-011-TDC-TS9-1-STR-FIR-0597-00 </t>
  </si>
  <si>
    <t xml:space="preserve">Check Coordinates level and Excavation width Bottom level and compaction for Storm water Manhole Pit MH- G2/16/2 at Road MCE0 </t>
  </si>
  <si>
    <t xml:space="preserve">SUD1-02-011-TDC-TS9-1-STR-FIR-0598-00 </t>
  </si>
  <si>
    <t xml:space="preserve">Check Coordinates level and Excavation width Bottom level and compaction for Storm Water pipeline trench from Manhole # MH – G2/16/1 to MH – G2/16/2 at Road MCE0 </t>
  </si>
  <si>
    <t xml:space="preserve">SUD1-02-011-TDC-TS9-1-STR-FIR-0599-00 </t>
  </si>
  <si>
    <t xml:space="preserve">Check Coordinates level and Excavation width Bottom level and compaction for Storm Water pipeline trench from Manhole # MH – G2/16/2 to MH – G2/16/3 at Road MCE0 </t>
  </si>
  <si>
    <t xml:space="preserve">SUD1-02-011-TDC-TS9-1-SEW-FIR-0603-00 </t>
  </si>
  <si>
    <t xml:space="preserve">Inspection Gravity and Leakage test pipeline from Manhole # MH 51-4 to MH 51-5 at Road MCE0 </t>
  </si>
  <si>
    <t xml:space="preserve">SUD1-02-011-TDC-TS9-1-SEW-FIR-0606-00 </t>
  </si>
  <si>
    <t xml:space="preserve">Inspection Gravity and Leakage test pipeline from Manhole # MH 52-4 to MH 52-5 at Road MCF0 </t>
  </si>
  <si>
    <t xml:space="preserve">SUD1-02-011-TDC-TS9-1-ROD-FIR-0607-00 </t>
  </si>
  <si>
    <t>Check Coordinates level and Compaction F.D.T for Embankment 3rd layer at PLOT (5), STA: 0+250 to STA: 0+360</t>
  </si>
  <si>
    <t xml:space="preserve">SUD1-02-011-TDC-TS9-1-ROD-FIR-0613-00 </t>
  </si>
  <si>
    <t xml:space="preserve">Check Coordinates and bottom level Road/Carriageway cutting and compaction test of bottom Sub-Grade at Road # MC10 STA: 2+920 to STA: 3+120  </t>
  </si>
  <si>
    <t xml:space="preserve">SUD1-02-011-TDC-TS9-1-STR-FIR-0620-00 </t>
  </si>
  <si>
    <t xml:space="preserve">Check Formwork, Lean concrete pouring, concrete surface finishing and level at Storm water manhole pit MH – G2/16/2 at Road MCE0 </t>
  </si>
  <si>
    <t xml:space="preserve">SUD1-02-011-TDC-TS9-1-SEW-FIR-0625-00 </t>
  </si>
  <si>
    <t xml:space="preserve">Inspection Gravity and Leakage test pipeline from Manhole # MH 51-5 to MH 51-6 at Road MCE0 </t>
  </si>
  <si>
    <t xml:space="preserve">SUD1-02-011-TDC-TS9-1-SEW-FIR-0626-00 </t>
  </si>
  <si>
    <t xml:space="preserve">Inspection Gravity and Leakage test pipeline from Manhole # MH 49-4 to MH 49-5 at Road MCD0 </t>
  </si>
  <si>
    <t xml:space="preserve">SUD1-02-011-TDC-TS9-1-SEW-FIR-0627-00 </t>
  </si>
  <si>
    <t xml:space="preserve">Inspection Gravity and Leakage test pipeline from Manhole # MH 49-6 to MH 49-7 at Road MCE0 </t>
  </si>
  <si>
    <t xml:space="preserve">SUD1-02-011-TDC-TS9-1-ROD-FIR-0628-00 </t>
  </si>
  <si>
    <t xml:space="preserve">Check Coordinates and bottom level Road/carriageway Excavation/cutting upto bottom of Sub-Grade STA: 5+800 to STA: 6+030 at Road # MC20  </t>
  </si>
  <si>
    <t xml:space="preserve">SUD1-02-011-TDC-TS9-1-ROD-FIR-0636-00 </t>
  </si>
  <si>
    <t xml:space="preserve">Check Coordinates level and Compaction F.D.T for Embankment 5th layer at PLOT (5), STA: 0+360 to STA: 0+570 </t>
  </si>
  <si>
    <t xml:space="preserve">SUD1-02-011-TDC-TS9-1-ROD-FIR-0637-00 </t>
  </si>
  <si>
    <t xml:space="preserve">Check Coordinates level and Compaction F.D.T for Embankment 14th layer at Road/Carriageway # MCZ0, STA: 0+170 to STA: 0+310 (Bottom Subgrade) </t>
  </si>
  <si>
    <t xml:space="preserve">SUD1-02-011-TDC-TS9-1-ROD-FIR-0640-00 </t>
  </si>
  <si>
    <t xml:space="preserve">Check Coordinates level and Compaction F.D.T for Shoulder (Left side) Embankment 2nd layer at Road # MC20, STA: 4+530 to STA: 4+820 </t>
  </si>
  <si>
    <t xml:space="preserve">SUD1-02-011-TDC-TS9-1-ROD-FIR-0648-00 </t>
  </si>
  <si>
    <t xml:space="preserve">Check Coordinates and bottom level Road/Carriageway Excavation/cutting upto bottom of Sub-Grade STA: 1+200 to STA: 1+430 at Road # MCB0  </t>
  </si>
  <si>
    <t xml:space="preserve">SUD1-02-011-TDC-TS9-1-SEW-FIR-0658-00 </t>
  </si>
  <si>
    <t xml:space="preserve">Check Coordinates level and Excavation width Bottom level and compaction for sewerage pipeline trench from Manhole # MH-1-88-4 to MH-1-88-5 at Road MCD0 </t>
  </si>
  <si>
    <t xml:space="preserve">SUD1-02-011-TDC-TS9-1-SEW-FIR-0659-00 </t>
  </si>
  <si>
    <t xml:space="preserve">Check Coordinates level and Excavation width Bottom level and compaction for sewerage pipeline trench from Manhole # MH-1-88-3 to MH-1-88-4 at Road MCD0 </t>
  </si>
  <si>
    <t xml:space="preserve">SUD1-02-011-TDC-TS9-1-SEW-FIR-0660-00 </t>
  </si>
  <si>
    <t xml:space="preserve">Check Coordinates level and Excavation width Bottom level and compaction for sewerage pipeline trench from Manhole # MH-12-21-1 to MH-12-21-1-1 at Road MCD0 </t>
  </si>
  <si>
    <t xml:space="preserve">SUD1-02-011-TDC-TS9-1-SEW-FIR-0661-00 </t>
  </si>
  <si>
    <t xml:space="preserve">Check Coordinates level and Excavation width Bottom level and compaction for sewerage Manhole pit MH- 12-21-3 at Road MCD0 </t>
  </si>
  <si>
    <t xml:space="preserve">SUD1-02-011-TDC-TS9-1-SEW-FIR-0663-00 </t>
  </si>
  <si>
    <t xml:space="preserve">Check Coordinates level and Excavation width Bottom level and compaction for sewerage Manhole pit MH- 1-88-5 at Road MCD0 </t>
  </si>
  <si>
    <t xml:space="preserve">SUD1-02-011-TDC-TS9-1-SEW-FIR-0664-00 </t>
  </si>
  <si>
    <t xml:space="preserve">Check Coordinates level and Excavation width Bottom level and compaction for sewerage Manhole pit MH- 1-88-4 at Road MCD0 </t>
  </si>
  <si>
    <t xml:space="preserve">SUD1-02-011-TDC-TS9-1-SEW-FIR-0665-00 </t>
  </si>
  <si>
    <t xml:space="preserve">Check Coordinates level and Excavation width Bottom level and compaction for sewerage Manhole pit MH- 1-88-3 at Road MCD0 </t>
  </si>
  <si>
    <t xml:space="preserve">SUD1-02-011-TDC-TS9-1-SEW-FIR-0666-00 </t>
  </si>
  <si>
    <t xml:space="preserve">Check Coordinates level and Excavation width Bottom level and compaction for sewerage Manhole pit MH- 12-21-1 at Road MCD0 </t>
  </si>
  <si>
    <t xml:space="preserve">SUD1-02-011-TDC-TS9-1-SEW-FIR-0667-00 </t>
  </si>
  <si>
    <t xml:space="preserve">Check Coordinates level and Excavation width Bottom level   and compaction for sewerage Manhole pit MH- 12-21-1-1 at Road MCD0 </t>
  </si>
  <si>
    <t xml:space="preserve">SUD1-02-011-TDC-TS9-1-ROD-FIR-0672-00 </t>
  </si>
  <si>
    <t xml:space="preserve">Check Coordinates level and Compaction F.D.T for Embankment 4th layer at PLOT (5), STA: 0+240 to STA: 0+360 </t>
  </si>
  <si>
    <t>1,761.91</t>
  </si>
  <si>
    <t>1,593.43</t>
  </si>
  <si>
    <t xml:space="preserve">3,141.91 </t>
  </si>
  <si>
    <t>496.65</t>
  </si>
  <si>
    <t>1476.69</t>
  </si>
  <si>
    <t xml:space="preserve">3,189.23 </t>
  </si>
  <si>
    <t xml:space="preserve">3,370.29 </t>
  </si>
  <si>
    <t xml:space="preserve">3,338.06 </t>
  </si>
  <si>
    <t xml:space="preserve">9,225.78 </t>
  </si>
  <si>
    <t xml:space="preserve">10,022.68 </t>
  </si>
  <si>
    <t xml:space="preserve">1,869.09 </t>
  </si>
  <si>
    <t xml:space="preserve">8079.45 </t>
  </si>
  <si>
    <t xml:space="preserve">1080.24 </t>
  </si>
  <si>
    <t>770.34</t>
  </si>
  <si>
    <t>3,417.05</t>
  </si>
  <si>
    <t>98.74</t>
  </si>
  <si>
    <t>454.00</t>
  </si>
  <si>
    <t>141.61</t>
  </si>
  <si>
    <t>19.25</t>
  </si>
  <si>
    <t>92.96</t>
  </si>
  <si>
    <t>89.00</t>
  </si>
  <si>
    <t>89.25</t>
  </si>
  <si>
    <t xml:space="preserve">2,762.43 </t>
  </si>
  <si>
    <t xml:space="preserve">2,812.18 </t>
  </si>
  <si>
    <t xml:space="preserve">846.16 </t>
  </si>
  <si>
    <t xml:space="preserve">253.98 </t>
  </si>
  <si>
    <t xml:space="preserve">3,100.71 </t>
  </si>
  <si>
    <t xml:space="preserve">3282.31 </t>
  </si>
  <si>
    <t>516.33</t>
  </si>
  <si>
    <t xml:space="preserve">78.87 </t>
  </si>
  <si>
    <t xml:space="preserve">98.86 </t>
  </si>
  <si>
    <t>96.90</t>
  </si>
  <si>
    <t xml:space="preserve">87.00 </t>
  </si>
  <si>
    <t xml:space="preserve">3098.42 </t>
  </si>
  <si>
    <t xml:space="preserve">2,661.89 </t>
  </si>
  <si>
    <t>41.12</t>
  </si>
  <si>
    <t>6,658.16</t>
  </si>
  <si>
    <t xml:space="preserve">7,157.04 </t>
  </si>
  <si>
    <t xml:space="preserve">1,275.05 </t>
  </si>
  <si>
    <t xml:space="preserve">668.12 </t>
  </si>
  <si>
    <t xml:space="preserve">2,978.19 </t>
  </si>
  <si>
    <t xml:space="preserve">98.74 </t>
  </si>
  <si>
    <t>96.68</t>
  </si>
  <si>
    <t>78.87</t>
  </si>
  <si>
    <t>3,536.89</t>
  </si>
  <si>
    <t>B1.31.22.00.04</t>
  </si>
  <si>
    <t>B1.31.22.00.03</t>
  </si>
  <si>
    <t xml:space="preserve">1 </t>
  </si>
  <si>
    <t>B6.34 42 16.2</t>
  </si>
  <si>
    <t>Storm Water Network ( Box Culvert)</t>
  </si>
  <si>
    <t>B6.34 42 16.3</t>
  </si>
  <si>
    <t>Storm Water Network : Manhole for GRP Pipes 1000mm (Depth: 2.51m -3.5m)</t>
  </si>
  <si>
    <t>B6.33 42 11.23</t>
  </si>
  <si>
    <t>B6.33 42 11.20</t>
  </si>
  <si>
    <t>Storm Water Network : Manhole for GRP Pipes 900mm (Depth: 2.51m -3.5m)</t>
  </si>
  <si>
    <t xml:space="preserve">SUD1-02-011-TDC-TS9-1-STR-FIR-0438-02 </t>
  </si>
  <si>
    <t xml:space="preserve">Check Sand Bedding and GRP Pipe Installation for Storm water line from Manhole # MH-G2/6/1 to MH-G2/6/2 at Road MCG0 </t>
  </si>
  <si>
    <t xml:space="preserve">SUD1-02-011-TDC-TS9-1-STR-FIR-0439-02 </t>
  </si>
  <si>
    <t xml:space="preserve">Check Sand Bedding and GRP Pipe Installation for Storm water line from Manhole # MH-G2/6/2 to MH-G2/6/3 at Road MCG0  </t>
  </si>
  <si>
    <t>SUD1-02-011-TDC-TS9-1-SEW-FIR-0510-01</t>
  </si>
  <si>
    <t xml:space="preserve">Check Formwork, Lean concrete pouring,concrete surface finishing and level at sewerage Manhole Pit No. 12-17 </t>
  </si>
  <si>
    <t xml:space="preserve">SUD1-02-011-TDC-TS9-1-SEW-FIR-0604-00 </t>
  </si>
  <si>
    <t xml:space="preserve">Inspection Gravity and Leakage test pipeline from Manhole # MH 52-5 to MH 52-6 at Road MCF0 </t>
  </si>
  <si>
    <t xml:space="preserve">SUD1-02-011-TDC-TS9-1-ROD-FIR-0624-01 </t>
  </si>
  <si>
    <t xml:space="preserve">Check Coordinates level and Compaction F.D.T for Embankment 2nd layer at Plot (3) STA: 0+0310 to STA: 0+467 </t>
  </si>
  <si>
    <t xml:space="preserve">5,484.66 </t>
  </si>
  <si>
    <t xml:space="preserve">SUD1-02-011-TDC-TS9-1-SEW-FIR-0650-00 </t>
  </si>
  <si>
    <t xml:space="preserve">Check Sand Bedding and GRP Pipe Installation for Sewerage line from  manhole # MH-49-6 to MH-50-1 at Road MCD0 </t>
  </si>
  <si>
    <t xml:space="preserve">SUD1-02-011-TDC-TS9-1-SEW-FIR-0651-00 </t>
  </si>
  <si>
    <t>Check Sand Bedding and GRP Pipe Installation for Sewerage line from manhole # MH-49-7 to MH-49-8 at Road 
MCE0</t>
  </si>
  <si>
    <t xml:space="preserve">SUD1-02-011-TDC-TS9-1-SEW-FIR-0657-01 </t>
  </si>
  <si>
    <t xml:space="preserve">Check Coordinates level and Excavation width Bottom level and compaction for sewerage pipeline trench from Manhole # MH-12-21-2 to MH-12-21-3 at Road MCD0 </t>
  </si>
  <si>
    <t xml:space="preserve">67.70 </t>
  </si>
  <si>
    <t>78.85</t>
  </si>
  <si>
    <t xml:space="preserve">SUD1-02-011-TDC-TS9-1-SEW-FIR-0680-00 </t>
  </si>
  <si>
    <t xml:space="preserve">Check Sand Bedding and GRP Pipe Installation for Sewerage line from manhole # MH-1-91-2 to MH-1-91-1 at Road MCA0 </t>
  </si>
  <si>
    <t xml:space="preserve">SUD1-02-011-TDC-TS9-1-ROD-FIR-0681-00 </t>
  </si>
  <si>
    <t xml:space="preserve">Check Coordinates level and Compaction F.D.T for Embankment 3rd layer at PLOT (2), STA: 0+570 to STA: 0+720 </t>
  </si>
  <si>
    <t xml:space="preserve">SUD1-02-011-TDC-TS9-1-SEW-FIR-0682-00 </t>
  </si>
  <si>
    <t xml:space="preserve">Check Coordinates level and Excavation width Bottom level and compaction for sewerage Manhole pit MH- 1-88-2-2 at Road MCD0 </t>
  </si>
  <si>
    <t xml:space="preserve">SUD1-02-011-TDC-TS9-1-SEW-FIR-0683-00 </t>
  </si>
  <si>
    <t xml:space="preserve">Check Coordinates level and Excavation width Bottom level and compaction for sewerage Manhole pit MH- 1-88-2-1 at Road MCD0 </t>
  </si>
  <si>
    <t xml:space="preserve">SUD1-02-011-TDC-TS9-1-SEW-FIR-0684-00 </t>
  </si>
  <si>
    <t xml:space="preserve">Check Coordinates level and Excavation width Bottom level and compaction for sewerage Manhole pit MH- 1-88-2 at Road MCD0 </t>
  </si>
  <si>
    <t xml:space="preserve">SUD1-02-011-TDC-TS9-1-SEW-FIR-0685-00 </t>
  </si>
  <si>
    <t xml:space="preserve">Check Coordinates level and Excavation width Bottom level and compaction for sewerage Manhole pit MH- 1-88-1 at Road MCD0 </t>
  </si>
  <si>
    <t xml:space="preserve">SUD1-02-011-TDC-TS9-1-SEW-FIR-0686-00 </t>
  </si>
  <si>
    <t xml:space="preserve">Check Coordinates level and Excavation width Bottom level and compaction for sewerage Manhole pit MH- 1-92 at Road MCC0 </t>
  </si>
  <si>
    <t xml:space="preserve">SUD1-02-011-TDC-TS9-1-SEW-FIR-0687-00 </t>
  </si>
  <si>
    <t xml:space="preserve">Check Coordinates level and Excavation width Bottom level and compaction for sewerage pipeline trench from Manhole # MH-1-88-2-2 to MH-1-88-2-1 at Road MCD0 </t>
  </si>
  <si>
    <t xml:space="preserve">SUD1-02-011-TDC-TS9-1-SEW-FIR-0688-00 </t>
  </si>
  <si>
    <t xml:space="preserve">Check Coordinates level and Excavation width Bottom level and compaction for sewerage pipeline trench from Manhole # MH-1-88-2-1 to MH-1-88-2 at Road MCD0 </t>
  </si>
  <si>
    <t xml:space="preserve">SUD1-02-011-TDC-TS9-1-SEW-FIR-0689-00 </t>
  </si>
  <si>
    <t xml:space="preserve">Check Coordinates level and Excavation width Bottom level and compaction for sewerage pipeline trench from Manhole # MH-1-88-2 to MH-1-88-1 at Road MCD0 </t>
  </si>
  <si>
    <t xml:space="preserve">SUD1-02-011-TDC-TS9-1-SEW-FIR-0690-00 </t>
  </si>
  <si>
    <t xml:space="preserve">Check Coordinates level and Excavation width Bottom level and compaction for sewerage pipeline trench from Manhole # MH-1-93 to MH-1-92 at Road MCC0 </t>
  </si>
  <si>
    <t xml:space="preserve">SUD1-02-011-TDC-TS9-1-STR-FIR-0691-00 </t>
  </si>
  <si>
    <t xml:space="preserve">Check Coordinates level and Excavation width Bottom level and compaction for Storm water Manhole Pit MH- G2/16/6 at Road MCE0 </t>
  </si>
  <si>
    <t xml:space="preserve">SUD1-02-011-TDC-TS9-1-STR-FIR-0692-00 </t>
  </si>
  <si>
    <t xml:space="preserve">Check Coordinates level and Excavation width Bottom level and compaction for Storm water Manhole Pit MH- G2/16/7 at Road MCE0 </t>
  </si>
  <si>
    <t xml:space="preserve">SUD1-02-011-TDC-TS9-1-STR-FIR-0693-00 </t>
  </si>
  <si>
    <t>Check Coordinates level and Excavation width Bottom level and compaction for Storm water Manhole Pit MH- G2/11/4 at Road MCF0</t>
  </si>
  <si>
    <t xml:space="preserve">SUD1-02-011-TDC-TS9-1-STR-FIR-0694-00 </t>
  </si>
  <si>
    <t xml:space="preserve">Check Coordinates level and Excavation width Bottom level and compaction for Storm water Manhole Pit FMH- A2/9/20-399 at Road MCF0 </t>
  </si>
  <si>
    <t xml:space="preserve">SUD1-02-011-TDC-TS9-1-STR-FIR-0695-00 </t>
  </si>
  <si>
    <t xml:space="preserve">Check Coordinates level and Excavation width Bottom level and compaction for Storm water Manhole Pit MH-G2/6/7 at Road MCG0 </t>
  </si>
  <si>
    <t xml:space="preserve">SUD1-02-011-TDC-TS9-1-STR-FIR-0696-00 </t>
  </si>
  <si>
    <t xml:space="preserve">Check Coordinates level and Excavation width Bottom level and compaction for Storm Water pipeline trench from Manhole # MH – G2/16/6 to MH – G2/16/5 at Road MCE0 </t>
  </si>
  <si>
    <t xml:space="preserve">SUD1-02-011-TDC-TS9-1-STR-FIR-0697-00 </t>
  </si>
  <si>
    <t xml:space="preserve">Check Coordinates level and Excavation width Bottom level and compaction for Storm Water pipeline trench from Manhole # MH – G2/16/7 to MH – G2/16/6 at Road MCE0 </t>
  </si>
  <si>
    <t xml:space="preserve">SUD1-02-011-TDC-TS9-1-STR-FIR-0698-00 </t>
  </si>
  <si>
    <t xml:space="preserve">Check Coordinates level and Excavation width Bottom level and compaction for Storm Water pipeline trench from Manhole # MH – G2/11/4 to MH – G2/11/3 at Road MCF0 </t>
  </si>
  <si>
    <t xml:space="preserve">SUD1-02-011-TDC-TS9-1-STR-FIR-0699-00 </t>
  </si>
  <si>
    <t xml:space="preserve">Check Coordinates level and Excavation width Bottom level and compaction for Storm Water pipeline trench from Manhole # FIMH – A2/9/20-399 to MH – G2/11/4 at Road MCF0 </t>
  </si>
  <si>
    <t xml:space="preserve">SUD1-02-011-TDC-TS9-1-STR-FIR-0700-00 </t>
  </si>
  <si>
    <t xml:space="preserve">Check Coordinates level and Excavation width Bottom level and compaction for Storm Water pipeline trench from Manhole # MH –G2/6/7 to MH – G2/6/6 at Road MCG0 </t>
  </si>
  <si>
    <t xml:space="preserve">SUD1-02-011-TDC-TS9-1-ROD-FIR-0701-00 </t>
  </si>
  <si>
    <t xml:space="preserve">Check Coordinates and bottom level Road/Carriageway cutting and compaction test of bottom Sub-Grade at Road # MC10 STA: 3+120 to STA: 3+350 </t>
  </si>
  <si>
    <t xml:space="preserve">SUD1-02-011-TDC-TS9-1-ROD-FIR-0708-01 </t>
  </si>
  <si>
    <t xml:space="preserve">Check Coordinates and bottom level Road/Carriageway Excavation/cutting upto bottom of Sub-Grade STA: 0+300 to STA: 0+440 at Road # MCH0   </t>
  </si>
  <si>
    <t xml:space="preserve">SUD1-02-011-TDC-TS9-1-ROD-FIR-0709-00 </t>
  </si>
  <si>
    <t xml:space="preserve">Check Coordinates level and Compaction F.D.T for Shoulder (Left side)Embankment 3rd layer at Road # MC20, STA: 4+820 to STA: 5+010 </t>
  </si>
  <si>
    <t xml:space="preserve">SUD1-02-011-TDC-TS9-1-ROD-FIR-0710-00 </t>
  </si>
  <si>
    <t xml:space="preserve">Check Coordinates level and Compaction F.D.T for Embankment 2nd layer at PLOT (5), STA: 0+570 to STA: 0+690 </t>
  </si>
  <si>
    <t xml:space="preserve">SUD1-02-011-TDC-TS9-1-STR-FIR-0716-00 </t>
  </si>
  <si>
    <t xml:space="preserve">Check Coordinates level and Excavation width Bottom level and compaction for Storm water Manhole Pit MH- G2/11/5 at Road MCF0 </t>
  </si>
  <si>
    <t>SUD1-02-011-TDC-TS9-1-STR-FIR-0717-00</t>
  </si>
  <si>
    <t xml:space="preserve">Check Coordinates level and Excavation width Bottom level and compaction for Storm water Manhole Pit FMH- A2/9/20-397 at Road MCF0 </t>
  </si>
  <si>
    <t xml:space="preserve">SUD1-02-011-TDC-TS9-1-STR-FIR-0718-00 </t>
  </si>
  <si>
    <t xml:space="preserve">Check Coordinates level and Excavation width Bottom level and compaction for Storm water Manhole Pit MH- G2/11/6 at Road MCF0 </t>
  </si>
  <si>
    <t xml:space="preserve">SUD1-02-011-TDC-TS9-1-STR-FIR-0719-00 </t>
  </si>
  <si>
    <t xml:space="preserve">Check Coordinates level and Excavation width Bottom level and compaction for Storm water Manhole Pit MH- G2/11/7 at Road MCF0 </t>
  </si>
  <si>
    <t xml:space="preserve">SUD1-02-011-TDC-TS9-1-STR-FIR-0720-00 </t>
  </si>
  <si>
    <t xml:space="preserve">Check Coordinates level and Excavation width Bottom level and compaction for Storm Water pipeline trench from Manhole # FMH – A2/9/20-399 to MH – G2/11/5 at Road MCF0 </t>
  </si>
  <si>
    <t xml:space="preserve">SUD1-02-011-TDC-TS9-1-STR-FIR-0721-00 </t>
  </si>
  <si>
    <t xml:space="preserve">Check Coordinates level and Excavation width Bottom level and compaction for Storm Water pipeline trench from Manhole # MH – G2/11/5 to FMH – A2/9/20-397 at Road MCF0 </t>
  </si>
  <si>
    <t xml:space="preserve">SUD1-02-011-TDC-TS9-1-STR-FIR-0722-00 </t>
  </si>
  <si>
    <t xml:space="preserve">Check Coordinates level and Excavation width Bottom level and compaction for Storm Water pipeline trench from Manhole # FMH – A2/9/20-397 to MH – G2/11/6 at Road MCF0 </t>
  </si>
  <si>
    <t xml:space="preserve">SUD1-02-011-TDC-TS9-1-STR-FIR-0723-00 </t>
  </si>
  <si>
    <t xml:space="preserve">Check Coordinates level and Excavation width Bottom level and compaction for Storm Water pipeline trench from Manhole # MH – G2/11/6 to MH – G2/11/7 at Road MCF0 </t>
  </si>
  <si>
    <t xml:space="preserve">SUD1-02-011-TDC-TS9-1-ROD-FIR-0733-00 </t>
  </si>
  <si>
    <t xml:space="preserve">Check Coordinates level and Compaction F.D.T for Shoulder (Left side) Embankment 4th layer at Road # MC20, STA: 5+010 to STA: 5+230 </t>
  </si>
  <si>
    <t xml:space="preserve">SUD1-02-011-TDC-TS9-1-SEW-FIR-0740-00 </t>
  </si>
  <si>
    <t xml:space="preserve">Inspection Gravity and Leakage test pipeline from Manhole # MH 49-6 to MH 50-1 at Road MCD0 </t>
  </si>
  <si>
    <t xml:space="preserve">SUD1-02-011-TDC-TS9-1-SEW-FIR-0741-00 </t>
  </si>
  <si>
    <t xml:space="preserve">Inspection Gravity and Leakage test pipeline from Manhole # MH 49-7 to MH 49-8 at Road MCE0 </t>
  </si>
  <si>
    <t xml:space="preserve">SUD1-02-011-TDC-TS9-1-ROD-FIR-0742-00 </t>
  </si>
  <si>
    <t xml:space="preserve">Check Coordinates level and Compaction F.D.T for Shoulder (Right side) Embankments 2nd layer at Road # MC20, STA: 4+530 to STA: 4+820 </t>
  </si>
  <si>
    <t xml:space="preserve">SUD1-02-011-TDC-TS9-1-ROD-FIR-0743-00 </t>
  </si>
  <si>
    <t>Check Coordinates level and Compaction F.D.T for Embankment at (Road &amp; Shoulders) 4th layer at Road # MCE0, STA: 0+50 to STA: 0+200 (Bottom Subgrade)</t>
  </si>
  <si>
    <t xml:space="preserve">SUD1-02-011-TDC-TS9-1-ROD-FIR-0756-00 </t>
  </si>
  <si>
    <t xml:space="preserve">Check Coordinates level and Compaction F.D.T for Embankment 7th layer at PLOT (3), STA: 0+060 to STA: 0+160 </t>
  </si>
  <si>
    <t xml:space="preserve">SUD1-02-011-TDC-TS9-1-ROD-FIR-0757-00 </t>
  </si>
  <si>
    <t xml:space="preserve">Check Coordinates level and Compaction F.D.T for Embankment 5th layer at PLOT (5), STA: 0+240 to STA: 0+360 </t>
  </si>
  <si>
    <t xml:space="preserve">SUD1-02-011-TDC-TS9-1-STR-FIR-0763-00 </t>
  </si>
  <si>
    <t xml:space="preserve">Inspection Gravity and Leakage test pipeline from Manhole # MH-G2/6/6 to FMH-A2/9/20-396 at Road MCG0 </t>
  </si>
  <si>
    <t xml:space="preserve">SUD1-02-011-TDC-TS9-1-SEW-FIR-0764-00 </t>
  </si>
  <si>
    <t xml:space="preserve">Check Coordinates level and Excavation width Bottom level and compaction for sewerage manhole pit MH- 1-88 at Road MCA0 at Road MCA0 </t>
  </si>
  <si>
    <t xml:space="preserve">SUD1-02-011-TDC-TS9-1-SEW-FIR-0765-00 </t>
  </si>
  <si>
    <t xml:space="preserve">Check Coordinates level and Excavation width Bottom level and compaction for sewerage Manhole pit MH- 1-87 at Road MCA0 </t>
  </si>
  <si>
    <t xml:space="preserve">SUD1-02-011-TDC-TS9-1-SEW-FIR-0766-00 </t>
  </si>
  <si>
    <t xml:space="preserve">Check Coordinates level and Excavation width Bottom level and compaction for sewerage Manhole pit MH- 1-86 at Road MCA0 </t>
  </si>
  <si>
    <t xml:space="preserve">SUD1-02-011-TDC-TS9-1-SEW-FIR-0767-00 </t>
  </si>
  <si>
    <t xml:space="preserve">Check Coordinates level and Excavation width Bottom level and compaction for sewerage pipeline trench from Manhole # MH-1-89 to MH-1-88 at Road MCA0 </t>
  </si>
  <si>
    <t xml:space="preserve">SUD1-02-011-TDC-TS9-1-SEW-FIR-0768-00 </t>
  </si>
  <si>
    <t xml:space="preserve">Check Coordinates level and Excavation width Bottom level and compaction for sewerage pipeline trench from Manhole # MH-1-88 to MH-1-87 at Road MCA0 </t>
  </si>
  <si>
    <t xml:space="preserve">SUD1-02-011-TDC-TS9-1-SEW-FIR-0769-00 </t>
  </si>
  <si>
    <t xml:space="preserve">Check Coordinates level and Excavation width Bottom level and compaction for sewerage pipeline trench from Manhole # MH-1-87 to MH-1-86 at Road MCA0 </t>
  </si>
  <si>
    <t xml:space="preserve">SUD1-02-011-TDC-TS9-1-STR-FIR-0770-00 </t>
  </si>
  <si>
    <t xml:space="preserve">Check Sand Bedding and GRP Pipe Installation for Storm water line from Manhole # FMH-A2/9/20-398 to MH-G2/6/5 at Road MCG0 </t>
  </si>
  <si>
    <t xml:space="preserve">SUD1-02-011-TDC-TS9-1-ROD-FIR-0774-00 </t>
  </si>
  <si>
    <t xml:space="preserve">Check Coordinates level and Compaction F.D.T for Shoulder (Right side) Embankment 1st layer at Road # MCB0, STA: 0+760 to STA: 1+000 </t>
  </si>
  <si>
    <t xml:space="preserve">SUD1-02-011-TDC-TS9-1-SEW-FIR-0776-00 </t>
  </si>
  <si>
    <t xml:space="preserve">Check Coordinates level and compaction F.D.T for Trench Backfilling 5th and last layer Between Manholes # MH 51-3 to MH 51-4 at Road MCE0 </t>
  </si>
  <si>
    <t xml:space="preserve">SUD1-02-011-TDC-TS9-1-SEW-FIR-0777-00 </t>
  </si>
  <si>
    <t>Check Coordinates level and compaction F.D.T for Trench Backfilling 5th and layer Between Manholes # MH 51-2 to MH 51-3 at Road MCE0</t>
  </si>
  <si>
    <t xml:space="preserve">SUD1-02-011-TDC-TS9-1-ROD-FIR-0779-01 </t>
  </si>
  <si>
    <t xml:space="preserve">Check Coordinates level and Compaction F.D.T for Embankment 6th layer at PLOT (5), STA: 0+360 to STA: 0+570 </t>
  </si>
  <si>
    <t xml:space="preserve">SUD1-02-011-TDC-TS9-1-STR-FIR-0786-00 </t>
  </si>
  <si>
    <t>Inspection Gravity and Leakage test pipline from Manhole # MH-1-91-2 to MH-1-91-1 at Road MCA0</t>
  </si>
  <si>
    <t xml:space="preserve">SUD1-02-011-TDC-TS9-1-SEW-FIR-0787-00 </t>
  </si>
  <si>
    <t xml:space="preserve">Check Sand Bedding and GRP Pipe Installation for Sewerage line from manhole # MH-53-1 to MH-53-2 at Road MCF0 </t>
  </si>
  <si>
    <t xml:space="preserve">SUD1-02-011-TDC-TS9-1-SEW-FIR-0788-00 </t>
  </si>
  <si>
    <t xml:space="preserve">Check Sand Bedding and GRP Pipe Installation for Sewerage line from manhole # MH-53-2 to MH-53-3 at Road MCF0 </t>
  </si>
  <si>
    <t xml:space="preserve">SUD1-02-011-TDC-TS9-1-ROD-FIR-0799-00 </t>
  </si>
  <si>
    <t>Check Coordinates level and Compaction F.D.T for Embankment 7th layer at Road/Carriageway and Right Side Shoulder # MCG0, STA: 0+060 to STA: 0+150</t>
  </si>
  <si>
    <t xml:space="preserve">SUD1-02-011-TDC-TS9-1-SEW-FIR-0800-00 </t>
  </si>
  <si>
    <t xml:space="preserve">Check Coordinates level and Excavation width Bottom level and compaction for sewerage Manhole pit MH- 1-85 at Road MCA0 </t>
  </si>
  <si>
    <t xml:space="preserve">SUD1-02-011-TDC-TS9-1-SEW-FIR-0801-00 </t>
  </si>
  <si>
    <t xml:space="preserve">Check Coordinates level and Excavation width Bottom level and compaction for sewerage Manhole pit MH- 1-84 at Road MCA0 </t>
  </si>
  <si>
    <t xml:space="preserve">SUD1-02-011-TDC-TS9-1-SEW-FIR-0802-00 </t>
  </si>
  <si>
    <t xml:space="preserve">Check Coordinates level and Excavation width Bottom level and compaction for sewerage Manhole pit MH- 1-83 at Road MCA0 </t>
  </si>
  <si>
    <t xml:space="preserve">SUD1-02-011-TDC-TS9-1-SEW-FIR-0803-00 </t>
  </si>
  <si>
    <t xml:space="preserve">Check Coordinates level and Excavation width Bottom level and compaction for sewerage Manhole pit MH- 1-82 at Road MCA0 </t>
  </si>
  <si>
    <t xml:space="preserve">SUD1-02-011-TDC-TS9-1-SEW-FIR-0804-00 </t>
  </si>
  <si>
    <t xml:space="preserve">Check Coordinates level and Excavation width Bottom level and compaction for sewerage Manhole pit MH- 1-81 at Road MCA0 </t>
  </si>
  <si>
    <t xml:space="preserve">SUD1-02-011-TDC-TS9-1-SEW-FIR-0805-00 </t>
  </si>
  <si>
    <t xml:space="preserve">Check Coordinates level and Excavation width Bottom level and compaction for sewerage Manhole pit MH- 1-80 at Road MCA0 </t>
  </si>
  <si>
    <t xml:space="preserve">SUD1-02-011-TDC-TS9-1-SEW-FIR-0806-00 </t>
  </si>
  <si>
    <t xml:space="preserve">Check Coordinates level and Excavation width Bottom level and compaction for sewerage pipeline trench from Manhole # MH-1-85 to MH-1-86 at Road MCA0 </t>
  </si>
  <si>
    <t xml:space="preserve">SUD1-02-011-TDC-TS9-1-SEW-FIR-0807-00 </t>
  </si>
  <si>
    <t xml:space="preserve">Check Coordinates level and Excavation width Bottom level and compaction for sewerage pipeline trench from Manhole # MH-1-84 to MH-1-85 at Road MCA0 </t>
  </si>
  <si>
    <t xml:space="preserve">SUD1-02-011-TDC-TS9-1-SEW-FIR-0808-00 </t>
  </si>
  <si>
    <t xml:space="preserve">Check Coordinates level and Excavation width Bottom level and compaction for sewerage pipeline trench from Manhole # MH-1-83 to MH-1-84 at Road MCA0 </t>
  </si>
  <si>
    <t xml:space="preserve">SUD1-02-011-TDC-TS9-1-SEW-FIR-0809-00 </t>
  </si>
  <si>
    <t xml:space="preserve">Check Coordinates level and Excavation width Bottom level and compaction for sewerage pipeline trench from Manhole # MH-1-82 to MH-1-83 at Road MCA0 </t>
  </si>
  <si>
    <t xml:space="preserve">SUD1-02-011-TDC-TS9-1-SEW-FIR-0810-00 </t>
  </si>
  <si>
    <t xml:space="preserve">Check Coordinates level and Excavation width Bottom level and compaction for sewerage pipeline trench from Manhole # MH-1-81 to MH-1-82 at Road MCA0 </t>
  </si>
  <si>
    <t xml:space="preserve">SUD1-02-011-TDC-TS9-1-SEW-FIR-0811-00 </t>
  </si>
  <si>
    <t xml:space="preserve">Check Coordinates level and Excavation width Bottom level and compaction for sewerage pipeline trench from Manhole # MH-1-80 to MH-1-81 at Road MCA0 </t>
  </si>
  <si>
    <t xml:space="preserve">SUD1-02-011-TDC-TS9-1-STR-FIR-0812-00 </t>
  </si>
  <si>
    <t xml:space="preserve">Check Sand Bedding and GRP Pipe Installation for Storm water line from Manhole # MH-G2/6/4 to FMH-A2/9/20-398 at Road MCG0 </t>
  </si>
  <si>
    <t xml:space="preserve">SUD1-02-011-TDC-TS9-1-STR-FIR-0819-00 </t>
  </si>
  <si>
    <t xml:space="preserve">Inspection Gravity and Leakage test pipeline from Manhole # FMH-A2/9/20-396 to MH-G2/6/5 at Road MCG0 </t>
  </si>
  <si>
    <t xml:space="preserve">SUD1-02-011-TDC-TS9-1-STR-FIR-0820-00 </t>
  </si>
  <si>
    <t xml:space="preserve">Check Coordinates level, protection side slope, Bottom level Excavation and Compaction F.D.T for Pond B </t>
  </si>
  <si>
    <t xml:space="preserve">SUD1-02-011-TDC-TS9-1-SEW-FIR-0840-00 </t>
  </si>
  <si>
    <t xml:space="preserve">Check Coordinates level and Excavation width Bottom level and compaction for sewerage pipeline trench from Manhole # MH-1-79 to MH-1-79-1 at Road MCA0 </t>
  </si>
  <si>
    <t xml:space="preserve">SUD1-02-011-TDC-TS9-1-SEW-FIR-0841-00 </t>
  </si>
  <si>
    <t xml:space="preserve">Check Coordinates level and Excavation width Bottom level and compaction for sewerage Manhole pit MH- 1-79-1 at Road MCA0 </t>
  </si>
  <si>
    <t xml:space="preserve">SUD1-02-011-TDC-TS9-1-SEW-FIR-0842-00 </t>
  </si>
  <si>
    <t xml:space="preserve">Check Coordinates level and Excavation width Bottom level and compaction for sewerage Manhole pit MH- 1-79 at Road MCA0 </t>
  </si>
  <si>
    <t xml:space="preserve">SUD1-02-011-TDC-TS9-1-STR-FIR-0847-00 </t>
  </si>
  <si>
    <t xml:space="preserve">Inspection Gravity and Leakage test pipeline from Manhole # FMH-A2/9/20-398 to MH-G2/6/5 at Road MCG0 </t>
  </si>
  <si>
    <t xml:space="preserve">SUD1-02-011-TDC-TS9-1-SEW-FIR-0848-00 </t>
  </si>
  <si>
    <t xml:space="preserve">Inspection Gravity and Leakage test pipeline from Manhole # MH 53-1 to MH 53-2 at Road MCF0 </t>
  </si>
  <si>
    <t xml:space="preserve">SUD1-02-011-TDC-TS9-1-SEW-FIR-0849-00 </t>
  </si>
  <si>
    <t xml:space="preserve">Inspection Gravity and Leakage test pipeline from Manhole # MH 53-2 to MH 53-3 at Road MCF0 </t>
  </si>
  <si>
    <t xml:space="preserve">SUD1-02-011-TDC-TS9-1-STR-FIR-0853-00 </t>
  </si>
  <si>
    <t xml:space="preserve">Check Sand Bedding and GRP Pipe Installation for Storm water line from Manhole # MH-G2/11/3 to MH-G2/11/4 at Road MCF0 </t>
  </si>
  <si>
    <t>4,220.29</t>
  </si>
  <si>
    <t>97.13</t>
  </si>
  <si>
    <t xml:space="preserve">42.49 </t>
  </si>
  <si>
    <t xml:space="preserve">42.50 </t>
  </si>
  <si>
    <t xml:space="preserve">69.12 </t>
  </si>
  <si>
    <t xml:space="preserve">73.07 </t>
  </si>
  <si>
    <t xml:space="preserve">89.50 </t>
  </si>
  <si>
    <t>44.00</t>
  </si>
  <si>
    <t>44.79</t>
  </si>
  <si>
    <t xml:space="preserve">3733.30 </t>
  </si>
  <si>
    <t>404.42</t>
  </si>
  <si>
    <t>392.99</t>
  </si>
  <si>
    <t xml:space="preserve">4,321.52 </t>
  </si>
  <si>
    <t>44.16</t>
  </si>
  <si>
    <t>44.27</t>
  </si>
  <si>
    <t xml:space="preserve">40.30 </t>
  </si>
  <si>
    <t>43.80</t>
  </si>
  <si>
    <t xml:space="preserve">507.97 </t>
  </si>
  <si>
    <t xml:space="preserve">48.80 </t>
  </si>
  <si>
    <t xml:space="preserve">551.07 </t>
  </si>
  <si>
    <t>1,476.00</t>
  </si>
  <si>
    <t xml:space="preserve">2,804.08 </t>
  </si>
  <si>
    <t xml:space="preserve">3,758.59 </t>
  </si>
  <si>
    <t>99.63</t>
  </si>
  <si>
    <t xml:space="preserve">100.98 </t>
  </si>
  <si>
    <t xml:space="preserve">100.44 </t>
  </si>
  <si>
    <t>44.19</t>
  </si>
  <si>
    <t xml:space="preserve">342.71 </t>
  </si>
  <si>
    <t xml:space="preserve">7,078.53 </t>
  </si>
  <si>
    <t>78.80</t>
  </si>
  <si>
    <t xml:space="preserve">254.00 </t>
  </si>
  <si>
    <t xml:space="preserve">82.15 </t>
  </si>
  <si>
    <t xml:space="preserve">83.80 </t>
  </si>
  <si>
    <t xml:space="preserve">83.76 </t>
  </si>
  <si>
    <t>98.84</t>
  </si>
  <si>
    <t>43.96</t>
  </si>
  <si>
    <t>29646.88</t>
  </si>
  <si>
    <t>96.31</t>
  </si>
  <si>
    <t>89.50</t>
  </si>
  <si>
    <t>Sewerage Network:GRP Pipes 200 mm   (Depth 0.00 m to 1.5m)</t>
  </si>
  <si>
    <t>B6.33 05 39.3</t>
  </si>
  <si>
    <t>Storm Water Network: Manhole 1200mm dia (Depth &gt; 2.5m)</t>
  </si>
  <si>
    <t>B6.33 42 11.16</t>
  </si>
  <si>
    <t>Storm Water Network : GRP Pipes 800 mm (Depth: 1.51m -2.51m)</t>
  </si>
  <si>
    <t>Storm Water Network :  GRP Pipes 400 mm (Depth: 0m -1.5m)</t>
  </si>
  <si>
    <t>B6.33 42 11.4</t>
  </si>
  <si>
    <t>Storm Water Network:GRP Pipes 400 mm dia (Depth 1.51m to 2.5m)</t>
  </si>
  <si>
    <t>Storm Water Network:GRP Pipes 400 mm dia (Depth 0m to 1.5m)</t>
  </si>
  <si>
    <t>B6.31 22 00</t>
  </si>
  <si>
    <t>Drainage Work for Pond amd Open Canals</t>
  </si>
  <si>
    <t>Delivered</t>
  </si>
  <si>
    <t xml:space="preserve">SUD1-02-011-TDC-TS9-1-ROD-FIR-0246-00 </t>
  </si>
  <si>
    <t xml:space="preserve">Check Coordinates level, Compaction F.D.T for Embankment 1st Layer STA: 0+360 to 0+467 at Plot. No: - 04 </t>
  </si>
  <si>
    <t xml:space="preserve">SUD1-02-011-TDC-TS9-1-SEW-FIR-0858-01 </t>
  </si>
  <si>
    <t xml:space="preserve">Check Coordinates level and Excavation width Bottom level and compaction for sewerage Manhole pit MH- 12-11-2 at Road MCG0 </t>
  </si>
  <si>
    <t xml:space="preserve">SUD1-02-011-TDC-TS9-1-SEW-FIR-0859-00 </t>
  </si>
  <si>
    <t xml:space="preserve">Check Coordinates level and Excavation width Bottom level and compaction for sewerage Manhole pit MH- 12-11-3 at Road MCG0 </t>
  </si>
  <si>
    <t xml:space="preserve">SUD1-02-011-TDC-TS9-1-SEW-FIR-0860-01 </t>
  </si>
  <si>
    <t xml:space="preserve">Check Coordinates level and Excavation width Bottom level and compaction for sewerage Manhole pit MH- 12-11-4 at Road MCG0 </t>
  </si>
  <si>
    <t xml:space="preserve">SUD1-02-011-TDC-TS9-1-SEW-FIR-0861-01 </t>
  </si>
  <si>
    <t xml:space="preserve">Check Coordinates level and Excavation width Bottom level and compaction for sewerage Manhole pit MH- 12-11-1 at Road MCG0 </t>
  </si>
  <si>
    <t xml:space="preserve">SUD1-02-011-TDC-TS9-1-SEW-FIR-0862-00 </t>
  </si>
  <si>
    <t xml:space="preserve">Check Coordinates level and Excavation width Bottom level  and compaction for sewerage Manhole pit MH- 12-11-1-1 at Road MCG0 </t>
  </si>
  <si>
    <t xml:space="preserve">SUD1-02-011-TDC-TS9-1-SEW-FIR-0863-01 </t>
  </si>
  <si>
    <t xml:space="preserve">Check Coordinates level and Excavation width Bottom level  and compaction for sewerage Manhole pit MH- 12-11-1-2 at Road MCG0 </t>
  </si>
  <si>
    <t xml:space="preserve">SUD1-02-011-TDC-TS9-1-SEW-FIR-0864-00 </t>
  </si>
  <si>
    <t>Check Coordinates level and Excavation width Bottom level and compaction for sewerage pipeline trench from Manhole # MH-12-11-3 to MH-12-11-2 at Road MCG0</t>
  </si>
  <si>
    <t xml:space="preserve">SUD1-02-011-TDC-TS9-1-SEW-FIR-0865-00 </t>
  </si>
  <si>
    <t xml:space="preserve">Check Coordinates level and Excavation width Bottom level and compaction for sewerage pipeline trench from Manhole # MH-12-11-4 to MH-12-11-3 at Road MCG0 </t>
  </si>
  <si>
    <t xml:space="preserve">SUD1-02-011-TDC-TS9-1-SEW-FIR-0866-00 </t>
  </si>
  <si>
    <t xml:space="preserve">Check Coordinates level and Excavation width Bottom level and compaction for sewerage pipeline trench from Manhole # MH-12-11-1 to MH-12-11-1-1 at Road MCG0 </t>
  </si>
  <si>
    <t xml:space="preserve">SUD1-02-011-TDC-TS9-1-SEW-FIR-0867-00 </t>
  </si>
  <si>
    <t xml:space="preserve">Check Coordinates level and Excavation width Bottom level and compaction for sewerage pipeline trench from Manhole # MH-12-11-1-1 to MH-12-11-1-2 at Road MCG0 </t>
  </si>
  <si>
    <t xml:space="preserve">SUD1-02-011-TDC-TS9-1-SEW-FIR-0875-00 </t>
  </si>
  <si>
    <t xml:space="preserve">Check Sand Bedding and GRP Pipe Installation for Sewerage line from manhole # MH-53-3 to MH-53-4 at Road MCF0 </t>
  </si>
  <si>
    <t xml:space="preserve">SUD1-02-011-TDC-TS9-1-SEW-FIR-0876-00 </t>
  </si>
  <si>
    <t xml:space="preserve">Check Sand Bedding and GRP Pipe Installation for Sewerage line from Existing manhole # MH-39-22 to MH-53-1 at Road MCF0 </t>
  </si>
  <si>
    <t xml:space="preserve">SUD1-02-011-TDC-TS9-1-STR-FIR-0884-00 </t>
  </si>
  <si>
    <t>Check Sand Bedding and GRP Pipe Installation for Storm water line from Manhole # MH-G2/11/5 to FMH-A2/9/20-397 at Road MCF0</t>
  </si>
  <si>
    <t xml:space="preserve">SUD1-02-011-TDC-TS9-1-STR-FIR-0885-00 </t>
  </si>
  <si>
    <t xml:space="preserve">Check Sand Bedding and GRP Pipe Installation for Storm water line from Manhole # MH-G2/11/6 to MH-G2/11/7 at Road MCF0 </t>
  </si>
  <si>
    <t xml:space="preserve">SUD1-02-011-TDC-TS9-1-STR-FIR-0886-00 </t>
  </si>
  <si>
    <t xml:space="preserve">Check Installation of Manhole Base FMH-A2/9/20-399 at Road MCF0 </t>
  </si>
  <si>
    <t xml:space="preserve">SUD1-02-011-TDC-TS9-1-STR-FIR-0887-00 </t>
  </si>
  <si>
    <t xml:space="preserve">Check Installation of Manhole Base (Rings not required) FMH-A2/9/20-397 at Road MCF0 </t>
  </si>
  <si>
    <t xml:space="preserve">SUD1-02-011-TDC-TS9-1-STR-FIR-0888-00 </t>
  </si>
  <si>
    <t xml:space="preserve">Check Installation of Manhole Base MH-G2/11/4 at Road MCF0 </t>
  </si>
  <si>
    <t xml:space="preserve">SUD1-02-011-TDC-TS9-1-STR-FIR-0889-00 </t>
  </si>
  <si>
    <t xml:space="preserve">Check Installation of Manhole Base MH-G2/11/3 at Road MCF0 </t>
  </si>
  <si>
    <t xml:space="preserve">SUD1-02-011-TDC-TS9-1-STR-FIR-0890-00 </t>
  </si>
  <si>
    <t>Check Installation of Manhole Base (Rings not required) MH-G2/11/7 at Road MCF0</t>
  </si>
  <si>
    <t xml:space="preserve">SUD1-02-011-TDC-TS9-1-STR-FIR-0891-00 </t>
  </si>
  <si>
    <t xml:space="preserve">Check Installation of Manhole Base (Rings not required) MH-G2/11/6 at Road MCF0 </t>
  </si>
  <si>
    <t xml:space="preserve">SUD1-02-011-TDC-TS9-1-STR-FIR-0892-00 </t>
  </si>
  <si>
    <t xml:space="preserve">Check Installation of Manhole Base MH-G2/11/2 at Road MCF0 </t>
  </si>
  <si>
    <t xml:space="preserve">SUD1-02-011-TDC-TS9-1-STR-FIR-0893-00 </t>
  </si>
  <si>
    <t xml:space="preserve">Check Installation of Manhole Base MH-G2/16/5 at Road MCE0 </t>
  </si>
  <si>
    <t xml:space="preserve">SUD1-02-011-TDC-TS9-1-STR-FIR-0894-00 </t>
  </si>
  <si>
    <t xml:space="preserve">Check Installation of Manhole Base(Rings not required) MH-G2/6/7 at Road MCG0 </t>
  </si>
  <si>
    <t xml:space="preserve">SUD1-02-011-TDC-TS9-1-STR-FIR-0895-00 </t>
  </si>
  <si>
    <t xml:space="preserve">Check Installation of Manhole Base (Rings not required) MH-G2/11/5 at Road MCF0 </t>
  </si>
  <si>
    <t xml:space="preserve">SUD1-02-011-TDC-TS9-1-STR-FIR-0896-00 </t>
  </si>
  <si>
    <t>Check Installation of Manhole Base MH-G2/6/4(Rings not required) at Road MCG0</t>
  </si>
  <si>
    <t xml:space="preserve">SUD1-02-011-TDC-TS9-1-STR-FIR-0897-00 </t>
  </si>
  <si>
    <t xml:space="preserve">Check Sand Bedding and GRP Pipe Installation for Storm water line from Manhole # FMH-A2/9/20-399 to MH-G2/11/5 at Road MCF0 </t>
  </si>
  <si>
    <t xml:space="preserve">SUD1-02-011-TDC-TS9-1-STR-FIR-0898-00 </t>
  </si>
  <si>
    <t xml:space="preserve">Check Sand Bedding and GRP Pipe Installation for Storm water line from Manhole # FMH-A2/9/20-397 to MH-G2/11/6 at Road MCF0 </t>
  </si>
  <si>
    <t xml:space="preserve">SUD1-02-011-TDC-TS9-1-STR-FIR-0899-00 </t>
  </si>
  <si>
    <t xml:space="preserve">Check Sand Bedding and GRP Pipe Installation for Storm water line from Manhole # MH-G2/11/4  to FMH-A2/9/20-399 at Road MCF0 </t>
  </si>
  <si>
    <t xml:space="preserve">SUD1-02-011-TDC-TS9-1-SEW-FIR-0900-00 </t>
  </si>
  <si>
    <t xml:space="preserve">Check Coordinates level and Excavation width Bottom level and compaction for sewerage Manhole pit MH- 12-16 at Road MCI0 </t>
  </si>
  <si>
    <t xml:space="preserve">SUD1-02-011-TDC-TS9-1-SEW-FIR-0901-00 </t>
  </si>
  <si>
    <t xml:space="preserve">Check Coordinates level and Excavation width Bottom level and compaction for sewerage Manhole pit MH- 12-15 at Road MCB0 </t>
  </si>
  <si>
    <t xml:space="preserve">SUD1-02-011-TDC-TS9-1-SEW-FIR-0902-00 </t>
  </si>
  <si>
    <t xml:space="preserve">Check Coordinates level and Excavation width Bottom level and compaction for sewerage Manhole pit MH- 12-14 at Road MCB0 </t>
  </si>
  <si>
    <t xml:space="preserve">SUD1-02-011-TDC-TS9-1-SEW-FIR-0903-00 </t>
  </si>
  <si>
    <t xml:space="preserve">Check Coordinates level and Excavation width Bottom level and compaction for sewerage Manhole pit MH- 12-13 at Road MCB0 </t>
  </si>
  <si>
    <t xml:space="preserve">SUD1-02-011-TDC-TS9-1-SEW-FIR-0904-00 </t>
  </si>
  <si>
    <t xml:space="preserve">Check Coordinates level and Excavation width Bottom level and compaction for sewerage pipeline trench from Manhole # MH-12-17 to MH-12-16 at Road MCI0 </t>
  </si>
  <si>
    <t xml:space="preserve">SUD1-02-011-TDC-TS9-1-SEW-FIR-0905-00 </t>
  </si>
  <si>
    <t xml:space="preserve">Check Coordinates level and Excavation width Bottom level and compaction for sewerage pipeline trench from Manhole # MH-12-16 to MH-12-15 at Road MCB0 </t>
  </si>
  <si>
    <t xml:space="preserve">SUD1-02-011-TDC-TS9-1-SEW-FIR-0906-00 </t>
  </si>
  <si>
    <t xml:space="preserve">Check Coordinates level and Excavation width Bottom level and compaction for sewerage pipeline trench from Manhole # MH-12-15 to MH-12-14 at Road MCB0 </t>
  </si>
  <si>
    <t xml:space="preserve">SUD1-02-011-TDC-TS9-1-SEW-FIR-0907-00 </t>
  </si>
  <si>
    <t xml:space="preserve">Check Coordinates level and Excavation width Bottom level and compaction for sewerage pipeline trench from Manhole # MH-12-14 to MH-12-13 at Road MCB0 </t>
  </si>
  <si>
    <t xml:space="preserve">SUD1-02-011-TDC-TS9-1-ROD-FIR-0921-00 </t>
  </si>
  <si>
    <t xml:space="preserve">Check Coordinates level and Compaction F.D.T for Embankment 4th layer at PLOT (2), STA: 0+570 to STA: 0+720 </t>
  </si>
  <si>
    <t xml:space="preserve">SUD1-02-011-TDC-TS9-1-SEW-FIR-0924-00 </t>
  </si>
  <si>
    <t xml:space="preserve">Inspection Gravity and Leakage test pipeline from Existing  Manhole # MH-39-22 to MH-53-1 at Road MCF0 </t>
  </si>
  <si>
    <t xml:space="preserve">SUD1-02-011-TDC-TS9-1-SEW-FIR-0925-00 </t>
  </si>
  <si>
    <t xml:space="preserve">Inspection Gravity and Leakage test pipeline from Manhole # MH-53-4 to MH-53-3 at Road MCF0 </t>
  </si>
  <si>
    <t xml:space="preserve">SUD1-02-011-TDC-TS9-1-SEW-FIR-0926-00 </t>
  </si>
  <si>
    <t>Check Installation of Manhole Base (Rings not required) MH-12-19 at Road MCB0</t>
  </si>
  <si>
    <t xml:space="preserve">SUD1-02-011-TDC-TS9-1-SEW-FIR-0928-00 </t>
  </si>
  <si>
    <t xml:space="preserve">Check Installation of Manhole Base (Rings not required) MH-12-24 at Road MCB0 </t>
  </si>
  <si>
    <t xml:space="preserve">SUD1-02-011-TDC-TS9-1-SEW-FIR-0929-00 </t>
  </si>
  <si>
    <t xml:space="preserve">Check Installation of Manhole Base (Rings not required) MH-12-25 at Road MCB0 </t>
  </si>
  <si>
    <t xml:space="preserve">SUD1-02-011-TDC-TS9-1-SEW-FIR-0930-00 </t>
  </si>
  <si>
    <t xml:space="preserve">Check Installation of Manhole Base (Rings not required) MH-12-26 at Road MCB0 </t>
  </si>
  <si>
    <t xml:space="preserve">SUD1-02-011-TDC-TS9-1-SEW-FIR-0931-00 </t>
  </si>
  <si>
    <t xml:space="preserve">Check Installation of Manhole Base (Rings not required) MH-1-98 at Road MCC0 </t>
  </si>
  <si>
    <t xml:space="preserve">SUD1-02-011-TDC-TS9-1-LIT-FIR-0936-00 </t>
  </si>
  <si>
    <t xml:space="preserve">Check levels, Laying polyethylene sheet, Form work and concrete pouring for UPVC Pipe (4X160mm) from Manhole 19 To Manhole 20 for Street Lighting Duct Bank in road MCG0 </t>
  </si>
  <si>
    <t xml:space="preserve">SUD1-02-011-TDC-TS9-1-LIT-FIR-0937-00 </t>
  </si>
  <si>
    <t xml:space="preserve">Check levels, Laying polyethylene sheet, Form work and concrete pouring for UPVC Pipe (2X160mm) from Manhole 21 To Manhole 22 for Street Lighting Duct Bank in road MCG0 </t>
  </si>
  <si>
    <t xml:space="preserve">SUD1-02-011-TDC-TS9-1-STR-FIR-0949-00 </t>
  </si>
  <si>
    <t xml:space="preserve">Inspection Gravity and Leakage test pipeline from Manhole MH-G2/6/3 to MH-G2/6/2. at Road MCG0 </t>
  </si>
  <si>
    <t xml:space="preserve">SUD1-02-011-TDC-TS9-1-ROD-FIR-0950-00 </t>
  </si>
  <si>
    <t xml:space="preserve">Check Coordinates level and Compaction F.D.T for Embankment 7th layer at PLOT (5), STA: 0+360 to STA: 0+560 </t>
  </si>
  <si>
    <t xml:space="preserve">SUD1-02-011-TDC-TS9-1-ROD-FIR-0953-00 </t>
  </si>
  <si>
    <t xml:space="preserve">Check Coordinates level and Compaction F.D.T for Shoulder (Left side) Embankment 3rd layer at Road # MC20, STA: 4+530 to STA: 4+820 </t>
  </si>
  <si>
    <t xml:space="preserve">SUD1-02-011-TDC-TS9-1-STR-FIR-0965-00 </t>
  </si>
  <si>
    <t xml:space="preserve">Check Installation of Manhole Base (Rings not required) FMH – A2/9/20-398 at Road MCG0 </t>
  </si>
  <si>
    <t xml:space="preserve">SUD1-02-011-TDC-TS9-1-STR-FIR-0966-00 </t>
  </si>
  <si>
    <t xml:space="preserve">Check Sand Bedding and GRP Pipe Installation for Storm water line from Manhole MH-G2/16/5 to MH-G2/16/6 at Road MCE0 </t>
  </si>
  <si>
    <t xml:space="preserve">SUD1-02-011-TDC-TS9-1-SEW-FIR-0967-00 </t>
  </si>
  <si>
    <t xml:space="preserve">Check Coordinates level and Excavation width Bottom level and compaction for sewerage Manhole pit MH-12-7-1 at Road MCH0 </t>
  </si>
  <si>
    <t xml:space="preserve">SUD1-02-011-TDC-TS9-1-SEW-FIR-0968-00 </t>
  </si>
  <si>
    <t xml:space="preserve">Check Coordinates level and Excavation width Bottom level and compaction for sewerage Manhole pit MH-12-7-2 at Road MCH0 </t>
  </si>
  <si>
    <t xml:space="preserve">SUD1-02-011-TDC-TS9-1-SEW-FIR-0969-00 </t>
  </si>
  <si>
    <t xml:space="preserve">Check Coordinates level and Excavation width Bottom level and compaction for sewerage Manhole pit MH-12-7-3 at Road MCH0 </t>
  </si>
  <si>
    <t xml:space="preserve">SUD1-02-011-TDC-TS9-1-SEW-FIR-0978-00 </t>
  </si>
  <si>
    <t xml:space="preserve">Check Coordinates level and Excavation width Bottom level and compaction for sewerage pipeline trench from Manhole # MH-12-7-1 to MH-12-7-2 at Road MCH0 </t>
  </si>
  <si>
    <t xml:space="preserve">SUD1-02-011-TDC-TS9-1-SEW-FIR-0979-00 </t>
  </si>
  <si>
    <t xml:space="preserve">Check Coordinates level and Excavation width Bottom level and compaction for sewerage pipeline trench from Manhole # MH-12-7-2 to MH-12-7-3 at Road MCH0 </t>
  </si>
  <si>
    <t xml:space="preserve">SUD1-02-011-TDC-TS9-1-ROD-FIR-0980-00 </t>
  </si>
  <si>
    <t xml:space="preserve">Check Coordinates level and Compaction F.D.T for Shoulder (Right side) Embankment 2nd layer at Road # MCB0, STA: 0+580 to STA: 0+660 </t>
  </si>
  <si>
    <t xml:space="preserve">SUD1-02-011-TDC-TS9-1-STR-FIR-0982-00 </t>
  </si>
  <si>
    <t xml:space="preserve">Check Sand Bedding and GRP Pipe Installation for Storm water line from Manhole # MH-G2/11/2  to MH-G2/11/3 at Road MCF0 </t>
  </si>
  <si>
    <t xml:space="preserve">SUD1-02-011-TDC-TS9-1-SEW-FIR-0983-00 </t>
  </si>
  <si>
    <t>Check Coordinates level and compaction F.D.T for Trench Backfilling 6th and Last layer Between Existing Manholes # MH 
39-26 to MH 51-1 at Road MCE0</t>
  </si>
  <si>
    <t xml:space="preserve">SUD1-02-011-TDC-TS9-1-SEW-FIR-0984-00 </t>
  </si>
  <si>
    <t xml:space="preserve">Check Coordinates level and compaction F.D.T for Trench Backfilling 6th and last layer Between Manholes # MH 51-1 to MH 51-2 at Road MCE0 </t>
  </si>
  <si>
    <t xml:space="preserve">SUD1-02-011-TDC-TS9-1-SEW-FIR-1002-00 </t>
  </si>
  <si>
    <t xml:space="preserve">Check Sand Bedding and GRP Pipe Installation for Sewerage line from manhole # MH-53-5 to MH-53-6 at Road MCF0 </t>
  </si>
  <si>
    <t xml:space="preserve">SUD1-02-011-TDC-TS9-1-SEW-FIR-1003-00 </t>
  </si>
  <si>
    <t xml:space="preserve">Check Sand Bedding and GRP Pipe Installation for Sewerage line from Existing manhole # MH-53-4 to MH-53-5 at Road MCF0 </t>
  </si>
  <si>
    <t xml:space="preserve">SUD1-02-011-TDC-TS9-1-ROD-FIR-1004-00 </t>
  </si>
  <si>
    <t xml:space="preserve">Check Coordinates level and Compaction F.D.T for Embankment 7th layer at PLOT (5), STA: 0+240 to STA: 0+360 </t>
  </si>
  <si>
    <t xml:space="preserve">SUD1-02-011-TDC-TS9-1-STR-FIR-1007-00 </t>
  </si>
  <si>
    <t xml:space="preserve">Inspection Gravity and Leakage test pipeline from Manhole # MH-G2/6/4 to MH-G2/6/5 at Road MCG0 </t>
  </si>
  <si>
    <t xml:space="preserve">SUD1-02-011-TDC-TS9-1-ROD-FIR-1008-00 </t>
  </si>
  <si>
    <t xml:space="preserve">Check Coordinates level and Compaction F.D.T for Shoulder (Right side) Embankment 2nd layer at Road # MCB0, STA: 0+760 to STA: 1+000 </t>
  </si>
  <si>
    <t xml:space="preserve">SUD1-02-011-TDC-TS9-1-LIT-FIR-1009-00 </t>
  </si>
  <si>
    <t xml:space="preserve">Check levels, Laying polyethylene sheet, Form work and concrete pouring for UPVC Pipe (2X160mm) from Manhole 07 To Manhole 08 for Street Lighting Duct Bank in road MCE0 </t>
  </si>
  <si>
    <t xml:space="preserve">SUD1-02-011-TDC-TS9-1-LIT-FIR-1010-00 </t>
  </si>
  <si>
    <t xml:space="preserve">Check levels, Laying polyethylene sheet, Form work and concrete pouring for UPVC Pipe (4X160mm) from Manhole 09 To Manhole 10 for Street Lighting Duct Bank in road MCE0 </t>
  </si>
  <si>
    <t xml:space="preserve">SUD1-02-011-TDC-TS9-1-LIT-FIR-1011-00 </t>
  </si>
  <si>
    <t xml:space="preserve">Check levels, Laying polyethylene sheet, Form work and concrete pouring for UPVC Pipe (2X160mm) from Manhole 03 To Manhole 06 for Street Lighting Duct Bank in road MCD0 </t>
  </si>
  <si>
    <t xml:space="preserve">SUD1-02-011-TDC-TS9-1-LIT-FIR-1012-00 </t>
  </si>
  <si>
    <t xml:space="preserve">Check levels, Laying polyethylene sheet, Form work and concrete pouring for UPVC Pipe (4X160mm) from Manhole 13 To Manhole 14 for Street Lighting Duct Bank in road MCF0 </t>
  </si>
  <si>
    <t xml:space="preserve">SUD1-02-011-TDC-TS9-1-STR-FIR-1013-00 </t>
  </si>
  <si>
    <t xml:space="preserve">Check Sand Bedding and GRP Pipe Installation for Storm water line from Manhole # MH-G2/11/1  toMH-G2/11/2 at Road MCF0  </t>
  </si>
  <si>
    <t xml:space="preserve">SUD1-02-011-TDC-TS9-1-STR-FIR-1016-00 </t>
  </si>
  <si>
    <t xml:space="preserve">Inspection Gravity and Leakage test pipeline from Manhole # MH-G2/11/4 to FMH-A2/9/20-399 at Road MCF0 </t>
  </si>
  <si>
    <t xml:space="preserve">SUD1-02-011-TDC-TS9-1-STR-FIR-1017-00 </t>
  </si>
  <si>
    <t xml:space="preserve">Inspection Gravity and Leakage test pipeline from Manhole # FMH-A2/9/20-399  to MH-G2/11/5 at Road MCF0 </t>
  </si>
  <si>
    <t xml:space="preserve">SUD1-02-011-TDC-TS9-1-STR-FIR-1018-00 </t>
  </si>
  <si>
    <t xml:space="preserve">Inspection Gravity and Leakage test pipeline from Manhole # MH-G2/11/5 to FMH-A20/9/20-397 at Road MCF0 </t>
  </si>
  <si>
    <t xml:space="preserve">SUD1-02-011-TDC-TS9-1-SEW-FIR-1027-00 </t>
  </si>
  <si>
    <t xml:space="preserve">Check Coordinates level and compaction F.D.T for Trench Backfilling 3rd and last layer Between Manholes # MH 49-6 to MH 50-1 at Road MCD0 </t>
  </si>
  <si>
    <t xml:space="preserve">SUD1-02-011-TDC-TS9-1-SEW-FIR-1028-00 </t>
  </si>
  <si>
    <t xml:space="preserve">Check Coordinates level and compaction F.D.T for Trench Backfilling 3rd and last layer Between Manholes # MH 49-6 to MH 49-7 at Road MCE0 </t>
  </si>
  <si>
    <t xml:space="preserve">SUD1-02-011-TDC-TS9-1-SEW-FIR-1029-00 </t>
  </si>
  <si>
    <t>Check Coordinates level and compaction F.D.T for Trench Backfilling 4th and layer Between Manholes # MH 51-4 to MH 
51-5 at Road MCE0</t>
  </si>
  <si>
    <t xml:space="preserve">SUD1-02-011-TDC-TS9-1-SEW-FIR-1030-00 </t>
  </si>
  <si>
    <t xml:space="preserve">Check Coordinates level and compaction F.D.T for Trench Backfilling 3rd and last layer Between Manholes # MH 51-5 to MH 51-6 at Road MCE0 </t>
  </si>
  <si>
    <t xml:space="preserve">SUD1-02-011-TDC-TS9-1-ROD-FIR-1034-00 </t>
  </si>
  <si>
    <t xml:space="preserve">Check Coordinates level and Compaction F.D.T for Embankment 4th layer at PLOT (5), STA: 0+570 to STA: 0+630 </t>
  </si>
  <si>
    <t xml:space="preserve">SUD1-02-011-TDC-TS9-1-ROD-FIR-1040-00 </t>
  </si>
  <si>
    <t>Check Coordinates level and Compaction F.D.T for Embankment 2nd layer at Plot (3) STA: 0+0250 to STA: 0+310</t>
  </si>
  <si>
    <t xml:space="preserve">SUD1-02-011-TDC-TS9-1-ROD-FIR-1041-00 </t>
  </si>
  <si>
    <t xml:space="preserve">Check Coordinates level and Compaction F.D.T for Embankment 3rd layer at Plot (3) STA: 0+0310 to STA: 0+467 </t>
  </si>
  <si>
    <t xml:space="preserve">SUD1-02-011-TDC-TS9-1-ROD-FIR-1057-00 </t>
  </si>
  <si>
    <t xml:space="preserve">Check Coordinates level and Compaction F.D.T for Shoulder (Right side) Embankment 3rd layer at Road # MCB0, STA: 0+580 to STA: 0+660 </t>
  </si>
  <si>
    <t xml:space="preserve">SUD1-02-011-TDC-TS9-1-ROD-FIR-1058-00 </t>
  </si>
  <si>
    <t xml:space="preserve">Check Coordinates level, Compaction F.D.T for Embankment 1st Layer at STA: 0+250 to 0+360 (Right Side) at Plot. No: - 04 </t>
  </si>
  <si>
    <t>78.84</t>
  </si>
  <si>
    <t xml:space="preserve">44.16 </t>
  </si>
  <si>
    <t>40.30</t>
  </si>
  <si>
    <t xml:space="preserve">39.80 </t>
  </si>
  <si>
    <t xml:space="preserve">41.62 </t>
  </si>
  <si>
    <t>74.30</t>
  </si>
  <si>
    <t xml:space="preserve">58.85 </t>
  </si>
  <si>
    <t>4,696.39</t>
  </si>
  <si>
    <t>16.45</t>
  </si>
  <si>
    <t>15.20</t>
  </si>
  <si>
    <t xml:space="preserve">89.25 </t>
  </si>
  <si>
    <t xml:space="preserve">6,586.78 </t>
  </si>
  <si>
    <t>609.37</t>
  </si>
  <si>
    <t xml:space="preserve">86.38 </t>
  </si>
  <si>
    <t xml:space="preserve">173.91 </t>
  </si>
  <si>
    <t xml:space="preserve">3,908.83 </t>
  </si>
  <si>
    <t xml:space="preserve">604.81 </t>
  </si>
  <si>
    <t>15.2</t>
  </si>
  <si>
    <t xml:space="preserve">20.24 </t>
  </si>
  <si>
    <t xml:space="preserve">24.58 </t>
  </si>
  <si>
    <t xml:space="preserve">16.41 </t>
  </si>
  <si>
    <t xml:space="preserve">89.00 </t>
  </si>
  <si>
    <t xml:space="preserve">40.42 </t>
  </si>
  <si>
    <t xml:space="preserve">2030.10 </t>
  </si>
  <si>
    <t xml:space="preserve">2,529.26 </t>
  </si>
  <si>
    <t xml:space="preserve">4,225.27 </t>
  </si>
  <si>
    <t>205.53</t>
  </si>
  <si>
    <t xml:space="preserve">3,843.39 </t>
  </si>
  <si>
    <t>SUD1-02-011-TDC-TS9-1-ROD-FIR-0239-00</t>
  </si>
  <si>
    <t xml:space="preserve">Check Coordinates level and Compaction F.D.T for Embankment 1st layer at Plot (5) STA: 0+350 to STA: 0+467 </t>
  </si>
  <si>
    <t xml:space="preserve">SUD1-02-011-TDC-TS9-1-SEW-FIR-0542-01 </t>
  </si>
  <si>
    <t xml:space="preserve">Check Coordinates level and Excavation width Bottom level and compaction for sewerage pipeline trench from Manhole # MH-1-93-4 to MH-1-93-3 at Road MCC0 </t>
  </si>
  <si>
    <t xml:space="preserve">SUD1-02-011-TDC-TS9-1-SEW-FIR-0543-01 </t>
  </si>
  <si>
    <t xml:space="preserve">Check Coordinates level and Excavation width Bottom level  and compaction for sewerage pipeline trench from Manhole # MH-1-93-2 to MH-1-93-3 at Road MCC0 </t>
  </si>
  <si>
    <t>98.86</t>
  </si>
  <si>
    <t xml:space="preserve">SUD1-02-011-TDC-TS9-1-STR-FIR-0638-00 </t>
  </si>
  <si>
    <t>Check Installation of Manhole Base (Rings not required) MH – G2/6/2 at Road MCG0</t>
  </si>
  <si>
    <t xml:space="preserve">SUD1-02-011-TDC-TS9-1-STR-FIR-0639-00 </t>
  </si>
  <si>
    <t>Check Installation of Manhole Base (Rings not required) MH –G2/6/1at Road MCG0</t>
  </si>
  <si>
    <t xml:space="preserve">SUD1-02-011-TDC-TS9-1-SEW-FIR-0652-00 </t>
  </si>
  <si>
    <t xml:space="preserve">Check Installation of Manhole Base(Rings not required) MH- 1-91-1 at Road MCA0 </t>
  </si>
  <si>
    <t xml:space="preserve">SUD1-02-011-TDC-TS9-1-SEW-FIR-0653-00 </t>
  </si>
  <si>
    <t xml:space="preserve">Check Installation of Manhole Base MH- 1-89 at Road MCA0 </t>
  </si>
  <si>
    <t xml:space="preserve">SUD1-02-011-TDC-TS9-1-SEW-FIR-0654-00 </t>
  </si>
  <si>
    <t xml:space="preserve">Check Installation of Manhole Base MH- 1-90 at Road MCA0 </t>
  </si>
  <si>
    <t xml:space="preserve">SUD1-02-011-TDC-TS9-1-SEW-FIR-0655-00 </t>
  </si>
  <si>
    <t xml:space="preserve">Check Installation of Manhole Base(Rings not required) MH- 1-91-2 at Road MCA0 </t>
  </si>
  <si>
    <t xml:space="preserve">SUD1-02-011-TDC-TS9-1-SEW-FIR-0656-00 </t>
  </si>
  <si>
    <t xml:space="preserve">Check Installation of Manhole Base MH- 1-91 at Road MCA0 </t>
  </si>
  <si>
    <t xml:space="preserve">SUD1-02-011-TDC-TS9-1-SEW-FIR-0711-00 </t>
  </si>
  <si>
    <t xml:space="preserve">Check Installation of Manhole Base MH-1-93 at Road MCC0 </t>
  </si>
  <si>
    <t xml:space="preserve">SUD1-02-011-TDC-TS9-1-SEW-FIR-0712-00 </t>
  </si>
  <si>
    <t xml:space="preserve">Check Installation of Manhole Base MH-1-94 at Road MCC0 </t>
  </si>
  <si>
    <t xml:space="preserve">SUD1-02-011-TDC-TS9-1-SEW-FIR-0713-00 </t>
  </si>
  <si>
    <t xml:space="preserve">Check Installation of Manhole Base MH-1-95 at Road MCC0 </t>
  </si>
  <si>
    <t xml:space="preserve">SUD1-02-011-TDC-TS9-1-SEW-FIR-0714-00 </t>
  </si>
  <si>
    <t xml:space="preserve">Check Installation of Manhole Base  MH-1-96 at Road MCC0 </t>
  </si>
  <si>
    <t xml:space="preserve">SUD1-02-011-TDC-TS9-1-SEW-FIR-0715-00 </t>
  </si>
  <si>
    <t xml:space="preserve">Check Installation of Manhole Base (Rings not required) MH-1-97 at Road MCC0 </t>
  </si>
  <si>
    <t xml:space="preserve">SUD1-02-011-TDC-TS9-1-ROD-FIR-0758-00 </t>
  </si>
  <si>
    <t xml:space="preserve">Check Coordinates level and Compaction F.D.T for Shoulder (Right side) Embankment 1st layer at Road # MCB0, STA: 0+580 to STA: 0+660 </t>
  </si>
  <si>
    <t xml:space="preserve">SUD1-02-011-TDC-TS9-1-ROD-FIR-0759-00 </t>
  </si>
  <si>
    <t xml:space="preserve">Check Coordinates level and Compaction F.D.T for Shoulder (Right side) Embankment 3rd layer at Road # MC20, STA: 4+820 to STA: 5+010 </t>
  </si>
  <si>
    <t xml:space="preserve">SUD1-02-011-TDC-TS9-1-ROD-FIR-0760-00 </t>
  </si>
  <si>
    <t xml:space="preserve">Check Coordinates level and Compaction F.D.T for Shoulder (Right side) Embankment 4th layer at Road # MC20, STA: 5+010 to STA: 5+230 </t>
  </si>
  <si>
    <t xml:space="preserve">142.20 </t>
  </si>
  <si>
    <t xml:space="preserve">326.32 </t>
  </si>
  <si>
    <t xml:space="preserve">475.95 </t>
  </si>
  <si>
    <t xml:space="preserve">SUD1-02-011-TDC-TS9-1-ROD-FIR-0771-00 </t>
  </si>
  <si>
    <t xml:space="preserve">Check Coordinates level and Compaction F.D.T for Shoulder (Right &amp; Left side) Embankment 2nd layer at Road # MC20, STA: 5+230 to STA: 5+280 </t>
  </si>
  <si>
    <t xml:space="preserve">SUD1-02-011-TDC-TS9-1-STR-FIR-0772-00 </t>
  </si>
  <si>
    <t xml:space="preserve">Check Installation of Manhole Base(Rings not required) MH –G2/16/7 at Road MCE0 </t>
  </si>
  <si>
    <t xml:space="preserve">SUD1-02-011-TDC-TS9-1-STR-FIR-0773-00 </t>
  </si>
  <si>
    <t>Check Installation of Manhole Base  MH –G2/16/6 at Road MCE0</t>
  </si>
  <si>
    <t>336.33</t>
  </si>
  <si>
    <t xml:space="preserve">SUD1-02-011-TDC-TS9-1-STR-FIR-0785-00 </t>
  </si>
  <si>
    <t xml:space="preserve">Check Installation of Manhole Base MH –G2/16/2 at Road MCE0 </t>
  </si>
  <si>
    <t xml:space="preserve">SUD1-02-011-TDC-TS9-1-SEW-FIR-0816-00 </t>
  </si>
  <si>
    <t xml:space="preserve">Check Sand Bedding and GRP Pipe Installation for Sewerage line from manhole # MH-1-89 to MH-1-90 at Road MCA0 </t>
  </si>
  <si>
    <t xml:space="preserve">SUD1-02-011-TDC-TS9-1-SEW-FIR-0818-00 </t>
  </si>
  <si>
    <t xml:space="preserve">Check Sand Bedding and GRP Pipe Installation for Sewerage line from manhole # MH-1-90 to MH-1-91 at Road MCA0 </t>
  </si>
  <si>
    <t>101.80</t>
  </si>
  <si>
    <t xml:space="preserve">SUD1-02-011-TDC-TS9-1-STR-FIR-0822-01 </t>
  </si>
  <si>
    <t xml:space="preserve">Check Coordinates level and Excavation width Bottom level and compaction for catch Basin CB-G2/6/1 A(S) at Road MCG0 </t>
  </si>
  <si>
    <t xml:space="preserve">SUD1-02-011-TDC-TS9-1-STR-FIR-0823-01 </t>
  </si>
  <si>
    <t xml:space="preserve">Check Coordinates level and Excavation width Bottom level and compaction for catch Basin CB-G2/6/1 (D) at Road MCG0 </t>
  </si>
  <si>
    <t xml:space="preserve">SUD1-02-011-TDC-TS9-1-STR-FIR-0824-01 </t>
  </si>
  <si>
    <t xml:space="preserve">Check Coordinates level and Excavation width Bottom level and compaction for catch Basin CB-G2/6/1 B(S) at Road MCG0 </t>
  </si>
  <si>
    <t xml:space="preserve">SUD1-02-011-TDC-TS9-1-STR-FIR-0825-01 </t>
  </si>
  <si>
    <t xml:space="preserve">Check Coordinates level and Excavation width Bottom level and compaction for catch Basin CB-G2/6/2 A(S) at Road MCG0 </t>
  </si>
  <si>
    <t xml:space="preserve">SUD1-02-011-TDC-TS9-1-STR-FIR-0826-01 </t>
  </si>
  <si>
    <t xml:space="preserve">Check Coordinates level and Excavation width Bottom level and compaction for catch Basin CB-G2/6/2 (D) at Road MCG0 </t>
  </si>
  <si>
    <t xml:space="preserve">SUD1-02-011-TDC-TS9-1-STR-FIR-0827-01 </t>
  </si>
  <si>
    <t xml:space="preserve">Check Coordinates level and Excavation width Bottom level and compaction for catch Basin CB-G2/6/2 B(S)at Road MCG0 </t>
  </si>
  <si>
    <t xml:space="preserve">SUD1-02-011-TDC-TS9-1-STR-FIR-0828-01 </t>
  </si>
  <si>
    <t xml:space="preserve">Check Coordinates level and Excavation width Bottom level and compaction for catch Basin CB-G2/6/3 A(S) at Road MCG0 </t>
  </si>
  <si>
    <t xml:space="preserve">SUD1-02-011-TDC-TS9-1-STR-FIR-0829-01 </t>
  </si>
  <si>
    <t xml:space="preserve">Check Coordinates level and Excavation width Bottom level and compaction for catch Basin CB-G2/6/3 (D) at Road MCG0 </t>
  </si>
  <si>
    <t xml:space="preserve">SUD1-02-011-TDC-TS9-1-STR-FIR-0830-01 </t>
  </si>
  <si>
    <t xml:space="preserve">Check Coordinates level and Excavation width Bottom level and compaction for catch Basin CB-G2/6/3 B(S)at Road MCG0 </t>
  </si>
  <si>
    <t xml:space="preserve">SUD1-02-011-TDC-TS9-1-STR-FIR-0831-01 </t>
  </si>
  <si>
    <t xml:space="preserve">Check Coordinates level and Excavation width Bottom level and compaction for catch Basin CB-G2/6/4 A(S) at Road MCG0 </t>
  </si>
  <si>
    <t xml:space="preserve">SUD1-02-011-TDC-TS9-1-STR-FIR-0832-01 </t>
  </si>
  <si>
    <t xml:space="preserve">Check Coordinates level and Excavation width Bottom level and compaction for catch Basin CB-G2/6/4 (D) at Road MCG0 </t>
  </si>
  <si>
    <t xml:space="preserve">SUD1-02-011-TDC-TS9-1-STR-FIR-0835-01 </t>
  </si>
  <si>
    <t xml:space="preserve">Check Coordinates level and Excavation width Bottom level and compaction for catch Basin CB-G2/6/4 B(S) at Road MCG0 </t>
  </si>
  <si>
    <t xml:space="preserve">SUD1-02-011-TDC-TS9-1-STR-FIR-0836-01 </t>
  </si>
  <si>
    <t xml:space="preserve">Check Coordinates level and Excavation width Bottom level   and compaction for catch Basin CB-A2/9/20-398 (S) at Road MCG0 </t>
  </si>
  <si>
    <t xml:space="preserve">SUD1-02-011-TDC-TS9-1-STR-FIR-0837-01 </t>
  </si>
  <si>
    <t xml:space="preserve">Check Coordinates level and Excavation width Bottom level and compaction for catch Basin CB-G2/6/5 A (S) at Road MCG0 </t>
  </si>
  <si>
    <t xml:space="preserve">SUD1-02-011-TDC-TS9-1-STR-FIR-0838-01 </t>
  </si>
  <si>
    <t xml:space="preserve">Check Coordinates level and Excavation width Bottom level and compaction for catch Basin CB-A2/9/20-396 (S) at Road MCG0 </t>
  </si>
  <si>
    <t xml:space="preserve">SUD1-02-011-TDC-TS9-1-STR-FIR-0839-01 </t>
  </si>
  <si>
    <t xml:space="preserve">Check Coordinates level and Excavation width Bottom level and compaction for catch Basin CB-G2/6/5 B(S) at Road MCG0 </t>
  </si>
  <si>
    <t>Ongoing</t>
  </si>
  <si>
    <t>Road Crossing ducts, 4 ways ( 4 x 150 mm PVC)</t>
  </si>
  <si>
    <t>B2.33 71 19.02</t>
  </si>
  <si>
    <t>B2.33 71 19.01</t>
  </si>
  <si>
    <t>Road Crossing ducts, 2 ways ( 2 x 150 mm PVC)</t>
  </si>
  <si>
    <t>B6.33 05 39.15</t>
  </si>
  <si>
    <t>Storm Water Network:Catch Basin ( Single)</t>
  </si>
  <si>
    <t>B6.33 05 39.16</t>
  </si>
  <si>
    <t>Storm Water Network:Catch Basin ( Double)</t>
  </si>
  <si>
    <t>Storm Water Network :GRP Pipes 900mm (Depth: 2.51m -3.5m)</t>
  </si>
  <si>
    <t xml:space="preserve">SUD1-02-011-TDC-TS9-1-ROD-FIR-1059-00 </t>
  </si>
  <si>
    <t xml:space="preserve">Check Coordinates level and Compaction F.D.T for Embankment 8th layer at PLOT (5), STA: 0+240 to STA: 0+360 </t>
  </si>
  <si>
    <t xml:space="preserve">SUD1-02-011-TDC-TS9-1-STR-FIR-1061-00 </t>
  </si>
  <si>
    <t xml:space="preserve">Inspection Gravity and Leakage test pipeline from Manhole # MH-G2/11/2 to MH-G2/11/3 at Road MCF0 </t>
  </si>
  <si>
    <t xml:space="preserve">SUD1-02-011-TDC-TS9-1-STR-FIR-1062-00 </t>
  </si>
  <si>
    <t xml:space="preserve">Inspection Gravity and Leakage test pipeline from Manhole # MH-G2/11/3 to MH-G2/11/4 at Road MCF0 </t>
  </si>
  <si>
    <t xml:space="preserve">SUD1-02-011-TDC-TS9-1-ROD-FIR-1063-00 </t>
  </si>
  <si>
    <t xml:space="preserve">Check Coordinates level, Compaction F.D.T for Embankment 2nd Layer (Right side) at STA: 0+360 to 0+467 at Plot. No: - 04 </t>
  </si>
  <si>
    <t xml:space="preserve">SUD1-02-011-TDC-TS9-1-STR-FIR-1064-00 </t>
  </si>
  <si>
    <t xml:space="preserve">Check Sand Bedding and GRP Pipe Installation for Storm water line from Manhole # MH-G2/16/3 to MH-G2/16/4 at Road MCE0  </t>
  </si>
  <si>
    <t xml:space="preserve">SUD1-02-011-TDC-TS9-1-ROD-FIR-1065-00 </t>
  </si>
  <si>
    <t xml:space="preserve">Check Coordinates level and Compaction F.D.T for Embankment 5th layer at PLOT (5), STA: 0+570 to STA: 0+590 </t>
  </si>
  <si>
    <t xml:space="preserve">SUD1-02-011-TDC-TS9-1-ROD-FIR-1066-00 </t>
  </si>
  <si>
    <t>Check Coordinates level and Compaction F.D.T for Embankment 8th layer at Road/Carriageway and Shoulders # MCG0, STA: 0+050 to STA: 0+190 Bottom subgrade</t>
  </si>
  <si>
    <t xml:space="preserve">SUD1-02-011-TDC-TS9-1-ROD-FIR-1067-00 </t>
  </si>
  <si>
    <t xml:space="preserve">Check Coordinates and bottom level Road cutting and compaction test of bottom Sub-Grade Shoulders (left and right side) at Road # MC10 STA: 2+770 to STA: 2+870  </t>
  </si>
  <si>
    <t xml:space="preserve">SUD1-02-011-TDC-TS9-1-ROD-FIR-1068-00 </t>
  </si>
  <si>
    <t xml:space="preserve">Check Coordinates and bottom level Road Filling and compaction test of bottom Sub-Grade of shoulders (left and right side) at Road # MC10, STA: 2+770 to STA: 2+870 </t>
  </si>
  <si>
    <t xml:space="preserve">SUD1-02-011-TDC-TS9-1-STR-FIR-1073-00 </t>
  </si>
  <si>
    <t xml:space="preserve">Inspection Gravity and Leakage test pipeline from Manhole # MH-G2/16/5 to MH-G2/16/6 at Road MCE0 </t>
  </si>
  <si>
    <t xml:space="preserve">SUD1-02-011-TDC-TS9-1-STR-FIR-1074-00 </t>
  </si>
  <si>
    <t xml:space="preserve">Inspection Gravity and Leakage test pipeline from Manhole # MH-G2/16/3 to MH-G2/16/4 at Road MCE0 </t>
  </si>
  <si>
    <t xml:space="preserve">SUD1-02-011-TDC-TS9-1-ROD-FIR-1075-00 </t>
  </si>
  <si>
    <t xml:space="preserve">Check Coordinates level and Compaction F.D.T for Shoulders (Left &amp; Right side) Embankment 4th layer at Road # MC20, STA: 4+820 to STA: 5+010 </t>
  </si>
  <si>
    <t xml:space="preserve">SUD1-02-011-TDC-TS9-1-SEW-FIR-1076-00 </t>
  </si>
  <si>
    <t xml:space="preserve">Check Coordinates level and Excavation width Bottom level and compaction for sewerage pipeline trench from Manhole # MH-12-13-2 to MH-12-13-3 at Road MCF0 </t>
  </si>
  <si>
    <t xml:space="preserve">SUD1-02-011-TDC-TS9-1-SEW-FIR-1077-00 </t>
  </si>
  <si>
    <t xml:space="preserve">Check Coordinates level and Excavation width Bottom level and compaction for sewerage pipeline trench from Manhole # MH-12-13-3 to MH-12-13-4 at Road MCF0 </t>
  </si>
  <si>
    <t xml:space="preserve">SUD1-02-011-TDC-TS9-1-SEW-FIR-1078-00 </t>
  </si>
  <si>
    <t xml:space="preserve">Check Coordinates level and Excavation width Bottom level and compaction for sewerage pipeline trench from Manhole # MH-12-13-4 to MH-12-13-5 at Road MCF0 </t>
  </si>
  <si>
    <t xml:space="preserve">SUD1-02-011-TDC-TS9-1-SEW-FIR-1079-00 </t>
  </si>
  <si>
    <t xml:space="preserve">Check Coordinates level and Excavation width Bottom level and compaction for sewerage pipeline trench from Manhole # MH-12-13-1 to MH-12-13-1-1 at Road MCF0 </t>
  </si>
  <si>
    <t xml:space="preserve">SUD1-02-011-TDC-TS9-1-SEW-FIR-1080-00 </t>
  </si>
  <si>
    <t xml:space="preserve">Check Coordinates level and Excavation width Bottom level and compaction for sewerage pipeline trench from Manhole # MH-12-13-1-1 to MH-12-13-1-2 at Road MCF0 </t>
  </si>
  <si>
    <t xml:space="preserve">SUD1-02-011-TDC-TS9-1-SEW-FIR-1081-00 </t>
  </si>
  <si>
    <t xml:space="preserve">Check Coordinates level and Excavation width Bottom level and compaction for sewerage pipeline trench from Manhole # MH-12-13-1-2 to MH-12-13-1-3 at Road MCF0 </t>
  </si>
  <si>
    <t xml:space="preserve">SUD1-02-011-TDC-TS9-1-SEW-FIR-1084-00 </t>
  </si>
  <si>
    <t xml:space="preserve">Check Coordinates level and Excavation width Bottom level and compaction for sewerage Manhole pit MH- 12-13-2 at Road MCF0 </t>
  </si>
  <si>
    <t xml:space="preserve">SUD1-02-011-TDC-TS9-1-SEW-FIR-1085-00 </t>
  </si>
  <si>
    <t xml:space="preserve">Check Coordinates level and Excavation width Bottom level and compaction for sewerage Manhole pit MH- 12-13-3 at Road MCF0 </t>
  </si>
  <si>
    <t xml:space="preserve">SUD1-02-011-TDC-TS9-1-SEW-FIR-1086-00 </t>
  </si>
  <si>
    <t xml:space="preserve">Check Coordinates level and Excavation width Bottom level and compaction for sewerage Manhole pit MH- 12-13-4 at Road MCF0 </t>
  </si>
  <si>
    <t xml:space="preserve">SUD1-02-011-TDC-TS9-1-SEW-FIR-1087-00 </t>
  </si>
  <si>
    <t xml:space="preserve">Check Coordinates level and Excavation width Bottom level and compaction for sewerage Manhole pit MH- 12-13-5 at Road MCF0 </t>
  </si>
  <si>
    <t xml:space="preserve">SUD1-02-011-TDC-TS9-1-SEW-FIR-1088-00 </t>
  </si>
  <si>
    <t xml:space="preserve">Check Coordinates level and Excavation width Bottom level and compaction for sewerage Manhole pit MH- 12-13-1 at Road MCF0 </t>
  </si>
  <si>
    <t xml:space="preserve">SUD1-02-011-TDC-TS9-1-SEW-FIR-1089-00 </t>
  </si>
  <si>
    <t xml:space="preserve">Check Coordinates level and Excavation width Bottom level  and compaction for sewerage Manhole pit MH- 12-13-1-1 at Road MCF0 </t>
  </si>
  <si>
    <t xml:space="preserve">SUD1-02-011-TDC-TS9-1-SEW-FIR-1090-00 </t>
  </si>
  <si>
    <t xml:space="preserve">Check Coordinates level and Excavation width Bottom level  and compaction for sewerage Manhole pit MH- 12-13-1-2 at Road MCF0 </t>
  </si>
  <si>
    <t xml:space="preserve">SUD1-02-011-TDC-TS9-1-SEW-FIR-1091-00 </t>
  </si>
  <si>
    <t xml:space="preserve">Check Coordinates level and Excavation width Bottom level  and compaction for sewerage Manhole pit MH- 12-13-1-3 at Road MCF0 </t>
  </si>
  <si>
    <t xml:space="preserve">SUD1-02-011-TDC-TS9-1-ROD-FIR-1092-00 </t>
  </si>
  <si>
    <t xml:space="preserve">Check Coordinates level, Compaction F.D.T for Embankment 2nd Layer at STA: 0+250 to 0+360 (left Side) at Plot. No: - 04 </t>
  </si>
  <si>
    <t xml:space="preserve">SUD1-02-011-TDC-TS9-1-STR-FIR-1093-00 </t>
  </si>
  <si>
    <t xml:space="preserve">Inspection Gravity and Leakage test pipeline from Manhole # MH-G2/11/1 to MH-G2/11/2 at Road MCF0 </t>
  </si>
  <si>
    <t xml:space="preserve">SUD1-02-011-TDC-TS9-1-ROD-FIR-1094-00 </t>
  </si>
  <si>
    <t xml:space="preserve">Check Coordinates level and Compaction F.D.T for Shoulders (Left and Right side) Embankment 5th layer at Road # MC20, STA: 5+010 to STA: 5+230 </t>
  </si>
  <si>
    <t xml:space="preserve">SUD1-02-011-TDC-TS9-1-STR-FIR-1102-00 </t>
  </si>
  <si>
    <t xml:space="preserve">Check Sand Bedding and GRP Pipe Installation for Storm water line from Existing Manhole # FIMH-G2/11 to MH-G2/11/1 at Road MCF0 </t>
  </si>
  <si>
    <t xml:space="preserve">SUD1-02-011-TDC-TS9-1-STR-FIR-1103-00 </t>
  </si>
  <si>
    <t xml:space="preserve">Inspection Gravity and Leakage test pipeline from Manhole # MH-G2/16/1 to MH-G2/16/2 at Road MCE0 </t>
  </si>
  <si>
    <t xml:space="preserve">SUD1-02-011-TDC-TS9-1-SEW-FIR-1113-00 </t>
  </si>
  <si>
    <t xml:space="preserve">Inspection Gravity and Leakage test pipeline from Manhole # MH-1-89 to MH-1-90 at Road MCA0 </t>
  </si>
  <si>
    <t xml:space="preserve">SUD1-02-011-TDC-TS9-1-SEW-FIR-1114-00 </t>
  </si>
  <si>
    <t xml:space="preserve">Inspection Gravity and Leakage test pipeline from Manhole # MH-1-90 to MH-1-91 at Road MCA0 </t>
  </si>
  <si>
    <t xml:space="preserve">SUD1-02-011-TDC-TS9-1-STR-FIR-1158-00 </t>
  </si>
  <si>
    <t>Check Installation of Rings and flat slab at Manhole Base MH – FMH-A2/9/20-399 at Road MCF0</t>
  </si>
  <si>
    <t xml:space="preserve">SUD1-02-011-TDC-TS9-1-STR-FIR-1159-00 </t>
  </si>
  <si>
    <t xml:space="preserve">Check Installation of Flat Slab at Manhole Base MH – FMH-A2/9/20-397 at Road MCF0 </t>
  </si>
  <si>
    <t xml:space="preserve">SUD1-02-011-TDC-TS9-1-STR-FIR-1162-00 </t>
  </si>
  <si>
    <t xml:space="preserve">Check Installation of Flat Slab at Manhole Base MH –G2/11/7 at Road MCF0 </t>
  </si>
  <si>
    <t xml:space="preserve">SUD1-02-011-TDC-TS9-1-STR-FIR-1163-00 </t>
  </si>
  <si>
    <t xml:space="preserve">Check Installation of Flat Slab at Manhole MH-G2/11/6 at Road MCF0 </t>
  </si>
  <si>
    <t xml:space="preserve">SUD1-02-011-TDC-TS9-1-STR-FIR-1167-00 </t>
  </si>
  <si>
    <t xml:space="preserve">Check Installation of Flat Slab at Manhole MH-G2/11/5 at Road MCF0 </t>
  </si>
  <si>
    <t xml:space="preserve">3,980.00 </t>
  </si>
  <si>
    <t xml:space="preserve">4,267.36 </t>
  </si>
  <si>
    <t xml:space="preserve">572.21 </t>
  </si>
  <si>
    <t>1,664.00</t>
  </si>
  <si>
    <t>618.56</t>
  </si>
  <si>
    <t xml:space="preserve">398.26 </t>
  </si>
  <si>
    <t>69.12</t>
  </si>
  <si>
    <t xml:space="preserve">982.28 </t>
  </si>
  <si>
    <t>98.71</t>
  </si>
  <si>
    <t xml:space="preserve">2,915.56 </t>
  </si>
  <si>
    <t>934.02</t>
  </si>
  <si>
    <t>Storm Water Network :GRP Pipes 1000mm (Depth: 2.51m -3.5m)</t>
  </si>
  <si>
    <t xml:space="preserve">SUD1-02-011-TDC-TS9-1-ROD-FIR-1181-00 </t>
  </si>
  <si>
    <t xml:space="preserve">SUD1-02-011-TDC-TS9-1-ROD-FIR-1182-00 </t>
  </si>
  <si>
    <t xml:space="preserve">SUD1-02-011-TDC-TS9-1-ROD-FIR-1233-00 </t>
  </si>
  <si>
    <t xml:space="preserve">SUD1-02-011-TDC-TS9-1-ROD-FIR-1234-00 </t>
  </si>
  <si>
    <t xml:space="preserve">SUD1-02-011-TDC-TS9-1-ROD-FIR-1236-00 </t>
  </si>
  <si>
    <t xml:space="preserve">SUD1-02-011-TDC-TS9-1-ROD-FIR-1266-01 </t>
  </si>
  <si>
    <t xml:space="preserve">SUD1-02-011-TDC-TS9-1-ROD-FIR-1267-00 </t>
  </si>
  <si>
    <t xml:space="preserve">SUD1-02-011-TDC-TS9-1-ROD-FIR-1268-00 </t>
  </si>
  <si>
    <t xml:space="preserve">SUD1-02-011-TDC-TS9-1-ROD-FIR-1281-00 </t>
  </si>
  <si>
    <t xml:space="preserve">SUD1-02-011-TDC-TS9-1-ROD-FIR-1282-00 </t>
  </si>
  <si>
    <t xml:space="preserve">SUD1-02-011-TDC-TS9-1-ROD-FIR-1330-00 </t>
  </si>
  <si>
    <t xml:space="preserve">Check Coordinates level and Compaction F.D.T for Embankment 3rd layer at Plot (5) STA: 0+350 to STA: 0+467 </t>
  </si>
  <si>
    <t xml:space="preserve">Check Coordinates level and Compaction F.D.T for Shoulder (Right &amp; Left side) Embankment 4th layer at Road # MC20, STA: 5+420 to STA: 5+500 </t>
  </si>
  <si>
    <t xml:space="preserve">Check Coordinates level and Compaction F.D.T for Embankment 9th layer at PLOT (5), STA: 0+240 to STA: 0+360 </t>
  </si>
  <si>
    <t xml:space="preserve">Check Coordinates level and Compaction F.D.T for Embankment 5th layer at PLOT (2), STA: 0+570 to STA: 0+720 </t>
  </si>
  <si>
    <t xml:space="preserve">Check Coordinates and bottom level Road/Carriageway cutting and compaction test of bottom Sub-Grade at Road # MC10 STA: 3+340 to STA: 3+467 </t>
  </si>
  <si>
    <t xml:space="preserve">Check Coordinates level and Compaction F.D.T for Embankment 2nd layer at Plot (5) STA: 0+020 to STA: 0+110 </t>
  </si>
  <si>
    <t xml:space="preserve">Check Coordinates level and Compaction F.D.T for Embankment 9th layer at PLOT (5), STA: 0+360 to STA: 0+530 </t>
  </si>
  <si>
    <t xml:space="preserve">Check Coordinates level and Compaction F.D.T for Shoulder (Left side) Embankment 1st layer at Road # MC20, STA: 5+730 to STA: 5+910 (Bottom Subgrade) </t>
  </si>
  <si>
    <t xml:space="preserve">Check Coordinates level and Compaction F.D.T for Shoulder (Right side) Embankment 3rd layer at Road # MC20, STA: 5+500 to STA: 5+620 </t>
  </si>
  <si>
    <t xml:space="preserve">Check Coordinates level and Compaction F.D.T for Shoulder (Left side) Embankment 3rd layer at Road # MC20, STA: 5+500 to STA: 5+620 (last layer) </t>
  </si>
  <si>
    <t>Check Coordinates and bottom level Road/carriageway Excavation/cutting upto bottom of Sub-Grade STA: 6+030 to STA: 6+121.40 at Road # MC20</t>
  </si>
  <si>
    <t xml:space="preserve">1782.06 </t>
  </si>
  <si>
    <t xml:space="preserve">530.21 </t>
  </si>
  <si>
    <t>4038.66</t>
  </si>
  <si>
    <t xml:space="preserve">4,846.94 </t>
  </si>
  <si>
    <t xml:space="preserve">4397.97 </t>
  </si>
  <si>
    <t>3100.54</t>
  </si>
  <si>
    <t xml:space="preserve">3969.13 </t>
  </si>
  <si>
    <t xml:space="preserve">99.62 </t>
  </si>
  <si>
    <t xml:space="preserve">171.88 </t>
  </si>
  <si>
    <t xml:space="preserve">390.58 </t>
  </si>
  <si>
    <t>1468.20</t>
  </si>
  <si>
    <t>SUD1-02-011-TDC-TS9-1-IPC-0002-00</t>
  </si>
  <si>
    <t xml:space="preserve">SUD1-02-011-TDC-TS9-1-SEW-FIR-0273-01 </t>
  </si>
  <si>
    <t xml:space="preserve">Check Coordinates level and Excavation width Bottom level and compaction for sewerage pipeline trench from manhole # MH-12-26 to MH-12-25 at Road MCB0 </t>
  </si>
  <si>
    <t>73.80</t>
  </si>
  <si>
    <t xml:space="preserve">SUD1-02-011-TDC-TS9-1-SEW-FIR-0275-01 </t>
  </si>
  <si>
    <t xml:space="preserve">Check Coordinates level and Excavation width Bottom level and compaction for sewerage pipeline trench from manhole # MH-12-25 to MH-12-24 at Road MCB0 </t>
  </si>
  <si>
    <t>SUD1-02-011-TDC-TS9-1-SEW-FIR-0307-01</t>
  </si>
  <si>
    <t xml:space="preserve">Check Coordinates level and Excavation width Bottom level and compaction for sewerage pipeline trench from  manhole # MH-12-24 to MH-12-23 at Road MCB0 </t>
  </si>
  <si>
    <t xml:space="preserve">SUD1-02-011-TDC-TS9-1-SEW-FIR-0308-01 </t>
  </si>
  <si>
    <t xml:space="preserve">Check Coordinates level and Excavation width Bottom level and compaction for sewerage pipeline trench from Existing  manhole # MH-12-23 to MH-12-22 at Road MCB0 </t>
  </si>
  <si>
    <t xml:space="preserve">SUD1-02-011-TDC-TS9-1-SEW-FIR-0309-01 </t>
  </si>
  <si>
    <t xml:space="preserve">Check Coordinates level and Excavation width Bottom level and compaction for sewerage pipeline trench from Existing manhole # MH-12-22 to MH-12-21 at Road MCB0 </t>
  </si>
  <si>
    <t xml:space="preserve">95.92 </t>
  </si>
  <si>
    <t xml:space="preserve">SUD1-02-011-TDC-TS9-1-STR-FIR-0528-01 </t>
  </si>
  <si>
    <t xml:space="preserve">Check Coordinates level, protection side slope, Bottom level Excavation and Compaction F.D.T for Pond A </t>
  </si>
  <si>
    <t>16516.30</t>
  </si>
  <si>
    <t xml:space="preserve">SUD1-02-011-TDC-TS9-1-SEW-FIR-0545-01 </t>
  </si>
  <si>
    <t xml:space="preserve">Check Coordinates level and Excavation width Bottom level and compaction for sewerage pipeline trench from Manhole # MH-1-93-1 to MH-1-93 at Road MCC0 </t>
  </si>
  <si>
    <t xml:space="preserve">97.01 </t>
  </si>
  <si>
    <t xml:space="preserve">SUD1-02-011-TDC-TS9-1-ROD-FIR-0577-01 </t>
  </si>
  <si>
    <t xml:space="preserve">Check Coordinates level and Compaction F.D.T for Embankment 1ST layer at PLOT (5), STA: 0+570 to STA: 0+730 </t>
  </si>
  <si>
    <t>3383.72</t>
  </si>
  <si>
    <t>SUD1-02-011-TDC-TS9-1-SEW-FIR-0705-01</t>
  </si>
  <si>
    <t xml:space="preserve">Check Coordinates level and compaction F.D.T for Trench Backfilling 1st layer Between Manholes # MH 52-3 to MH 52-4 at Road MCF0 </t>
  </si>
  <si>
    <t xml:space="preserve">SUD1-02-011-TDC-TS9-1-SEW-FIR-0706-01 </t>
  </si>
  <si>
    <t xml:space="preserve">Check Coordinates level and compaction F.D.T for Trench Backfilling 1st layer Between Manholes # MH 52-4 to MH 52-5 at Road MCF0 </t>
  </si>
  <si>
    <t xml:space="preserve">SUD1-02-011-TDC-TS9-1-SEW-FIR-0707-00 </t>
  </si>
  <si>
    <t xml:space="preserve">Check Coordinates level and compaction F.D.T for Trench Backfilling 1st layer Between Manholes # MH 52-5 to MH 52-6 at Road MCF0 </t>
  </si>
  <si>
    <t>58.8</t>
  </si>
  <si>
    <t xml:space="preserve">SUD1-02-011-TDC-TS9-1-ROD-FIR-0850-00 </t>
  </si>
  <si>
    <t xml:space="preserve">Check Coordinates level and Compaction F.D.T for Embankment 6th layer at PLOT (5), STA: 0+240 to STA: 0+360 </t>
  </si>
  <si>
    <t xml:space="preserve">SUD1-02-011-TDC-TS9-1-ROD-FIR-0851-00 </t>
  </si>
  <si>
    <t xml:space="preserve">Check Coordinates level and Compaction F.D.T for Shoulder (Right &amp; Left side) Embankment 3rd layer at Road # MC20, STA: 5+420 to STA: 5+500 </t>
  </si>
  <si>
    <t xml:space="preserve">SUD1-02-011-TDC-TS9-1-ROD-FIR-0852-00 </t>
  </si>
  <si>
    <t xml:space="preserve">Check Coordinates level and Compaction F.D.T for Shoulder (Right &amp; Left side) Embankment 2nd layer at Road # MC20, STA: 5+500 to STA: 5+620 </t>
  </si>
  <si>
    <t xml:space="preserve">3,845.54 </t>
  </si>
  <si>
    <t>309.84</t>
  </si>
  <si>
    <t xml:space="preserve">894.70 </t>
  </si>
  <si>
    <t xml:space="preserve">SUD1-02-011-TDC-TS9-1-ROD-FIR-0877-00 </t>
  </si>
  <si>
    <t xml:space="preserve">Check Coordinates level and Compaction F.D.T for Shoulder (Right side) Embankments 3rd layer at Road # MC20, STA: 4+530 to STA: 4+820 </t>
  </si>
  <si>
    <t xml:space="preserve">608.13 </t>
  </si>
  <si>
    <t xml:space="preserve">SUD1-02-011-TDC-TS9-1-SEW-FIR-0927-01 </t>
  </si>
  <si>
    <t xml:space="preserve">Check Installation of Manhole Base (Rings not required) MH-12-20 at Road MCB0 </t>
  </si>
  <si>
    <t xml:space="preserve">SUD1-02-011-TDC-TS9-1-ROD-FIR-1101-00 </t>
  </si>
  <si>
    <t xml:space="preserve">Check Coordinates level and Compaction F.D.T for Embankment 8th layer at PLOT (5), STA: 0+360 to STA: 0+540 </t>
  </si>
  <si>
    <t xml:space="preserve">5570.38 </t>
  </si>
  <si>
    <t xml:space="preserve">SUD1-02-011-TDC-TS9-1-ROD-FIR-1130-00 </t>
  </si>
  <si>
    <t xml:space="preserve">Check Coordinates level and Compaction F.D.T for Shoulder (Right &amp; Left side) Embankment 4th layer at Road # MC20, STA: 5+230 to STA: 5+280 (last layer) </t>
  </si>
  <si>
    <t xml:space="preserve">253.13 </t>
  </si>
  <si>
    <t xml:space="preserve">SUD1-02-011-TDC-TS9-1-ROD-FIR-1259-01 </t>
  </si>
  <si>
    <t xml:space="preserve">Check Coordinates level and Compaction F.D.T for Shoulder (Right side) Embankment 4th layer at Road # MCB0, STA: 0+580 to STA: 0+660 </t>
  </si>
  <si>
    <t xml:space="preserve">SUD1-02-011-TDC-TS9-1-ROD-FIR-1260-00 </t>
  </si>
  <si>
    <t xml:space="preserve">Check Coordinates level and Compaction F.D.T for Shoulder (Right &amp; Left side) Embankment 1st layer at Road # MC20, STA: 5+620 to STA: 5+730  </t>
  </si>
  <si>
    <t xml:space="preserve">SUD1-02-011-TDC-TS9-1-ROD-FIR-1269-00 </t>
  </si>
  <si>
    <t xml:space="preserve">Check Coordinates and bottom level Road Excavation/cutting and compaction test of bottom Sub-Grade Left side shoulder at Road # MC20, STA: 5+730 to STA: 5+910 (Bottom Subgrade) </t>
  </si>
  <si>
    <t xml:space="preserve">SUD1-02-011-TDC-TS9-1-ROD-FIR-1351-00 </t>
  </si>
  <si>
    <t xml:space="preserve">Check Coordinates and bottom level Road cutting and compaction test of bottom Sub-Grade Shoulder (left side) at Road # MC10 STA: 2+870 to STA: 3+040  </t>
  </si>
  <si>
    <t xml:space="preserve">SUD1-02-011-TDC-TS9-1-ROD-FIR-1352-00 </t>
  </si>
  <si>
    <t xml:space="preserve">Check Coordinates and bottom level Road Filling and compaction test of bottom Sub-Grade of shoulders (Leftt side) at Road # MC10, STA: 2+870 to STA: 3+040 </t>
  </si>
  <si>
    <t xml:space="preserve">SUD1-02-011-TDC-TS9-1-ROD-FIR-1360-00 </t>
  </si>
  <si>
    <t xml:space="preserve">Check Coordinates level and Compaction F.D.T for Embankment 10th layer at PLOT (5), STA: 0+240 to STA: 0+360 </t>
  </si>
  <si>
    <t xml:space="preserve">SUD1-02-011-TDC-TS9-1-ROD-FIR-1399-00 </t>
  </si>
  <si>
    <t xml:space="preserve">Check Coordinates level and Compaction F.D.T for Embankment 1st layer at Plot (5) STA: 0+270 to STA: 0+350 </t>
  </si>
  <si>
    <t>SUD1-02-011-TDC-TS9-1-ROD-FIR-1400-00</t>
  </si>
  <si>
    <t xml:space="preserve">Check Coordinates and bottom level Road cutting and compaction test of bottom Sub-Grade Shoulder (Right side) at Road # MC10 STA: 2+870 to STA: 3+040  </t>
  </si>
  <si>
    <t xml:space="preserve">SUD1-02-011-TDC-TS9-1-ROD-FIR-1401-00 </t>
  </si>
  <si>
    <t xml:space="preserve">Check Coordinates and bottom level Road Filling and compaction test of bottom Sub-Grade of shoulders (Right side) at Road # MC10, STA: 2+870 to STA: 3+040 </t>
  </si>
  <si>
    <t xml:space="preserve">SUD1-02-011-TDC-TS9-1-ROD-FIR-1447-00 </t>
  </si>
  <si>
    <t xml:space="preserve">Check Coordinates level and Compaction F.D.T for Shoulder (Right side) Embankment 5th layer at Road # MCB0, STA: 0+580 to STA: 0+660 </t>
  </si>
  <si>
    <t xml:space="preserve">SUD1-02-011-TDC-TS9-1-ROD-FIR-1448-00 </t>
  </si>
  <si>
    <t xml:space="preserve">Check Coordinates level and compaction F.D.T for Embankment 5th layer of Road/carriageway at # MCB0, STA: 0+580 to STA: 0+660 (Bottom Subgrade) </t>
  </si>
  <si>
    <t xml:space="preserve">SUD1-02-011-TDC-TS9-1-ROD-FIR-1478-00 </t>
  </si>
  <si>
    <t xml:space="preserve">Check Coordinates level and Compaction F.D.T for Embankment 10th layer at PLOT (5), STA: 0+360 to STA: 0+480 </t>
  </si>
  <si>
    <t xml:space="preserve">SUD1-02-011-TDC-TS9-1-ROD-FIR-1499-00 </t>
  </si>
  <si>
    <t xml:space="preserve">Check Coordinates and bottom level Road/Carriageway Excavation/cutting upto bottom of Sub-Grade STA: 0+440 to STA: 0+656.75 at Road # MCH0   </t>
  </si>
  <si>
    <t xml:space="preserve">SUD1-02-011-TDC-TS9-1-ROD-FIR-1509-00 </t>
  </si>
  <si>
    <t xml:space="preserve">Check Coordinates level and Compaction F.D.T for Shoulder (Right side) Embankment 4th layer at Road # MC20, STA: 5+500 to STA: 5+620 </t>
  </si>
  <si>
    <t xml:space="preserve">SUD1-02-011-TDC-TS9-1-ROD-FIR-1510-00 </t>
  </si>
  <si>
    <t xml:space="preserve">Check Coordinates level and Compaction F.D.T for Shoulder (Right &amp; Left side) Embankment 2nd layer at Road # MC20, STA: 5+620 to STA: 5+730 </t>
  </si>
  <si>
    <t xml:space="preserve">SUD1-02-011-TDC-TS9-1-ROD-FIR-1516-00 </t>
  </si>
  <si>
    <t xml:space="preserve">Check Coordinates level and Compaction F.D.T for Embankment 11th layer at PLOT (5), STA: 0+240 to STA: 0+360 </t>
  </si>
  <si>
    <t xml:space="preserve">SUD1-02-011-TDC-TS9-1-ROD-FIR-1665-00 </t>
  </si>
  <si>
    <t xml:space="preserve">Check Coordinates level and Compaction F.D.T for Embankment 11th layer at PLOT (5), STA: 0+360 to STA: 0+440 </t>
  </si>
  <si>
    <t xml:space="preserve">209.61 </t>
  </si>
  <si>
    <t xml:space="preserve">794.57 </t>
  </si>
  <si>
    <t xml:space="preserve">717.51 </t>
  </si>
  <si>
    <t>836.82</t>
  </si>
  <si>
    <t xml:space="preserve">215.07 </t>
  </si>
  <si>
    <t>4067.81</t>
  </si>
  <si>
    <t>2273.24</t>
  </si>
  <si>
    <t xml:space="preserve">190.70 </t>
  </si>
  <si>
    <t>594.47</t>
  </si>
  <si>
    <t xml:space="preserve">179.49 </t>
  </si>
  <si>
    <t xml:space="preserve">556.64 </t>
  </si>
  <si>
    <t xml:space="preserve">2908.88 </t>
  </si>
  <si>
    <t>4002.93</t>
  </si>
  <si>
    <t xml:space="preserve">239.94 </t>
  </si>
  <si>
    <t xml:space="preserve">432.17 </t>
  </si>
  <si>
    <t xml:space="preserve">3881.14 </t>
  </si>
  <si>
    <t xml:space="preserve">2669.67 </t>
  </si>
  <si>
    <t>Found an excavation area that requires immediate barricading.</t>
  </si>
  <si>
    <t>Accidental falls, unauthorized entry, and structural collapse.</t>
  </si>
  <si>
    <t>Serious injuries or death</t>
  </si>
  <si>
    <t>Found soil debris on the road from dump trucks.</t>
  </si>
  <si>
    <t>Soil and debris spilled from dump trucks onto public roads create severe driving hazards, including sudden loss of traction, cracked windshields from flying rocks, and dangerous swerving maneuvers.</t>
  </si>
  <si>
    <t>Vehicle damage, and environmental risks</t>
  </si>
  <si>
    <t>Isolating the hazard zone, installing rigid physical barriers, and displaying clear warning signage</t>
  </si>
  <si>
    <t>When soil debris from construction dump trucks falls onto public roads, authorities Enforce immediate site cleanup, issue warning letter to drivers, and mandate preventive transport controls</t>
  </si>
  <si>
    <t xml:space="preserve">Inspection Gravity and Leakage test pipeline from Manhole # MH-12-19 to MH-12-18 at Road MCB0 </t>
  </si>
  <si>
    <t xml:space="preserve">SUD1-02-011-TDC-TS9-1-SEW-FIR-1522-00 </t>
  </si>
  <si>
    <t xml:space="preserve">Check levels, Laying polyethylene sheet, Form work and concrete pouring for TELECOMMUNICATIONS Works Duct Bank for HDPE Pipe 3(2X50mm) From Manhole 026 To 027 in road MCG0 </t>
  </si>
  <si>
    <t>Inspection Gravity and Leakage test pipeline from  # MH-G2/6/7 to CB-G2/6/7(S) at Road MCG0</t>
  </si>
  <si>
    <t xml:space="preserve">SUD1-02-011-TDC-TS9-1-TEL-FIR-1657-00 </t>
  </si>
  <si>
    <t xml:space="preserve">SUD1-02-011-TDC-TS9-1-STR-FIR-1667-00 </t>
  </si>
  <si>
    <t xml:space="preserve">Inspection Gravity and Leakage test pipeline from # MH-G2/6/6 to CB-G2/6/6C(S) at Road MCG0 </t>
  </si>
  <si>
    <t xml:space="preserve">Inspection Gravity and Leakage test pipeline from # MH-G2/6/6 to CB-G2/6/6 A (S) at Road MCG0 </t>
  </si>
  <si>
    <t xml:space="preserve">Inspection Gravity and Leakage test pipeline from # FMH-A2/9/20-396 to CB­A2/9/20-396 (S) at Road MCGO </t>
  </si>
  <si>
    <t xml:space="preserve">Inspection Gravity and Leakage test pipeline from # MH-G2/6/5 to CB-G2/6/5 A (S) at Road MCG0 </t>
  </si>
  <si>
    <t xml:space="preserve">Inspection Gravity and Leakage test pipeline from # MH-G2/6/5 to CB-G2/6/5 B (S) at Road MCG0 </t>
  </si>
  <si>
    <t>SUD1-02-011-TDC-TS9-1-STR-FIR-1668-00</t>
  </si>
  <si>
    <t xml:space="preserve">SUD1-02-011-TDC-TS9-1-STR-FIR-1669-00 </t>
  </si>
  <si>
    <t xml:space="preserve">SUD1-02-011-TDC-TS9-1-STR-FIR-1670-00 </t>
  </si>
  <si>
    <t xml:space="preserve">SUD1-02-011-TDC-TS9-1-STR-FIR-1671-00 </t>
  </si>
  <si>
    <t xml:space="preserve">SUD1-02-011-TDC-TS9-1-STR-FIR-1672-00 </t>
  </si>
  <si>
    <t xml:space="preserve">26.69 </t>
  </si>
  <si>
    <t>27.43</t>
  </si>
  <si>
    <t>17.83</t>
  </si>
  <si>
    <t xml:space="preserve">11.17 </t>
  </si>
  <si>
    <t>3.24</t>
  </si>
  <si>
    <t xml:space="preserve">15.28 </t>
  </si>
  <si>
    <t xml:space="preserve">13.97 </t>
  </si>
  <si>
    <t>B1.33.31.00.01</t>
  </si>
  <si>
    <t>SEWERAGE NETWORK: GRP Pipes 200mm (Depth 0-1.50m)</t>
  </si>
  <si>
    <t>6-ways ducts, 50mm diameter</t>
  </si>
  <si>
    <t>Earth works &amp; Site Grading</t>
  </si>
  <si>
    <t>B6.33 42 11.1</t>
  </si>
  <si>
    <t>STORM WATER NETWORK: UPVC Pipes With DIA 300mm for Catch Basin</t>
  </si>
  <si>
    <t>STORM WATER NETWORK: UPVC Pipes With DIA 300mm
for Catch Basin</t>
  </si>
  <si>
    <t xml:space="preserve">SUD1-02-011-TDC-TS9-1-STR-FIR-1160-02 </t>
  </si>
  <si>
    <t>Check Installation of Rings and Flat Slab at Manhole Base MH – MH-G2/11/4 at Road MCF0</t>
  </si>
  <si>
    <t>SUD1-02-011-TDC-TS9-1-STR-FIR-1169-01</t>
  </si>
  <si>
    <t xml:space="preserve">Check Installation of Flat Slab at Manhole FMH – A2/9/20-398 at Road MCG0 </t>
  </si>
  <si>
    <t>SUD1-02-011-TDC-TS9-1-SEW-FIR-1334-01</t>
  </si>
  <si>
    <t xml:space="preserve">Check Installation of Manhole Base (Rings not required) Manhole MH-108 at Road MCA0 </t>
  </si>
  <si>
    <t xml:space="preserve">SUD1-02-011-TDC-TS9-1-STR-FIR-1375-01 </t>
  </si>
  <si>
    <t xml:space="preserve">Check Installation of catch basin CB-G2/6/1 A (S) include the connecting pipe opening at Road MCG0 </t>
  </si>
  <si>
    <t xml:space="preserve">SUD1-02-011-TDC-TS9-1-STR-FIR-1383-01 </t>
  </si>
  <si>
    <t xml:space="preserve">Check Installation of catch basin CB-A2/9/20-398 (S) include the connecting pipe opening at Road MCG0 </t>
  </si>
  <si>
    <t xml:space="preserve">SUD1-02-011-TDC-TS9-1-STR-FIR-1384-01 </t>
  </si>
  <si>
    <t xml:space="preserve">Check Installation of catch basin CB-G2/6/5 A (S) include the connecting pipe opening at Road MCG0 </t>
  </si>
  <si>
    <t xml:space="preserve">SUD1-02-011-TDC-TS9-1-SEW-FIR-1417-01 </t>
  </si>
  <si>
    <t xml:space="preserve">Check Installation of Manhole Base (Rings not required) MH-109  at Road MCA0.   </t>
  </si>
  <si>
    <t xml:space="preserve">SUD1-02-011-TDC-TS9-1-SEW-FIR-1418-01 </t>
  </si>
  <si>
    <t xml:space="preserve">Check Installation of Manhole Base MH-12-3 at Road MCH0. </t>
  </si>
  <si>
    <t xml:space="preserve">SUD1-02-011-TDC-TS9-1-SEW-FIR-1427-01 </t>
  </si>
  <si>
    <t>Check Installation of Manhole Base MH-12-11-1 at Road MCG0</t>
  </si>
  <si>
    <t xml:space="preserve">SUD1-02-011-TDC-TS9-1-SEW-FIR-1428-01 </t>
  </si>
  <si>
    <t>Check Installation of Manhole Base MH-12-11-1-1 at Road MCG0</t>
  </si>
  <si>
    <t>SUD1-02-011-TDC-TS9-1-SEW-FIR-1481-01</t>
  </si>
  <si>
    <t xml:space="preserve">Check Coordinates level and Excavation width Bottom level and compaction for sewerage pipeline trench from Manhole # MH-1-78 to MH-12-2 at Road MCH0 </t>
  </si>
  <si>
    <t>SUD1-02-011-TDC-TS9-1-SEW-FIR-1482-01</t>
  </si>
  <si>
    <t xml:space="preserve">Check Coordinates level and Excavation width Bottom level and compaction for sewerage pipeline trench from Manhole # MH-12-2 to MH-12-4 at Road MCH0 </t>
  </si>
  <si>
    <t xml:space="preserve">SUD1-02-011-TDC-TS9-1-SEW-FIR-1511-01 </t>
  </si>
  <si>
    <t xml:space="preserve">Check Installation of Manhole Base MH-1-78 at Road MCA0. </t>
  </si>
  <si>
    <t xml:space="preserve">SUD1-02-011-TDC-TS9-1-SEW-FIR-1512-01 </t>
  </si>
  <si>
    <t xml:space="preserve">Check Installation of Manhole Base MH-1-77 at Road MCA0. </t>
  </si>
  <si>
    <t xml:space="preserve">SUD1-02-011-TDC-TS9-1-SEW-FIR-1513-01 </t>
  </si>
  <si>
    <t xml:space="preserve">Check Installation of Manhole Base MH-1-76 at Road MCA0. </t>
  </si>
  <si>
    <t xml:space="preserve">SUD1-02-011-TDC-TS9-1-SEW-FIR-1514-01 </t>
  </si>
  <si>
    <t xml:space="preserve">Check Installation of Manhole Base MH-1-75 at Road MCA0. </t>
  </si>
  <si>
    <t xml:space="preserve">SUD1-02-011-TDC-TS9-1-SEW-FIR-1515-01 </t>
  </si>
  <si>
    <t xml:space="preserve">Check Installation of Manhole Base MH-1-74 at Road MCA0. </t>
  </si>
  <si>
    <t xml:space="preserve">SUD1-02-011-TDC-TS9-1-SEW-FIR-1605-01 </t>
  </si>
  <si>
    <t xml:space="preserve">Check Sand Bedding and GRP Pipe Installation for Sewerage line from manhole # MH-12-21-3 to MH-12-21-2 at Road MCD0 </t>
  </si>
  <si>
    <t xml:space="preserve">SUD1-02-011-TDC-TS9-1-SEW-FIR-1608-01 </t>
  </si>
  <si>
    <t xml:space="preserve">Check Sand Bedding and GRP Pipe Installation for Sewerage line from manhole # MH-1-93-4 to MH-1-93-3 at Road MCC0 </t>
  </si>
  <si>
    <t>48.59</t>
  </si>
  <si>
    <t>91.93</t>
  </si>
  <si>
    <t>101.75</t>
  </si>
  <si>
    <t>STORM WATER NETWORK: Manhole Diameter :-1500mm (Depth: &gt;2.5m)</t>
  </si>
  <si>
    <t>STORM WATER NETWORK: Manhole Diameter :-1500mm (Depth:
1.51m - 2.5m)</t>
  </si>
  <si>
    <t>SEWERAGE NETWORK: - Manhole Depth (1.51-2.5m)
Internal Diameter :-1200mm</t>
  </si>
  <si>
    <t>STORM WATER NETWORK: - Catch Basin Single</t>
  </si>
  <si>
    <t>B5.33 05 13.03</t>
  </si>
  <si>
    <t>SEWER NETWORK: Manhole Diameter:-1200mm (Depth: 1.51-2.5 )</t>
  </si>
  <si>
    <t>B5.33 05 13.06</t>
  </si>
  <si>
    <t>SEWER NETWORK: Manhole Diameter:-1200mm (Depth: 2.51-
3.5/BD m ) With backdrop</t>
  </si>
  <si>
    <t>SEWER NETWORK: Manhole Diameter:-1200mm (Depth: 1.51-2.5)</t>
  </si>
  <si>
    <t>SEWERAGE NETWORK: GRP Pipes 200mm Diameter (Depth
2.51m m to 3.5m)</t>
  </si>
  <si>
    <t>SEWERAGE NETWORK: GRP Pipes 200mm Diameter (Depth
3.51m m to 4.5m)</t>
  </si>
  <si>
    <t>SEWER NETWORK: Manhole Diameter:-1200mm (Depth: 2.51-3.5m)
With backdrop</t>
  </si>
  <si>
    <t>SEWERAGE NETWORK: GRP Pipes 200mm (Manhole Depth
0m to 1.5m)</t>
  </si>
  <si>
    <t xml:space="preserve">Inspection Gravity and Leakage test pipeline from # FMH-A2/9/20-398 to CB­A2/9/20-398 (S) at Road MCGO </t>
  </si>
  <si>
    <t xml:space="preserve">Check Sand Bedding and UPVC Pipe Installation for Storm water line from Manhole # FIMH-G2/6 to CB-G2/6 (S) at Road MCG0 </t>
  </si>
  <si>
    <t xml:space="preserve">Check Coordinates level and Excavation width Bottom level and compaction for Storm Water pipeline trench from Catch basin # FIMH-G2/11 to CB-G2/11 (S) at Road MCF0 </t>
  </si>
  <si>
    <t xml:space="preserve">Check Coordinates level and Excavation width Bottom level and compaction for Storm Water pipeline trench from Catch basin # MH-G2/11/1 to CB-G2/11/1 B (S) at Road MCF0 </t>
  </si>
  <si>
    <t xml:space="preserve">Check Coordinates level and Excavation width Bottom level and compaction for Storm Water pipeline trench from Catch basin # MH-G2/11/1 to CB-G2/11/1 (D) at Road MCF0 </t>
  </si>
  <si>
    <t xml:space="preserve">Check Coordinates level and Excavation width Bottom level and compaction for Storm Water pipeline trench from Catch basin #CB-G2/11/1(D) to CB-G2/11/1 A(S) at RoadMCF0 </t>
  </si>
  <si>
    <t xml:space="preserve">Check Coordinates level and Excavation width Bottom level and compaction for Storm Water pipeline trench from Catch basin # MH-G2/11/2 to CB-G2/11/2 B (S) at Road MCF0 </t>
  </si>
  <si>
    <t xml:space="preserve">Check Coordinates level and Excavation width Bottom level and compaction for Storm Water pipeline trench from Catch basin # MH-G2/11/2 to CB-G2/11/2 (D) at Road MCF0 </t>
  </si>
  <si>
    <t xml:space="preserve">Check Coordinates level and Excavation width Bottom level and compaction for Storm Water pipeline trench from Catch basin # CB-G2/11/2 (D) to CB-G2/11/2 A(S)at Road MCF0 </t>
  </si>
  <si>
    <t xml:space="preserve">Check Coordinates level and Excavation width Bottom level and compaction for Storm Water pipeline trench from Catch basin # MH-G2/11/3 to CB-G2/11/3 B (S) at Road MCF0 </t>
  </si>
  <si>
    <t xml:space="preserve">Check Coordinates level and Excavation width Bottom level and compaction for Storm Water pipeline trench from Catch basin # MH-G2/11/3 to CB-G2/11/3 (D) at Road MCF0 </t>
  </si>
  <si>
    <t xml:space="preserve">Check Coordinates level and Excavation width Bottom level and compaction for Storm Water pipeline trench from Catch basin # MH-G2/11/4 to CB-G2/11/4 B (S) at Road MCF0 </t>
  </si>
  <si>
    <t xml:space="preserve">Check Coordinates level and Excavation width Bottom level and compaction for Storm Water pipeline trench from Catch basin # MH-G2/11/4 to CB-G2/11/4 (D) at Road MCF0 </t>
  </si>
  <si>
    <t xml:space="preserve">Check Coordinates level and Excavation width Bottom level  and compaction for Storm Water pipeline trench from Catch basin # CB-G2/11/4 (D) to CB-G2/11/4 A (S) at Road MCF0 </t>
  </si>
  <si>
    <t xml:space="preserve">Check Coordinates level and Excavation width Bottom level and compaction for Storm Water pipeline trench from Catch basin # FMH-A2/9/20-399 to CB-A2/9/20-399 (S) at Road MCF0 </t>
  </si>
  <si>
    <t xml:space="preserve">Check Coordinates level and Excavation width Bottom level and compaction for Storm Water pipeline trench from Catch basin # MH-G2/11/5 to CB-G2/11/5 B(S) at Road MCF0 </t>
  </si>
  <si>
    <t xml:space="preserve">Check Coordinates level and Excavation width Bottom level and compaction for Storm Water pipeline trench from Catch basin # MH-G2/11/5 to CB-G2/11/5 A (S) at Road MCF0 </t>
  </si>
  <si>
    <t xml:space="preserve">Check Coordinates level and Excavation width Bottom level and compaction for Storm Water pipeline trench from Catch basin # FMH-A2/9/20-397 to CB-A2/9/20-397 (S) at Road MCF0 </t>
  </si>
  <si>
    <t xml:space="preserve">Check Coordinates level and Excavation width Bottom level and compaction for Storm Water pipeline trench from Catch basin #From MH-G2/11/6 to CB-G2/11/6 A (S) atRoad MCF0 </t>
  </si>
  <si>
    <t xml:space="preserve">Check Coordinates level and Compaction F.D.T for Embankment 12th layer at PLOT (5), STA: 0+360 to STA: 0+430 </t>
  </si>
  <si>
    <t xml:space="preserve">Check Coordinates level and Excavation width Bottom level and compaction for Storm Water pipeline trench from Catch basin # MH-G2/11/6 to CB-G2/11/6 C (S) at Road MCF0 </t>
  </si>
  <si>
    <t xml:space="preserve">SUD1-02-011-TDC-TS9-1-STR-FIR-1673-00 </t>
  </si>
  <si>
    <t xml:space="preserve">SUD1-02-011-TDC-TS9-1-STR-FIR-1674-00 </t>
  </si>
  <si>
    <t xml:space="preserve">SUD1-02-011-TDC-TS9-1-STR-FIR-1676-00 </t>
  </si>
  <si>
    <t xml:space="preserve">SUD1-02-011-TDC-TS9-1-STR-FIR-1677-00 </t>
  </si>
  <si>
    <t xml:space="preserve">SUD1-02-011-TDC-TS9-1-STR-FIR-1678-00 </t>
  </si>
  <si>
    <t xml:space="preserve">SUD1-02-011-TDC-TS9-1-STR-FIR-1679-00 </t>
  </si>
  <si>
    <t xml:space="preserve">SUD1-02-011-TDC-TS9-1-STR-FIR-1680-00 </t>
  </si>
  <si>
    <t xml:space="preserve">SUD1-02-011-TDC-TS9-1-STR-FIR-1681-00 </t>
  </si>
  <si>
    <t xml:space="preserve">SUD1-02-011-TDC-TS9-1-STR-FIR-1682-00 </t>
  </si>
  <si>
    <t xml:space="preserve">SUD1-02-011-TDC-TS9-1-STR-FIR-1683-00 </t>
  </si>
  <si>
    <t xml:space="preserve">SUD1-02-011-TDC-TS9-1-STR-FIR-1684-00 </t>
  </si>
  <si>
    <t xml:space="preserve">SUD1-02-011-TDC-TS9-1-STR-FIR-1686-00 </t>
  </si>
  <si>
    <t xml:space="preserve">SUD1-02-011-TDC-TS9-1-STR-FIR-1687-00 </t>
  </si>
  <si>
    <t xml:space="preserve">SUD1-02-011-TDC-TS9-1-STR-FIR-1688-00 </t>
  </si>
  <si>
    <t xml:space="preserve">SUD1-02-011-TDC-TS9-1-STR-FIR-1689-00 </t>
  </si>
  <si>
    <t xml:space="preserve">SUD1-02-011-TDC-TS9-1-STR-FIR-1690-00 </t>
  </si>
  <si>
    <t xml:space="preserve">SUD1-02-011-TDC-TS9-1-STR-FIR-1691-00 </t>
  </si>
  <si>
    <t xml:space="preserve">SUD1-02-011-TDC-TS9-1-STR-FIR-1692-00 </t>
  </si>
  <si>
    <t xml:space="preserve">SUD1-02-011-TDC-TS9-1-STR-FIR-1693-00 </t>
  </si>
  <si>
    <t xml:space="preserve">SUD1-02-011-TDC-TS9-1-ROD-FIR-1694-00 </t>
  </si>
  <si>
    <t xml:space="preserve">SUD1-02-011-TDC-TS9-1-STR-FIR-1695-00 </t>
  </si>
  <si>
    <t>2.90</t>
  </si>
  <si>
    <t xml:space="preserve">22.78 </t>
  </si>
  <si>
    <t>23.25</t>
  </si>
  <si>
    <t>17.45</t>
  </si>
  <si>
    <t xml:space="preserve">10.53 </t>
  </si>
  <si>
    <t>28.80</t>
  </si>
  <si>
    <t>16.47</t>
  </si>
  <si>
    <t xml:space="preserve">11.47 </t>
  </si>
  <si>
    <t>23.73</t>
  </si>
  <si>
    <t>15.75</t>
  </si>
  <si>
    <t>12.67</t>
  </si>
  <si>
    <t xml:space="preserve">14.78 </t>
  </si>
  <si>
    <t>13.63</t>
  </si>
  <si>
    <t xml:space="preserve">28.80 </t>
  </si>
  <si>
    <t>15.28</t>
  </si>
  <si>
    <t xml:space="preserve">3.23 </t>
  </si>
  <si>
    <t>12.03</t>
  </si>
  <si>
    <t xml:space="preserve">2443.85 </t>
  </si>
  <si>
    <t>26.29</t>
  </si>
  <si>
    <t xml:space="preserve">SUD1-02-011-TDC-TS9-1-STR-FIR-1696-00 </t>
  </si>
  <si>
    <t xml:space="preserve">Check Installation of catch basin CB-G2/11 (S) include the connecting pipe opening at Road MCF0 </t>
  </si>
  <si>
    <t xml:space="preserve">SUD1-02-011-TDC-TS9-1-STR-FIR-1697-00 </t>
  </si>
  <si>
    <t xml:space="preserve">Check Installation of catch basin CB-G2/11/1 A (S) include the connecting pipe opening at Road MCF0 </t>
  </si>
  <si>
    <t xml:space="preserve">SUD1-02-011-TDC-TS9-1-STR-FIR-1698-00 </t>
  </si>
  <si>
    <t xml:space="preserve">Check Installation of catch basin CB-G2/11/1 (D) include the connecting pipe opening at Road MCF0 </t>
  </si>
  <si>
    <t xml:space="preserve">SUD1-02-011-TDC-TS9-1-STR-FIR-1699-00 </t>
  </si>
  <si>
    <t xml:space="preserve">Check Installation of catch basin CB-G2/11/1 B (S) include the connecting pipe opening at Road MCF0 </t>
  </si>
  <si>
    <t xml:space="preserve">SUD1-02-011-TDC-TS9-1-STR-FIR-1700-00 </t>
  </si>
  <si>
    <t xml:space="preserve">Check Installation of catch basin CB-G2/11/2 A(S) include the connecting pipe opening at Road MCF0 </t>
  </si>
  <si>
    <t xml:space="preserve">SUD1-02-011-TDC-TS9-1-STR-FIR-1701-00 </t>
  </si>
  <si>
    <t xml:space="preserve">Check Installation of catch basin CB-G2-11/2 (D)  include the connecting pipe opening at Road MCF0 </t>
  </si>
  <si>
    <t xml:space="preserve">SUD1-02-011-TDC-TS9-1-STR-FIR-1702-00 </t>
  </si>
  <si>
    <t xml:space="preserve">Check Installation of catch basin CB-G2/11/2 B (S) include the connecting pipe opening at Road MCF0 </t>
  </si>
  <si>
    <t xml:space="preserve">SUD1-02-011-TDC-TS9-1-STR-FIR-1703-00 </t>
  </si>
  <si>
    <t xml:space="preserve">Check Installation of catch basin CB-G2/11/3 A (S) include the connecting pipe opening at Road MCF0 </t>
  </si>
  <si>
    <t xml:space="preserve">SUD1-02-011-TDC-TS9-1-STR-FIR-1704-00 </t>
  </si>
  <si>
    <t xml:space="preserve">Check Installation of catch basin CB-G2/11/3 (D) include the connecting pipe opening at Road MCF0 </t>
  </si>
  <si>
    <t xml:space="preserve">SUD1-02-011-TDC-TS9-1-STR-FIR-1705-00 </t>
  </si>
  <si>
    <t xml:space="preserve">Check Installation of catch basin CB-G2/11/3 B (S) include the connecting pipe opening at Road MCF0 </t>
  </si>
  <si>
    <t xml:space="preserve">SUD1-02-011-TDC-TS9-1-STR-FIR-1706-00 </t>
  </si>
  <si>
    <t xml:space="preserve">Check Installation of catch basin CB-G2/11/4 A (S) include the connecting pipe opening at Road MCF0 </t>
  </si>
  <si>
    <t>SUD1-02-011-TDC-TS9-1-STR-FIR-1707-00</t>
  </si>
  <si>
    <t xml:space="preserve">Check Installation of catch basin CB-G2/11/4 (D) include the connecting pipe opening at Road MCF0 </t>
  </si>
  <si>
    <t xml:space="preserve">SUD1-02-011-TDC-TS9-1-STR-FIR-1708-00 </t>
  </si>
  <si>
    <t xml:space="preserve">Check Installation of catch basin CB-G2/11/4 B (S) include the connecting pipe opening at Road MCF0 </t>
  </si>
  <si>
    <t xml:space="preserve">SUD1-02-011-TDC-TS9-1-STR-FIR-1709-00 </t>
  </si>
  <si>
    <t xml:space="preserve">Check Installation of catch basin  CB-A2/9/20-399 (S) include the connecting pipe opening at Road MCF0 </t>
  </si>
  <si>
    <t xml:space="preserve">SUD1-02-011-TDC-TS9-1-STR-FIR-1710-00 </t>
  </si>
  <si>
    <t xml:space="preserve">Check Installation of catch basin  CB-G2/11/5 A (S) Include the connecting pipe opening at Road MCF0 </t>
  </si>
  <si>
    <t xml:space="preserve">SUD1-02-011-TDC-TS9-1-STR-FIR-1711-00 </t>
  </si>
  <si>
    <t xml:space="preserve">Check Installation of catch basin  CB-G2/11/5 B (S) Include the connecting pipe opening at Road MCF0 </t>
  </si>
  <si>
    <t xml:space="preserve">SUD1-02-011-TDC-TS9-1-STR-FIR-1712-00 </t>
  </si>
  <si>
    <t xml:space="preserve">Check Installation of catch basin  CB-A2/9/20-397 (S) Include the connecting pipe opening at Road MCF0 </t>
  </si>
  <si>
    <t xml:space="preserve">SUD1-02-011-TDC-TS9-1-STR-FIR-1713-00 </t>
  </si>
  <si>
    <t xml:space="preserve">Check Installation of catch basin CB-G2/11/6 A (S) Include the connecting pipe opening at Road MCF0 </t>
  </si>
  <si>
    <t xml:space="preserve">SUD1-02-011-TDC-TS9-1-STR-FIR-1714-00 </t>
  </si>
  <si>
    <t xml:space="preserve">Check Installation of catch basin CB-G2/11/6 B (S) Include the connecting pipe opening at Road MCF0 </t>
  </si>
  <si>
    <t xml:space="preserve">SUD1-02-011-TDC-TS9-1-STR-FIR-1715-00 </t>
  </si>
  <si>
    <t xml:space="preserve">Check Installation of catch basinCB-G2/11/6 C (S) Include the connecting pipe opening at Road MCF0 </t>
  </si>
  <si>
    <t xml:space="preserve">SUD1-02-011-TDC-TS9-1-ROD-FIR-1727-00 </t>
  </si>
  <si>
    <t xml:space="preserve">Check Coordinates level and Compaction F.D.T for (Right Side Shoulder) Embankment 2nd layer at Road # MCB0, STA: 
1+110 to STA: 1+200 </t>
  </si>
  <si>
    <t xml:space="preserve">SUD1-02-011-TDC-TS9-1-IRR-FIR-1728-00 </t>
  </si>
  <si>
    <t xml:space="preserve">Check Sand bedding and pipe installation of Road crossing Irrigation water HDPE Pipes (Diameter 125mm) ST:+212.21 &amp; ST:+265.15 at Road MCE0 </t>
  </si>
  <si>
    <t xml:space="preserve">SUD1-02-011-TDC-TS9-1-STR-FIR-1730-00 </t>
  </si>
  <si>
    <t xml:space="preserve">Check Coordinates level and Excavation width Bottom level and compaction for catch Basin CB-G2/16 (S) at Road MCE0  </t>
  </si>
  <si>
    <t xml:space="preserve">SUD1-02-011-TDC-TS9-1-STR-FIR-1731-00 </t>
  </si>
  <si>
    <t xml:space="preserve">Check Coordinates level and Excavation width Bottom level and compaction for catch Basin CB-G2/16/1 A (S) at Road MCE0   </t>
  </si>
  <si>
    <t xml:space="preserve">SUD1-02-011-TDC-TS9-1-STR-FIR-1732-00 </t>
  </si>
  <si>
    <t xml:space="preserve">Check Coordinates level and Excavation width Bottom level and compaction for catch Basin CB-G2/16/1 (D) at Road MCE0   </t>
  </si>
  <si>
    <t xml:space="preserve">SUD1-02-011-TDC-TS9-1-STR-FIR-1733-00 </t>
  </si>
  <si>
    <t xml:space="preserve">Check Coordinates level and Excavation width Bottom level and compaction for catch Basin CB-G2/16/1 B (S) at Road MCE0   </t>
  </si>
  <si>
    <t>SUD1-02-011-TDC-TS9-1-STR-FIR-1734-02</t>
  </si>
  <si>
    <t xml:space="preserve">Check Coordinates level and Excavation width Bottom level and compaction for catch Basin CB-G2/16/2 A (S) at Road MCE0   </t>
  </si>
  <si>
    <t xml:space="preserve">SUD1-02-011-TDC-TS9-1-STR-FIR-1735-00 </t>
  </si>
  <si>
    <t xml:space="preserve">Check Coordinates level and Excavation width Bottom level and compaction for catch Basin CB-G2/16/2 (D) at Road MCE0   </t>
  </si>
  <si>
    <t xml:space="preserve">SUD1-02-011-TDC-TS9-1-IRR-FIR-1736-00 </t>
  </si>
  <si>
    <t xml:space="preserve">Check Excavation for Road crossing 125mm O.D HDPE Pipes at Road MCE0 (Attached three Locations) </t>
  </si>
  <si>
    <t xml:space="preserve">SUD1-02-011-TDC-TS9-1-STR-FIR-1737-00 </t>
  </si>
  <si>
    <t xml:space="preserve">Check Sand Bedding and UPVC Pipe Installation for Storm water line from Manhole # MH-G2/6/4 to CB-G2/6/4 (D)at Road MCG0 </t>
  </si>
  <si>
    <t>SUD1-02-011-TDC-TS9-1-IRR-FIR-1738-00</t>
  </si>
  <si>
    <t xml:space="preserve">Check Excavation for Road crossing 125mm O.D HDPE Pipes at Road MCF0 (Attached Three Locations) </t>
  </si>
  <si>
    <t xml:space="preserve">SUD1-02-011-TDC-TS9-1-PW-FIR-1739-00 </t>
  </si>
  <si>
    <t xml:space="preserve">Check Coordinates level and Excavation width Bottom level and compaction for Road crossing potable water HDPE pipelines (Diameter 160mm) at Road MCE0 </t>
  </si>
  <si>
    <t xml:space="preserve">SUD1-02-011-TDC-TS9-1-PW-FIR-1740-00 </t>
  </si>
  <si>
    <t xml:space="preserve">Check Coordinates level and Excavation width Bottom level and compaction for Road crossing potable water HDPE pipelines (Diameter 160mm) at Road MCF0 </t>
  </si>
  <si>
    <t xml:space="preserve">SUD1-02-011-TDC-TS9-1-STR-FIR-1741-00 </t>
  </si>
  <si>
    <t xml:space="preserve">Check Installation of catch basin CB-G2/6 (S) include the connecting pipe opening at Road MCG0 </t>
  </si>
  <si>
    <t xml:space="preserve">SUD1-02-011-TDC-TS9-1-STR-FIR-1742-00 </t>
  </si>
  <si>
    <t xml:space="preserve">Check Installation of catch basin CB-G2/6/1 (D) include the connecting pipe opening at Road MCG0 </t>
  </si>
  <si>
    <t xml:space="preserve">SUD1-02-011-TDC-TS9-1-STR-FIR-1743-00 </t>
  </si>
  <si>
    <t xml:space="preserve">Check Installation of catch basin CB-G2/6/2 (D) include the connecting pipe opening at Road MCG0 </t>
  </si>
  <si>
    <t xml:space="preserve">SUD1-02-011-TDC-TS9-1-STR-FIR-1744-00 </t>
  </si>
  <si>
    <t xml:space="preserve">Check Installation of catch basin CB-G2/6/3 (D) include the connecting pipe opening at Road MCG0 </t>
  </si>
  <si>
    <t xml:space="preserve">SUD1-02-011-TDC-TS9-1-STR-FIR-1745-00 </t>
  </si>
  <si>
    <t xml:space="preserve">Check Installation of catch basin CB-G2/6/4 (D) include the connecting pipe opening at Road MCG0 </t>
  </si>
  <si>
    <t xml:space="preserve">SUD1-02-011-TDC-TS9-1-STR-FIR-1746-00 </t>
  </si>
  <si>
    <t xml:space="preserve">Check Installation of catch basin CB-G2/6/6 B (S) include the connecting pipe opening at Road MCG0 </t>
  </si>
  <si>
    <t xml:space="preserve">SUD1-02-011-TDC-TS9-1-STR-FIR-1747-00 </t>
  </si>
  <si>
    <t xml:space="preserve">Check Installation of catch basin CB-G2/6/6 C (S) include the connecting pipe opening at Road MCG0 </t>
  </si>
  <si>
    <t xml:space="preserve">SUD1-02-011-TDC-TS9-1-STR-FIR-1748-00 </t>
  </si>
  <si>
    <t xml:space="preserve">Check Installation of catch basin CB-G2/6/7 (S) include the connecting pipe opening at Road MCG0 </t>
  </si>
  <si>
    <t>303.74</t>
  </si>
  <si>
    <t>27.36</t>
  </si>
  <si>
    <t>1.00</t>
  </si>
  <si>
    <t xml:space="preserve">1.00 </t>
  </si>
  <si>
    <t>94.48</t>
  </si>
  <si>
    <t xml:space="preserve">13.63 </t>
  </si>
  <si>
    <t>67.09</t>
  </si>
  <si>
    <t xml:space="preserve">68.06 </t>
  </si>
  <si>
    <t>110.58</t>
  </si>
  <si>
    <t>STORM WATER NETWORK: UPVC Pipes With DIA 300mm</t>
  </si>
  <si>
    <t>B6.33 42 11.2</t>
  </si>
  <si>
    <t>STORM WATER NETWORK: UPVC Pipes With DIA 400mm</t>
  </si>
  <si>
    <t>STORM WATER NETWORK: - Catch Basin Double</t>
  </si>
  <si>
    <t>B4.33 14 13.3</t>
  </si>
  <si>
    <t>TSE NETWORK: 125mm Diameter (Depth: 0m - 1.5m)</t>
  </si>
  <si>
    <t>TSE NETWORK: 125mm Diameter (Depth: 0.0m - 1.5m)</t>
  </si>
  <si>
    <t>STORM WATER NETWORK: UPVC Pipes With DIA 400mm
for Catch Basin</t>
  </si>
  <si>
    <t>B3.33 14 13.1</t>
  </si>
  <si>
    <t>POTABLE WATER NETWORK: HDPE Pipes 160mm
Diameter (Depth 0.0m to 1.50m)</t>
  </si>
  <si>
    <t xml:space="preserve">SUD1-02-011-TDC-TS9-1-SEW-FIR-1760-01 </t>
  </si>
  <si>
    <t xml:space="preserve">Check Sand Bedding and GRP Pipe Installation for Sewerage line from manhole # MH-1-93-1 to MH-1-93-2 at Road MCC0 </t>
  </si>
  <si>
    <t xml:space="preserve">SUD1-02-011-TDC-TS9-1-PW-FIR-1761-00 </t>
  </si>
  <si>
    <t xml:space="preserve">Check Coordinates level and Excavation width Bottom level and compaction for potable water pipeline from Station ST: 1+750 to ST: 2+169.08 Road MCZ0 </t>
  </si>
  <si>
    <t xml:space="preserve">SUD1-02-011-TDC-TS9-1-PW-FIR-1762-00 </t>
  </si>
  <si>
    <t xml:space="preserve">Check Coordinates level and Excavation width Bottom level and compaction for potable water pipeline from Station ST: 1+625.00 to ST: 1+750.00 Road MCZ0 </t>
  </si>
  <si>
    <t xml:space="preserve">SUD1-02-011-TDC-TS9-1-PW-FIR-1763-00 </t>
  </si>
  <si>
    <t xml:space="preserve">Check Coordinates level and Excavation width Bottom level and compaction for potable water pipeline from Station ST: 1+575.00 to ST: 1+625.00 Road MCZ0 </t>
  </si>
  <si>
    <t xml:space="preserve">SUD1-02-011-TDC-TS9-1-PW-FIR-1764-00 </t>
  </si>
  <si>
    <t xml:space="preserve">Check Coordinates level and Excavation width Bottom level and compaction for potable water pipeline from Station ST: 1+538.50 to ST: 1+575.00 MCZ0 </t>
  </si>
  <si>
    <t xml:space="preserve">SUD1-02-011-TDC-TS9-1-ROD-FIR-1770-01 </t>
  </si>
  <si>
    <t xml:space="preserve">Check Coordinates and bottom level Road cutting and compaction test of bottom Sub-Grade Shoulder (left side) at Road # MC10 STA: 3+040 to STA: 3+250  </t>
  </si>
  <si>
    <t xml:space="preserve">SUD1-02-011-TDC-TS9-1-ROD-FIR-1771-01 </t>
  </si>
  <si>
    <t xml:space="preserve">Check Coordinates and bottom level Road Filling and compaction test of bottom Sub-Grade of shoulders (Left side) at Road # MC10, STA: 3+040 to STA: 3+250 </t>
  </si>
  <si>
    <t xml:space="preserve">SUD1-02-011-TDC-TS9-1-ROD-FIR-1773-00 </t>
  </si>
  <si>
    <t xml:space="preserve">Check Coordinates level and Compaction F.D.T for Embankment 12th layer at PLOT (5), STA: 0+240 to STA: 0+360 </t>
  </si>
  <si>
    <t xml:space="preserve">SUD1-02-011-TDC-TS9-1-STR-FIR-1774-00 </t>
  </si>
  <si>
    <t xml:space="preserve">Check Coordinates level and Excavation width Bottom level and compaction for catch Basin CB-G2/16/2 B (S) at Road MCE0 </t>
  </si>
  <si>
    <t xml:space="preserve">SUD1-02-011-TDC-TS9-1-STR-FIR-1775-00 </t>
  </si>
  <si>
    <t xml:space="preserve">Check Coordinates level and Excavation width Bottom level and compaction for catch Basin CB-G2/16/3 A (S) at Road MCE0 </t>
  </si>
  <si>
    <t xml:space="preserve">SUD1-02-011-TDC-TS9-1-IRR-FIR-1776-00 </t>
  </si>
  <si>
    <t xml:space="preserve">Check Excavation for Road crossing 125mm O.D HDPE Pipes at Road MCD0  </t>
  </si>
  <si>
    <t xml:space="preserve">SUD1-02-011-TDC-TS9-1-IRR-FIR-1777-00 </t>
  </si>
  <si>
    <t>Check Excavation for Road crossing 125mm O.D HDPE Pipes at Road MCF0</t>
  </si>
  <si>
    <t xml:space="preserve">SUD1-02-011-TDC-TS9-1-IRR-FIR-1778-00 </t>
  </si>
  <si>
    <t xml:space="preserve">Check Excavation for Road crossing 225mm O.D HDPE Pipes at Road MCF0  </t>
  </si>
  <si>
    <t xml:space="preserve">SUD1-02-011-TDC-TS9-1-IRR-FIR-1779-00 </t>
  </si>
  <si>
    <t xml:space="preserve">Check Excavation for Road crossing 225mm O.D HDPE Pipes at Road MCE0  </t>
  </si>
  <si>
    <t xml:space="preserve">SUD1-02-011-TDC-TS9-1-TEL-FIR-1780-00 </t>
  </si>
  <si>
    <t xml:space="preserve">Check levels, Laying polyethylene sheet, Form work and concrete pouring for TELECOMMUNICATIONS Works Duct Bank for HDPE Pipe 3(2X50mm) From Manhole 035 To 036 in road MC20 </t>
  </si>
  <si>
    <t xml:space="preserve">SUD1-02-011-TDC-TS9-1-TEL-FIR-1781-00 </t>
  </si>
  <si>
    <t xml:space="preserve">Check levels, Laying polyethylene sheet, Form work and concrete pouring for TELECOMMUNICATIONS Works Duct Bank for HDPE Pipe 3(2X50mm) From Manhole 037 To 038 in road MC20 </t>
  </si>
  <si>
    <t xml:space="preserve">SUD1-02-011-TDC-TS9-1-LIT-FIR-1782-00 </t>
  </si>
  <si>
    <t xml:space="preserve">Check levels, Laying polyethylene sheet, Form work and concrete pouring for UPVC Pipe (6X160mm) from Manhole 33 To Manhole 34 for Street Lighting Duct Bank in road MC20 </t>
  </si>
  <si>
    <t xml:space="preserve">SUD1-02-011-TDC-TS9-1-ROD-FIR-1783-00 </t>
  </si>
  <si>
    <t xml:space="preserve">Check Coordinates level and Compaction F.D.T for Embankment 4th layer at Plot (5) STA: 0+350 to STA: 0+467 </t>
  </si>
  <si>
    <t xml:space="preserve">SUD1-02-011-TDC-TS9-1-ROD-FIR-1784-00 </t>
  </si>
  <si>
    <t xml:space="preserve">Check Coordinates level and Compaction F.D.T for Embankment 6th layer at PLOT (2), STA: 0+570 to STA: 0+720 </t>
  </si>
  <si>
    <t xml:space="preserve">SUD1-02-011-TDC-TS9-1-STR-FIR-1785-00 </t>
  </si>
  <si>
    <t xml:space="preserve">Check Coordinates level and compaction F.D.T for Trench Backfilling Between Manhole # MH-G2/6/4 to CB-G2/6/4 B(S) at Road MCG0 (Last Layer) </t>
  </si>
  <si>
    <t xml:space="preserve">SUD1-02-011-TDC-TS9-1-STR-FIR-1786-00 </t>
  </si>
  <si>
    <t xml:space="preserve">Check Coordinates level and compaction F.D.T for Trench Backfilling Between Manhole #  CB-A2/9/20-398 (s) to FMH-A2/9/20-398 at Road MCG0 (Last Layer) </t>
  </si>
  <si>
    <t xml:space="preserve">SUD1-02-011-TDC-TS9-1-STR-FIR-1787-00 </t>
  </si>
  <si>
    <t xml:space="preserve">Check Coordinates level and compaction F.D.T for Trench Backfilling Between Manhole CB-G2/6/5 A (s) to MH-G2/6/5 at Road MCG0 (Last Layer) </t>
  </si>
  <si>
    <t xml:space="preserve">SUD1-02-011-TDC-TS9-1-STR-FIR-1788-00 </t>
  </si>
  <si>
    <t xml:space="preserve">Check Coordinates level and compaction F.D.T for Trench Backfilling Between Manhole # CB-G2/6/5 B (s) to MH-G2/6/5 at Road MCG0 (Last Layer) </t>
  </si>
  <si>
    <t xml:space="preserve">SUD1-02-011-TDC-TS9-1-STR-FIR-1789-00 </t>
  </si>
  <si>
    <t xml:space="preserve">Check Coordinates level and compaction F.D.T for Trench Backfilling Between Manhole # CB-A2/9/20-396 (s} to FMH-A2/9/20-396 at Road MCG0 (Last Layer) </t>
  </si>
  <si>
    <t xml:space="preserve">SUD1-02-011-TDC-TS9-1-STR-FIR-1790-00 </t>
  </si>
  <si>
    <t xml:space="preserve">Check Coordinates level and compaction F.D.T for Trench Backfilling Between Manhole CB-G2/6/6 A (s) to MH-G2/6/6 at Road MCG0 (Last Layer) </t>
  </si>
  <si>
    <t xml:space="preserve">SUD1-02-011-TDC-TS9-1-STR-FIR-1791-00 </t>
  </si>
  <si>
    <t xml:space="preserve">Check Coordinates level and compaction F.D.T for Trench Backfilling Between Manhole # CB-G2/6/6 C (s) to MH-G2/6/6 at Road MCG0 (Last Layer) </t>
  </si>
  <si>
    <t xml:space="preserve">SUD1-02-011-TDC-TS9-1-STR-FIR-1792-00 </t>
  </si>
  <si>
    <t xml:space="preserve">Check Coordinates level and compaction F.D.T for Trench Backfilling Between Manhole # MH-G2/6/1 to CB-G2/6/1 (D) at Road MCG0 (Last Layer) </t>
  </si>
  <si>
    <t xml:space="preserve">SUD1-02-011-TDC-TS9-1-STR-FIR-1793-00 </t>
  </si>
  <si>
    <t xml:space="preserve">Check Coordinates level and compaction F.D.T for Trench Backfilling Between Manhole # MH-G2/6/1 to CB-G2/6/1 B(S) at Road MCG0 (Last Layer) </t>
  </si>
  <si>
    <t xml:space="preserve">SUD1-02-011-TDC-TS9-1-STR-FIR-1794-00 </t>
  </si>
  <si>
    <t>Check Coordinates level and compaction F.D.T for Trench Backfilling Between Manhole # CB-G2/6/1 (D) to CB-G2/6/1 A (S) at Road MCG0 (Last Layer)</t>
  </si>
  <si>
    <t xml:space="preserve">SUD1-02-011-TDC-TS9-1-STR-FIR-1795-00 </t>
  </si>
  <si>
    <t xml:space="preserve">Check Coordinates level and compaction F.D.T for Trench Backfilling Between Manhole # MH-G2/6/2 (D) to CB-G2/6/2 A(S) at Road MCG0 (Last Layer) </t>
  </si>
  <si>
    <t xml:space="preserve">SUD1-02-011-TDC-TS9-1-STR-FIR-1796-00 </t>
  </si>
  <si>
    <t xml:space="preserve">Check Coordinates level and compaction F.D.T for Trench Backfilling Between Manhole #  MH-G2/6/2 to CB-G2/6/2(D) at Road MCG0 (Last Layer) </t>
  </si>
  <si>
    <t xml:space="preserve">SUD1-02-011-TDC-TS9-1-STR-FIR-1797-00 </t>
  </si>
  <si>
    <t xml:space="preserve">Check Coordinates level and compaction F.D.T for Trench Backfilling Between Manhole # MH-G2/6/2 to CB-G2/6/2 B(S) at Road MCG0 (Last Layer) </t>
  </si>
  <si>
    <t xml:space="preserve">SUD1-02-011-TDC-TS9-1-STR-FIR-1798-00 </t>
  </si>
  <si>
    <t xml:space="preserve">Check Coordinates level and compaction F.D.T for Trench Backfilling Between # CB-G2/6/3 (D) to CB-G2/6/3 A(S) at Road MCG0 (Last Layer) </t>
  </si>
  <si>
    <t xml:space="preserve">SUD1-02-011-TDC-TS9-1-STR-FIR-1799-00 </t>
  </si>
  <si>
    <t xml:space="preserve">Check Coordinates level and compaction F.D.T for Trench Backfilling Between # MH-G2/6/3  to CB-G2/6/3 D at Road MCG0 (Last Layer) </t>
  </si>
  <si>
    <t xml:space="preserve">SUD1-02-011-TDC-TS9-1-STR-FIR-1800-00 </t>
  </si>
  <si>
    <t xml:space="preserve">Check Coordinates level and compaction F.D.T for Trench Backfilling Between # MH-G2/6/3 to CB-G2/6/3 B(S) at Road MCG0 (Last Layer) </t>
  </si>
  <si>
    <t xml:space="preserve">SUD1-02-011-TDC-TS9-1-STR-FIR-1801-00 </t>
  </si>
  <si>
    <t xml:space="preserve">Check Coordinates level and compaction F.D.T for Trench Backfilling Between # CB-G2/6/4 (D) to CB-G2/6/4 A(S) at Road MCG0 (Last Layer) </t>
  </si>
  <si>
    <t xml:space="preserve">SUD1-02-011-TDC-TS9-1-STR-FIR-1802-00 </t>
  </si>
  <si>
    <t xml:space="preserve">Check Coordinates level and compaction F.D.T for Trench Backfilling Between # MH-G2/6/7 to CB-G2/6/7(s) at Road MCG0 (Last Layer) </t>
  </si>
  <si>
    <t xml:space="preserve">SUD1-02-011-TDC-TS9-1-SEW-FIR-1806-00 </t>
  </si>
  <si>
    <t xml:space="preserve">Inspection Gravity and Leakage test pipeline from Manhole # MH-1-95 to MH-1-94 at Road MCC0 </t>
  </si>
  <si>
    <t xml:space="preserve">SUD1-02-011-TDC-TS9-1-SEW-FIR-1807-00 </t>
  </si>
  <si>
    <t xml:space="preserve">Inspection Gravity and Leakage test pipeline from Manhole # MH-1-98 to MH-1-97 at Road MCC0 </t>
  </si>
  <si>
    <t xml:space="preserve">SUD1-02-011-TDC-TS9-1-STR-FIR-1808-00 </t>
  </si>
  <si>
    <t xml:space="preserve">Check Coordinates level and Excavation width Bottom level and compaction for catch Basin CB-G2/16/3 (D) at Road MCE0 </t>
  </si>
  <si>
    <t>SUD1-02-011-TDC-TS9-1-STR-FIR-1809-00</t>
  </si>
  <si>
    <t xml:space="preserve">Check Coordinates level and Excavation width Bottom level and compaction for catch Basin CB-G2/16/3 B (S) at Road MCE0 </t>
  </si>
  <si>
    <t xml:space="preserve">SUD1-02-011-TDC-TS9-1-STR-FIR-1810-00 </t>
  </si>
  <si>
    <t xml:space="preserve">Check Coordinates level and Excavation width Bottom level and compaction for catch Basin CB-G2/16/4 A (S) at Road MCE0 </t>
  </si>
  <si>
    <t xml:space="preserve">SUD1-02-011-TDC-TS9-1-STR-FIR-1812-00 </t>
  </si>
  <si>
    <t>Inspection Gravity and Leakage test pipeline from # CB-G2/6 (S) to FIMH-G2/6 at Road MCG0</t>
  </si>
  <si>
    <t xml:space="preserve">SUD1-02-011-TDC-TS9-1-STR-FIR-1813-00 </t>
  </si>
  <si>
    <t xml:space="preserve">Inspection Gravity and Leakage test pipeline from # CB-G2/6/1 A (S) CB-G2/6/1 (D) at Road MCG0 </t>
  </si>
  <si>
    <t xml:space="preserve">SUD1-02-011-TDC-TS9-1-STR-FIR-1814-00 </t>
  </si>
  <si>
    <t xml:space="preserve">Inspection Gravity and Leakage test pipeline from #MH-G2/6/1 to CB-G2/6/1 (D) at Road MCG0 </t>
  </si>
  <si>
    <t xml:space="preserve">SUD1-02-011-TDC-TS9-1-STR-FIR-1815-00 </t>
  </si>
  <si>
    <t xml:space="preserve">Check Sand Bedding and UPVC Pipe Installation for Storm water line from # CB-G2/11/1 A (S) to CB-G2/11/1 (D) at Road MCF0 </t>
  </si>
  <si>
    <t xml:space="preserve">SUD1-02-011-TDC-TS9-1-STR-FIR-1816-00 </t>
  </si>
  <si>
    <t xml:space="preserve">Check Sand Bedding and UPVC Pipe Installation for Storm water line from # CB-G2/11/1 (D) TO  MH-G2/11/1 at Road MCF0 </t>
  </si>
  <si>
    <t xml:space="preserve">SUD1-02-011-TDC-TS9-1-STR-FIR-1817-00 </t>
  </si>
  <si>
    <t xml:space="preserve">Check Sand Bedding and UPVC Pipe Installation for Storm water line from #  CB-G2/11/1 B (S) to MH-G2/11/1 at Road MCF0 </t>
  </si>
  <si>
    <t xml:space="preserve">SUD1-02-011-TDC-TS9-1-STR-FIR-1818-00 </t>
  </si>
  <si>
    <t xml:space="preserve">Check Sand Bedding and UPVC Pipe Installation for Storm water line from # CB-G2/11/3 A (S) to CB-G2/11/3 (D) at Road MCF0 </t>
  </si>
  <si>
    <t xml:space="preserve">SUD1-02-011-TDC-TS9-1-STR-FIR-1819-00 </t>
  </si>
  <si>
    <t xml:space="preserve">Check Sand Bedding and UPVC Pipe Installation for Storm water line from # CB-G2/11/3 (D) MH-G2/11/3  at Road MCF0 </t>
  </si>
  <si>
    <t xml:space="preserve">SUD1-02-011-TDC-TS9-1-STR-FIR-1820-00 </t>
  </si>
  <si>
    <t xml:space="preserve">Check Sand Bedding and UPVC Pipe Installation for Storm water line from # MH-G2/11/3 to CB-G2/11/3 B (S) at Road MCF0 </t>
  </si>
  <si>
    <t xml:space="preserve">SUD1-02-011-TDC-TS9-1-STR-FIR-1821-00 </t>
  </si>
  <si>
    <t xml:space="preserve">Inspection Gravity and Leakage test pipeline from #MH-G2/6/3 to CB-G2/6/3 B (S)  at Road MCG0 </t>
  </si>
  <si>
    <t xml:space="preserve">SUD1-02-011-TDC-TS9-1-IRR-FIR-1822-00 </t>
  </si>
  <si>
    <t>Check Coordinates level and compaction F.D.T for Backfilling Road crossing ST: +460.28 ,ST: +156.39 &amp; ST: +00.00 125mm O.D HDPE Pipes at Road MCG0 (Attached three Locations) (Last layer)</t>
  </si>
  <si>
    <t xml:space="preserve">SUD1-02-011-TDC-TS9-1-LIT-FIR-1823-00 </t>
  </si>
  <si>
    <t xml:space="preserve">Check levels, Laying polyethylene sheet, Form work and concrete pouring for UPVC Pipe (4X160mm) from Manhole 35 To Manhole 36 for Street Lighting Duct Bank in road MC20 </t>
  </si>
  <si>
    <t xml:space="preserve">SUD1-02-011-TDC-TS9-1-IRR-FIR-1824-00 </t>
  </si>
  <si>
    <t>Check Coordinates level and compaction F.D.T for Backfilling Road crossing 225mm O.D HDPE Pipes at ST: +685.57 &amp; ST: +538.51 at Road MCG0 (last layer)</t>
  </si>
  <si>
    <t xml:space="preserve">SUD1-02-011-TDC-TS9-1-STR-FIR-1825-00 </t>
  </si>
  <si>
    <t xml:space="preserve">Check Sand Bedding and UPVC Pipe Installation for Storm water line from # CB-G2/11 (S) to FIMH-G2/11 at Road MCF0 </t>
  </si>
  <si>
    <t xml:space="preserve">SUD1-02-011-TDC-TS9-1-STR-FIR-1826-00 </t>
  </si>
  <si>
    <t xml:space="preserve">Inspection Gravity and Leakage test pipeline from # MH-G2/6/1 to CB-G2/6/1 B (S) at Road MCG0 </t>
  </si>
  <si>
    <t xml:space="preserve">SUD1-02-011-TDC-TS9-1-STR-FIR-1827-00 </t>
  </si>
  <si>
    <t xml:space="preserve">Inspection Gravity and Leakage test pipeline from # CB-G2/6/2 A (S) to CB-G2/6/2 (D) at Road MCG0 </t>
  </si>
  <si>
    <t>SUD1-02-011-TDC-TS9-1-STR-FIR-1828-00</t>
  </si>
  <si>
    <t xml:space="preserve">Inspection Gravity and Leakage test pipeline from # CB-G2/6/2 (D) To MH-G2/6/2at Road MCG0 </t>
  </si>
  <si>
    <t xml:space="preserve">SUD1-02-011-TDC-TS9-1-STR-FIR-1829-00 </t>
  </si>
  <si>
    <t xml:space="preserve">Inspection Gravity and Leakage test pipeline from # CB-G2/6/2 B (S) to MH-G2/6/2  at Road MCG0 </t>
  </si>
  <si>
    <t xml:space="preserve">SUD1-02-011-TDC-TS9-1-STR-FIR-1830-00 </t>
  </si>
  <si>
    <t xml:space="preserve">Inspection Gravity and Leakage test pipeline from # CB-G2/6/3 (D) to CB-G2/6/3 A (S)  at Road MCG0 </t>
  </si>
  <si>
    <t xml:space="preserve">SUD1-02-011-TDC-TS9-1-STR-FIR-1831-00 </t>
  </si>
  <si>
    <t xml:space="preserve">Inspection Gravity and Leakage test pipeline from # MH-G2/6/3 to CB-G2/6/3 (D)  at Road MCG0 </t>
  </si>
  <si>
    <t xml:space="preserve">SUD1-02-011-TDC-TS9-1-SEW-FIR-1832-00 </t>
  </si>
  <si>
    <t xml:space="preserve">Check Coordinates level and Excavation width Bottom level and compaction for sewerage pipeline trench from Manhole # MH-12-11-4 to MH-12-11-5 at Road MCG0 </t>
  </si>
  <si>
    <t xml:space="preserve">SUD1-02-011-TDC-TS9-1-PW-FIR-1833-00 </t>
  </si>
  <si>
    <t>Check Coordinates level and compaction F.D.T for Backfilling Road crossing potable water HDPE pipelines at ST: +204.25 &amp; ST:+450.99 (Diameter 160mm) at Road MCG0  (Last layer)</t>
  </si>
  <si>
    <t xml:space="preserve">SUD1-02-011-TDC-TS9-1-STR-FIR-1836-00 </t>
  </si>
  <si>
    <t xml:space="preserve">Check Coordinates level and Excavation width Bottom level and compaction for Storm Water pipeline trench from Manhole #  STA-A1/15/9 to STA-A1/15/10 at Road MCF0 </t>
  </si>
  <si>
    <t xml:space="preserve">SUD1-02-011-TDC-TS9-1-STR-FIR-1837-01 </t>
  </si>
  <si>
    <t xml:space="preserve">Check Coordinates level and Excavation width Bottom level and compaction for Storm Water pipeline trench from Manhole # STA-A1/30/2 to STA-A1/30/1 at Road MCF0 </t>
  </si>
  <si>
    <t xml:space="preserve">SUD1-02-011-TDC-TS9-1-STR-FIR-1840-00 </t>
  </si>
  <si>
    <t xml:space="preserve">Check Coordinates level and Excavation width Bottom level and compaction for Storm Water pipeline trench from Manhole # STA-A1/30/5 to STA-A1/30/4 at Road MCF0 </t>
  </si>
  <si>
    <t xml:space="preserve">SUD1-02-011-TDC-TS9-1-STR-FIR-1841-00 </t>
  </si>
  <si>
    <t xml:space="preserve">Check Sand Bedding and UPVC Pipe Installation for Storm water line from # CB-G2/11/2 (D) to CB-G2/11/2 A(S) at Road MCF0 </t>
  </si>
  <si>
    <t xml:space="preserve">SUD1-02-011-TDC-TS9-1-STR-FIR-1842-00 </t>
  </si>
  <si>
    <t xml:space="preserve">Check Sand Bedding and UPVC Pipe Installation for Storm water line from # MH-G2/11/2 to CB-G2/11/2 (D)at Road MCF0 </t>
  </si>
  <si>
    <t xml:space="preserve">SUD1-02-011-TDC-TS9-1-STR-FIR-1843-00 </t>
  </si>
  <si>
    <t xml:space="preserve">Check Sand Bedding and UPVC Pipe Installation for Storm water line from # MH-G2/11/2 to CB-G2/11/2 B (S) at Road MCF0 </t>
  </si>
  <si>
    <t xml:space="preserve">SUD1-02-011-TDC-TS9-1-STR-FIR-1844-00 </t>
  </si>
  <si>
    <t xml:space="preserve">Check Coordinates level and Excavation width Bottom level and compaction for catch Basin CB-G2/16/2 A (S) at Road MCE0 </t>
  </si>
  <si>
    <t xml:space="preserve">SUD1-02-011-TDC-TS9-1-STR-FIR-1845-00 </t>
  </si>
  <si>
    <t xml:space="preserve">Check Coordinates level and Excavation width Bottom level and compaction for catch Basin CB-G2/16/4 D at Road MCE0 </t>
  </si>
  <si>
    <t xml:space="preserve">SUD1-02-011-TDC-TS9-1-STR-FIR-1846-00 </t>
  </si>
  <si>
    <t xml:space="preserve">Check Coordinates level and Excavation width Bottom level and compaction for catch Basin CB-G2/16/4 B(S) at Road MCE0 </t>
  </si>
  <si>
    <t xml:space="preserve">SUD1-02-011-TDC-TS9-1-STR-FIR-1847-00 </t>
  </si>
  <si>
    <t xml:space="preserve">Check Coordinates level and Excavation width Bottom level and compaction for catch Basin CB-G2/16/5 A(S) at Road MCE0 </t>
  </si>
  <si>
    <t xml:space="preserve">SUD1-02-011-TDC-TS9-1-STR-FIR-1848-00 </t>
  </si>
  <si>
    <t xml:space="preserve">Check Coordinates level and Excavation width Bottom level and compaction for catch Basin CB-G2/16/5 D at Road MCE0 </t>
  </si>
  <si>
    <t xml:space="preserve">SUD1-02-011-TDC-TS9-1-STR-FIR-1849-00 </t>
  </si>
  <si>
    <t xml:space="preserve">Check Coordinates level and Excavation width Bottom level and compaction for catch Basin CB-G2/16/5 B (S) at Road MCE0 </t>
  </si>
  <si>
    <t xml:space="preserve">SUD1-02-011-TDC-TS9-1-STR-FIR-1850-00 </t>
  </si>
  <si>
    <t xml:space="preserve">Check Coordinates level and Excavation width Bottom level and compaction for catch Basin CB-G2/16/6 A (S) at Road MCE0 </t>
  </si>
  <si>
    <t xml:space="preserve">SUD1-02-011-TDC-TS9-1-STR-FIR-1851-00 </t>
  </si>
  <si>
    <t xml:space="preserve">Check Coordinates level and Excavation width Bottom level and compaction for catch Basin CB-G2/16/6 B (S) at Road MCE0 </t>
  </si>
  <si>
    <t xml:space="preserve">SUD1-02-011-TDC-TS9-1-STR-FIR-1852-00 </t>
  </si>
  <si>
    <t xml:space="preserve">Check Coordinates level and Excavation width Bottom level and compaction for catch Basin CB-G2/16/7 B (S) at Road MCE0 </t>
  </si>
  <si>
    <t xml:space="preserve">SUD1-02-011-TDC-TS9-1-IRR-FIR-1853-00 </t>
  </si>
  <si>
    <t xml:space="preserve">Check Excavation for Road crossing 125mm O.D HDPE Pipes at Road MCZ0  </t>
  </si>
  <si>
    <t xml:space="preserve">SUD1-02-011-TDC-TS9-1-ROD-FIR-1854-00 </t>
  </si>
  <si>
    <t>Check Coordinates and bottom level Road Excavation/cutting of Shoulder (Left side) STA: 5+910 to STA: 6+040 at Road # MC20 (Last Layer)</t>
  </si>
  <si>
    <t xml:space="preserve">SUD1-02-011-TDC-TS9-1-STR-FIR-1855-00 </t>
  </si>
  <si>
    <t xml:space="preserve">Check Coordinates level and Excavation width Bottom level and compaction for Storm water Manhole Pit STA-A1/15/9 at Road MCF0 </t>
  </si>
  <si>
    <t xml:space="preserve">SUD1-02-011-TDC-TS9-1-STR-FIR-1856-00 </t>
  </si>
  <si>
    <t xml:space="preserve">Check Coordinates level and Excavation width Bottom level and compaction for Storm water Manhole Pit STA-A1/15/10 at Road MCF0 </t>
  </si>
  <si>
    <t xml:space="preserve">SUD1-02-011-TDC-TS9-1-STR-FIR-1857-00 </t>
  </si>
  <si>
    <t xml:space="preserve">Check Coordinates level and Excavation width Bottom level and compaction for Storm water Manhole Pit STA-A1/30/5  at Road MCF0 </t>
  </si>
  <si>
    <t xml:space="preserve">SUD1-02-011-TDC-TS9-1-STR-FIR-1858-00 </t>
  </si>
  <si>
    <t xml:space="preserve">Check Coordinates level and Excavation width Bottom level and compaction for Storm water Manhole Pit STA-A1/30/4  at Road MCF0 </t>
  </si>
  <si>
    <t xml:space="preserve">SUD1-02-011-TDC-TS9-1-STR-FIR-1859-00 </t>
  </si>
  <si>
    <t xml:space="preserve">Inspection Gravity and Leakage test pipeline from # CB-G2/6/4 (D) to CB-G2/6/4 A (S)  at Road MCG0 </t>
  </si>
  <si>
    <t xml:space="preserve">SUD1-02-011-TDC-TS9-1-STR-FIR-1860-00 </t>
  </si>
  <si>
    <t xml:space="preserve">Inspection Gravity and Leakage test pipeline from # MH-G2/6/4 to CB-G2/6/4 (D) at Road MCG0 </t>
  </si>
  <si>
    <t xml:space="preserve">SUD1-02-011-TDC-TS9-1-STR-FIR-1861-00 </t>
  </si>
  <si>
    <t xml:space="preserve">Inspection Gravity and Leakage test pipeline from # MH-G2/6/4 to CB-G2/6/4 B (S) at Road MCG0 </t>
  </si>
  <si>
    <t xml:space="preserve">SUD1-02-011-TDC-TS9-1-ROD-FIR-1862-00 </t>
  </si>
  <si>
    <t xml:space="preserve">Check Coordinates level and Compaction F.D.T for Embankment 1st layer at PLOT (1), STA: 0+610 to STA: 0+857.5 </t>
  </si>
  <si>
    <t xml:space="preserve">SUD1-02-011-TDC-TS9-1-STR-FIR-1864-00 </t>
  </si>
  <si>
    <t xml:space="preserve">Check Sand Bedding and UPVC Pipe Installation for Storm water line from # MH-G2/11/4 to CB-G2/11/4 B (S) at Road MCF0 </t>
  </si>
  <si>
    <t xml:space="preserve">SUD1-02-011-TDC-TS9-1-STR-FIR-1865-00 </t>
  </si>
  <si>
    <t xml:space="preserve">Check Sand Bedding and UPVC Pipe Installation for Storm water line from # MH-G2/11/4 to CB-G2/11/4 (D)  at Road MCF0 </t>
  </si>
  <si>
    <t xml:space="preserve">SUD1-02-011-TDC-TS9-1-STR-FIR-1866-00 </t>
  </si>
  <si>
    <t xml:space="preserve">Check Sand Bedding and UPVC Pipe Installation for Storm water line from # CB-G2/11/4 (D) to CB-G2/11/4 A (S) at Road MCF0 </t>
  </si>
  <si>
    <t xml:space="preserve">SUD1-02-011-TDC-TS9-1-STR-FIR-1868-00 </t>
  </si>
  <si>
    <t>Inspection Gravity and Leakage test pipeline from # CB-G2/11 (S) to FIMH-G2/11 at Road MCF0</t>
  </si>
  <si>
    <t xml:space="preserve">SUD1-02-011-TDC-TS9-1-STR-FIR-1869-00 </t>
  </si>
  <si>
    <t xml:space="preserve">Inspection Gravity and Leakage test pipeline from # CB-G2/11/1 A (S) to CB-G2/11/1 (D) at Road MCF0 </t>
  </si>
  <si>
    <t xml:space="preserve">SUD1-02-011-TDC-TS9-1-STR-FIR-1870-00 </t>
  </si>
  <si>
    <t xml:space="preserve">Inspection Gravity and Leakage test pipeline from # CB-G2/11/1 (D) TO  MH-G2/11/1 at Road MCF0 </t>
  </si>
  <si>
    <t xml:space="preserve">SUD1-02-011-TDC-TS9-1-STR-FIR-1871-00 </t>
  </si>
  <si>
    <t xml:space="preserve">Inspection Gravity and Leakage test pipeline from #  CB-G2/11/1 B (S) to MH-G2/11/1 at Road MCF0 </t>
  </si>
  <si>
    <t xml:space="preserve">SUD1-02-011-TDC-TS9-1-STR-FIR-1872-00 </t>
  </si>
  <si>
    <t xml:space="preserve">Inspection Gravity and Leakage test pipeline from # CB-G2/11/3 A (S) to CB-G2/11/3 (D) at Road MCF0 </t>
  </si>
  <si>
    <t xml:space="preserve">SUD1-02-011-TDC-TS9-1-STR-FIR-1873-00 </t>
  </si>
  <si>
    <t xml:space="preserve">Inspection Gravity and Leakage test pipeline from # CB-G2/11/3 (D) MH-G2/11/3  at Road MCF0 </t>
  </si>
  <si>
    <t xml:space="preserve">SUD1-02-011-TDC-TS9-1-STR-FIR-1875-00 </t>
  </si>
  <si>
    <t xml:space="preserve">Check Coordinates level and Excavation width Bottom level and compaction for Storm water Manhole Pit STA-A1/30/3 at Road MCF0 </t>
  </si>
  <si>
    <t xml:space="preserve">SUD1-02-011-TDC-TS9-1-STR-FIR-1876-00 </t>
  </si>
  <si>
    <t xml:space="preserve">Check Coordinates level and Excavation width Bottom level and compaction for Storm water Manhole Pit STA-A1/30/2 at Road MCF0 </t>
  </si>
  <si>
    <t xml:space="preserve">SUD1-02-011-TDC-TS9-1-STR-FIR-1877-01 </t>
  </si>
  <si>
    <t xml:space="preserve">Check Coordinates level and Excavation width Bottom level and compaction for Storm water Manhole Pit STA-A1/30/1 at Road MCF0 </t>
  </si>
  <si>
    <t xml:space="preserve">SUD1-02-011-TDC-TS9-1-ROD-FIR-1878-00 </t>
  </si>
  <si>
    <t xml:space="preserve">Check Coordinates and bottom level Road cutting and compaction test of bottom Sub-Grade Shoulder (Right side) at Road # MC10 STA: 3+040 to STA: 3+250  </t>
  </si>
  <si>
    <t xml:space="preserve">SUD1-02-011-TDC-TS9-1-ROD-FIR-1879-00 </t>
  </si>
  <si>
    <t xml:space="preserve">Check Coordinates and bottom level Road Filling and compaction test of bottom Sub-Grade of shoulders (Right side) at Road # MC10, STA: 3+040 to STA: 3+250 </t>
  </si>
  <si>
    <t xml:space="preserve">SUD1-02-011-TDC-TS9-1-LIT-FIR-1882-01 </t>
  </si>
  <si>
    <t xml:space="preserve">Check levels, Laying polyethylene sheet, Form work and concrete pouring for UPVC Pipe (2X160mm) from Manhole 37 To Manhole 38 for Street Lighting Duct Bank in road ART- MC10 </t>
  </si>
  <si>
    <t xml:space="preserve">SUD1-02-011-TDC-TS9-1-TEL-FIR-1883-01 </t>
  </si>
  <si>
    <t xml:space="preserve">Check levels, Laying polyethylene sheet, Form work and concrete pouring for TELECOMMUNICATIONS Works Duct Bank for HDPE Pipe 3(2X50mm) From Manhole 032 To 033 in road ART-MC10 </t>
  </si>
  <si>
    <t xml:space="preserve">SUD1-02-011-TDC-TS9-1-IRR-FIR-1884-00 </t>
  </si>
  <si>
    <t>Check Sand bedding and pipe installation of Road crossing Irrigation water HDPE Pipes (Diameter 225mm) at ST: 
+242.09&amp; ST: +512.88 at Road MCE0</t>
  </si>
  <si>
    <t xml:space="preserve">SUD1-02-011-TDC-TS9-1-IRR-FIR-1885-00 </t>
  </si>
  <si>
    <t>Check Sand bedding and pipe installation of Road crossing Irrigation water HDPE Pipes (Diameter 225mm) at ST: 
+461.88 &amp; ST: +536.87 at Road MCF0</t>
  </si>
  <si>
    <t xml:space="preserve">SUD1-02-011-TDC-TS9-1-IRR-FIR-1891-00 </t>
  </si>
  <si>
    <t>Check Sand bedding and pipe installation of Road crossing Irrigation water HDPE Pipes (Diameter 125mm) ST: +360.81&amp; ST: +081.13,ST :+114.70 at Road MCE0</t>
  </si>
  <si>
    <t xml:space="preserve">SUD1-02-011-TDC-TS9-1-STR-FIR-1892-00 </t>
  </si>
  <si>
    <t xml:space="preserve">Inspection Gravity and Leakage test pipeline from  # MH-G2/11/3 to CB-G2/11/3 B (S)  at Road MCF0 </t>
  </si>
  <si>
    <t xml:space="preserve">SUD1-02-011-TDC-TS9-1-IRR-FIR-1893-00 </t>
  </si>
  <si>
    <t xml:space="preserve">Check Sand bedding and pipe installation of Road crossing Irrigation water HDPE Pipes (Diameter 125mm) ST: +389.75&amp; ST: +143.63 at Road MCF0 </t>
  </si>
  <si>
    <t xml:space="preserve">SUD1-02-011-TDC-TS9-1-IRR-FIR-1894-00 </t>
  </si>
  <si>
    <t xml:space="preserve">Check Sand bedding and pipe installation of Road crossing Irrigation water HDPE Pipes (Diameter 125mm) ST: +0.00 &amp; ST:+432.1 at Road MCF0 </t>
  </si>
  <si>
    <t xml:space="preserve">SUD1-02-011-TDC-TS9-1-PW-FIR-1895-00 </t>
  </si>
  <si>
    <t>Check Sand bedding and pipe installation of Road crossing potable water HDPE Pipes (Diameter 160mm) at STA: ST: +309.99&amp;ST: +056.73, Road MCE0</t>
  </si>
  <si>
    <t xml:space="preserve">SUD1-02-011-TDC-TS9-1-PW-FIR-1896-00 </t>
  </si>
  <si>
    <t>Check Sand bedding and pipe installation of Road crossing potable water HDPE Pipes (Diameter 160mm) at ST: +449.02 ST: +195.75, Road MCF0</t>
  </si>
  <si>
    <t xml:space="preserve">SUD1-02-011-TDC-TS9-1-ROD-FIR-1897-00 </t>
  </si>
  <si>
    <t xml:space="preserve">Check Coordinates and bottom level of Road Excavation/cutting upto bottom of Sub-Grade shoulders (Right side) STA: 5+770 to STA: 5+900 at Road # MC20   </t>
  </si>
  <si>
    <t xml:space="preserve">SUD1-02-011-TDC-TS9-1-ROD-FIR-1898-00 </t>
  </si>
  <si>
    <t xml:space="preserve">Check Coordinates and bottom level Road Filling and compaction test of bottom Sub-Grade of shoulder (Right side) Road # MC20, STA: 5+770 to STA: 5+900 </t>
  </si>
  <si>
    <t xml:space="preserve">SUD1-02-011-TDC-TS9-1-STR-FIR-1899-00 </t>
  </si>
  <si>
    <t xml:space="preserve">Check Installation of catch basin CB-G2/16 (S) include the connecting pipe opening at Road MCE0 </t>
  </si>
  <si>
    <t xml:space="preserve">SUD1-02-011-TDC-TS9-1-STR-FIR-1900-00 </t>
  </si>
  <si>
    <t xml:space="preserve">Check Installation of catch basin CB-G2/16/1 A (S) include the connecting pipe opening at Road MCE0 </t>
  </si>
  <si>
    <t xml:space="preserve">SUD1-02-011-TDC-TS9-1-STR-FIR-1901-00 </t>
  </si>
  <si>
    <t xml:space="preserve">Check Installation of catch basin CB-G2/16/1 B (S) include the connecting pipe opening at Road MCE0 </t>
  </si>
  <si>
    <t xml:space="preserve">SUD1-02-011-TDC-TS9-1-STR-FIR-1902-00 </t>
  </si>
  <si>
    <t xml:space="preserve">Check Installation of catch basin CB-G2/16/2 B (S) include the connecting pipe opening at Road MCE0 </t>
  </si>
  <si>
    <t xml:space="preserve">SUD1-02-011-TDC-TS9-1-STR-FIR-1903-00 </t>
  </si>
  <si>
    <t xml:space="preserve">Check Installation of catch basin CB-G2/16/3 A (S) include the connecting pipe opening at Road MCE0 </t>
  </si>
  <si>
    <t xml:space="preserve">SUD1-02-011-TDC-TS9-1-STR-FIR-1904-00 </t>
  </si>
  <si>
    <t xml:space="preserve">Check Installation of catch basin CB-G2/16/3 B (S) include the connecting pipe opening at Road MCE0 </t>
  </si>
  <si>
    <t xml:space="preserve">SUD1-02-011-TDC-TS9-1-STR-FIR-1907-00 </t>
  </si>
  <si>
    <t xml:space="preserve">Check Sand Bedding and UPVC Pipe Installation for Storm water line from # FMH-A2/9/20-399 to CB-A2/9/20-399 (S) at Road MCF0 </t>
  </si>
  <si>
    <t xml:space="preserve">SUD1-02-011-TDC-TS9-1-STR-FIR-1908-00 </t>
  </si>
  <si>
    <t xml:space="preserve">Check Sand Bedding and UPVC Pipe Installation for Storm water line from # MH-G2/11/5 to CB-G2/11/5 A (S) at Road MCF0 </t>
  </si>
  <si>
    <t xml:space="preserve">SUD1-02-011-TDC-TS9-1-STR-FIR-1909-00 </t>
  </si>
  <si>
    <t xml:space="preserve">Check Sand Bedding and UPVC Pipe Installation for Storm water line from MH-G2/11/5 to CB-G2/11/5 B (S)  at Road MCF0 </t>
  </si>
  <si>
    <t xml:space="preserve">SUD1-02-011-TDC-TS9-1-STR-FIR-1910-00 </t>
  </si>
  <si>
    <t xml:space="preserve">Check Sand Bedding and UPVC Pipe Installation for Storm water line from FMH-A2/9/20-397 to CB-A2/9/20-397 (S)  at Road MCF0 </t>
  </si>
  <si>
    <t xml:space="preserve">SUD1-02-011-TDC-TS9-1-STR-FIR-1911-00 </t>
  </si>
  <si>
    <t xml:space="preserve">Check Sand Bedding and UPVC Pipe Installation for Storm water line from MH-G2/11/6 to CB-G2/11/6 A (S) at Road MCF0 </t>
  </si>
  <si>
    <t xml:space="preserve">SUD1-02-011-TDC-TS9-1-STR-FIR-1912-00 </t>
  </si>
  <si>
    <t xml:space="preserve">Check Sand Bedding and UPVC Pipe Installation for Storm water line from MH-G2/11/6  to CB-G2/11/6 C (S) at Road MCF0 </t>
  </si>
  <si>
    <t xml:space="preserve">SUD1-02-011-TDC-TS9-1-CCTV-FIR-1920-00 </t>
  </si>
  <si>
    <t xml:space="preserve">Check levels, laying polyethylene sheet, Form work and concrete pouring for UPVC Pipe (2X160mm) for CCTV Duct Bank in road MCG0 as per Attached Highlighted Drawing </t>
  </si>
  <si>
    <t xml:space="preserve">SUD1-02-011-TDC-TS9-1-STR-FIR-1923-00 </t>
  </si>
  <si>
    <t xml:space="preserve">Check Coordinates level and compaction F.D.T for Trench Backfilling Between #FIMH-G2/6 to CB-G2/6(s) at Road MCG0 (Last Layer) </t>
  </si>
  <si>
    <t xml:space="preserve">SUD1-02-011-TDC-TS9-1-ROD-FIR-1924-00 </t>
  </si>
  <si>
    <t xml:space="preserve">Check Coordinates level and Compaction F.D.T for Embankment 2nd layer at Plot (5) STA: 0+270 to STA: 0+350 </t>
  </si>
  <si>
    <t xml:space="preserve">SUD1-02-011-TDC-TS9-1-SEW-FIR-1925-00 </t>
  </si>
  <si>
    <t>Check Installation of Manhole Base (Rings not required) MH-12-11-1-2 at Road MCG0</t>
  </si>
  <si>
    <t xml:space="preserve">SUD1-02-011-TDC-TS9-1-SEW-FIR-1926-00 </t>
  </si>
  <si>
    <t>Check Installation of Manhole Base MH-12-4 at Road MCH0</t>
  </si>
  <si>
    <t>SUD1-02-011-TDC-TS9-1-SEW-FIR-1927-00</t>
  </si>
  <si>
    <t>Check Installation of Manhole Base MH-12-5 at Road MCH0</t>
  </si>
  <si>
    <t xml:space="preserve">SUD1-02-011-TDC-TS9-1-SEW-FIR-1928-00 </t>
  </si>
  <si>
    <t>Check Installation of Manhole Base MH-12-2 at Road MCH0</t>
  </si>
  <si>
    <t xml:space="preserve">SUD1-02-011-TDC-TS9-1-SEW-FIR-1929-00 </t>
  </si>
  <si>
    <t>Check Installation of Manhole Base (Rings not required) MH-12-7-3 at Road MCH0</t>
  </si>
  <si>
    <t xml:space="preserve">SUD1-02-011-TDC-TS9-1-SEW-FIR-1930-00 </t>
  </si>
  <si>
    <t>Check Installation of Manhole Base (Rings not required) MH-12-7-2 at Road MCH0</t>
  </si>
  <si>
    <t xml:space="preserve">SUD1-02-011-TDC-TS9-1-STR-FIR-1933-00 </t>
  </si>
  <si>
    <t xml:space="preserve">Check Coordinates level and compaction F.D.T for Trench Backfilling Between Manhole # MH G2/16/1 to MH-G2/16/2 at Road MCE0 (Bottom subgrade) </t>
  </si>
  <si>
    <t xml:space="preserve">SUD1-02-011-TDC-TS9-1-STR-FIR-1934-00 </t>
  </si>
  <si>
    <t xml:space="preserve">Check Coordinates level and compaction F.D.T for Trench Backfilling Between Manhole # MH-G2/16/3 to MH-G2/16/4 at Road MCE0 (Bottom subgrade) </t>
  </si>
  <si>
    <t xml:space="preserve">SUD1-02-011-TDC-TS9-1-STR-FIR-1945-00 </t>
  </si>
  <si>
    <t xml:space="preserve">Inspection Gravity and Leakage test pipeline from # FMH-CB-A2/9/20-399 (S) FMH-A2/9/20-399 at Road MCF0 </t>
  </si>
  <si>
    <t xml:space="preserve">419.08 </t>
  </si>
  <si>
    <t xml:space="preserve">125.00 </t>
  </si>
  <si>
    <t xml:space="preserve">50.00 </t>
  </si>
  <si>
    <t xml:space="preserve">36.48 </t>
  </si>
  <si>
    <t>1755.99</t>
  </si>
  <si>
    <t xml:space="preserve">144.94 </t>
  </si>
  <si>
    <t>4022.53</t>
  </si>
  <si>
    <t xml:space="preserve">22.57 </t>
  </si>
  <si>
    <t>30.57</t>
  </si>
  <si>
    <t>27.23</t>
  </si>
  <si>
    <t>24.64</t>
  </si>
  <si>
    <t>34.24</t>
  </si>
  <si>
    <t>40.47</t>
  </si>
  <si>
    <t xml:space="preserve">9.10 </t>
  </si>
  <si>
    <t xml:space="preserve">1288.83 </t>
  </si>
  <si>
    <t xml:space="preserve">4,916.22 </t>
  </si>
  <si>
    <t xml:space="preserve">14.77 </t>
  </si>
  <si>
    <t>13.97</t>
  </si>
  <si>
    <t>11.17</t>
  </si>
  <si>
    <t xml:space="preserve">17.83 </t>
  </si>
  <si>
    <t>10.53</t>
  </si>
  <si>
    <t xml:space="preserve">24.10 </t>
  </si>
  <si>
    <t>11.47</t>
  </si>
  <si>
    <t xml:space="preserve">17.45 </t>
  </si>
  <si>
    <t xml:space="preserve">12.67 </t>
  </si>
  <si>
    <t xml:space="preserve">15.75 </t>
  </si>
  <si>
    <t>98.39</t>
  </si>
  <si>
    <t>9.10</t>
  </si>
  <si>
    <t>25.69</t>
  </si>
  <si>
    <t xml:space="preserve">98.71 </t>
  </si>
  <si>
    <t xml:space="preserve">54.66 </t>
  </si>
  <si>
    <t>59.15</t>
  </si>
  <si>
    <t>63.82</t>
  </si>
  <si>
    <t>63.80</t>
  </si>
  <si>
    <t xml:space="preserve">16.47 </t>
  </si>
  <si>
    <t xml:space="preserve">33.49 </t>
  </si>
  <si>
    <t xml:space="preserve">1398.67 </t>
  </si>
  <si>
    <t>14.77</t>
  </si>
  <si>
    <t xml:space="preserve">7740.89 </t>
  </si>
  <si>
    <t>14.78</t>
  </si>
  <si>
    <t xml:space="preserve">517.65 </t>
  </si>
  <si>
    <t>562.38</t>
  </si>
  <si>
    <t xml:space="preserve">10.08 </t>
  </si>
  <si>
    <t xml:space="preserve">60.80 </t>
  </si>
  <si>
    <t xml:space="preserve">67.12 </t>
  </si>
  <si>
    <t xml:space="preserve">30.57 </t>
  </si>
  <si>
    <t xml:space="preserve">67.98 </t>
  </si>
  <si>
    <t>141.15</t>
  </si>
  <si>
    <t xml:space="preserve">57.77 </t>
  </si>
  <si>
    <t>3.23</t>
  </si>
  <si>
    <t xml:space="preserve">12.03 </t>
  </si>
  <si>
    <t>13.05</t>
  </si>
  <si>
    <t>22.78</t>
  </si>
  <si>
    <t xml:space="preserve">1356.88 </t>
  </si>
  <si>
    <t xml:space="preserve">2.90 </t>
  </si>
  <si>
    <t>SEWERAGE NETWORK: GRP Pipes 200mm (Manhole Depth
1.51m to 2.5m)</t>
  </si>
  <si>
    <t>B3.33 14 13.5</t>
  </si>
  <si>
    <t>POTABLE WATER NETWORK: HDPE Pipes 315 Diameter
(Depth 0 to 1.50m)</t>
  </si>
  <si>
    <t>B3.33 14 13.6</t>
  </si>
  <si>
    <t>POTABLE WATER NETWORK: HDPE Pipes 315 Diameter
(Depth 1.51m to 2.50m)</t>
  </si>
  <si>
    <t>B3.33 14 13.7</t>
  </si>
  <si>
    <t>POTABLE WATER NETWORK: HDPE Pipes 315 Diameter
(Depth 2.51m to 3.50m)</t>
  </si>
  <si>
    <t>B3.33 14 13.8</t>
  </si>
  <si>
    <t>POTABLE WATER NETWORK: HDPE Pipes 315 Diameter
(Depth 3.51m to 4.50m)</t>
  </si>
  <si>
    <t>Earth works &amp; Site Grading (Road Excavation/cutting)</t>
  </si>
  <si>
    <t>B4.33 14 13.4</t>
  </si>
  <si>
    <t>TSE NETWORK: 125mm Diameter (Depth: &gt;1.5m)</t>
  </si>
  <si>
    <t>B4.33 14 13.5</t>
  </si>
  <si>
    <t>TSE NETWORK: 225mm Diameter (Depth: 0.0m to 1.5m)</t>
  </si>
  <si>
    <t>B2.33 71 19.03</t>
  </si>
  <si>
    <t>Road crossing ducts, 6 ways (6 x 150mm PVC)</t>
  </si>
  <si>
    <t>B6.33 42 11.6</t>
  </si>
  <si>
    <t>B5.33 31 00.02</t>
  </si>
  <si>
    <t>SEWERAGE NETWORK: GRP Pipes 200mm
(Depth 1.51-2.50)</t>
  </si>
  <si>
    <t>B5.33 31 00.01</t>
  </si>
  <si>
    <t>SEWERAGE NETWORK: GRP Pipes 200mm (Depth 0
-1.50)</t>
  </si>
  <si>
    <t>STORM WATER NETWORK: UPVC Pipes With DIA 300 mm
for Catch Basin</t>
  </si>
  <si>
    <t>STORM WATER NETWORK: UPVC Pipes With DIA 400 mm
for Catch Basin</t>
  </si>
  <si>
    <t>Road crossing ducts, 4 ways (4 x 150mm PVC)</t>
  </si>
  <si>
    <t>TSE NETWORK: 225mm Diameter (Depth: 0.0m - 1.5m)</t>
  </si>
  <si>
    <t>SEWERAGE NETWORK: GRP Pipes 200mm Diameter (Depth
0m to 1.5m)</t>
  </si>
  <si>
    <t>STORM WATER NETWORK: GRP Pipes 400mm (Depth: 0-
1.5m)</t>
  </si>
  <si>
    <t>STORM WATER NETWORK: GRP Pipes 700mm (Depth:
1.51-2.50)</t>
  </si>
  <si>
    <t>STORM WATER NETWORK: GRP Pipes 500mm (Depth: 0-
1.50)</t>
  </si>
  <si>
    <t>STORM WATER NETWORK: Catch Basin (Single)</t>
  </si>
  <si>
    <t>STORM WATER NETWORK: Catch Basin (Double)</t>
  </si>
  <si>
    <t>STORM WATER NETWORK: Manhole Diameter :-1200mm
(Depth: 1.51-2.50 m )</t>
  </si>
  <si>
    <t>STORM WATER NETWORK: Manhole Diameter :- 1500mm
(Depth: 1.51-2.50m)</t>
  </si>
  <si>
    <t>STORM WATER NETWORK: Manhole Diameter :- 1500mm
(Depth: Greater 2.50m)</t>
  </si>
  <si>
    <t>Road crossing ducts, 2 ways (2 x 150mm PVC)</t>
  </si>
  <si>
    <t>SEWER NETWORK: Manhole Diameter:-1200mm (Depth: 1.51-2.50m)</t>
  </si>
  <si>
    <t>B5.33 05 13.09</t>
  </si>
  <si>
    <t>SEWER NETWORK: Manhole Diameter: -1200mm (Depth: 4.51-
5.5M)</t>
  </si>
  <si>
    <t>B5.33 05 13.11</t>
  </si>
  <si>
    <t>SEWER NETWORK: Manhole Diameter: -1200mm (Depth: 4.51-
5.5/BD M) With Backdrop</t>
  </si>
  <si>
    <t>B5.33 05 13.01</t>
  </si>
  <si>
    <t>SEWER NETWORK: Manhole Diameter:-1200mm (Depth: 0-1.50m)</t>
  </si>
  <si>
    <t>STORM WATER NETWORK: GRP Pipes 1000mm Diameter
(Depth: 1.51 m - 2.50m)</t>
  </si>
  <si>
    <t>SUD1-02-011-TDC-TS9-1-IPC-0003-00</t>
  </si>
  <si>
    <t xml:space="preserve">SUD1-02-011-TDC-TS9-1-STR-FIR-1946-00 </t>
  </si>
  <si>
    <t xml:space="preserve">Inspection Gravity and Leakage test pipeline from # CB-G2/11/4 A (S) to CB-G2/11/4 (D) at Road MCF0 </t>
  </si>
  <si>
    <t xml:space="preserve">SUD1-02-011-TDC-TS9-1-STR-FIR-1947-00 </t>
  </si>
  <si>
    <t xml:space="preserve">Inspection Gravity and Leakage test pipeline from # CB-G2/11/4 (D) to MH-G2/11/4 at Road MCF0 </t>
  </si>
  <si>
    <t xml:space="preserve">SUD1-02-011-TDC-TS9-1-STR-FIR-1948-00 </t>
  </si>
  <si>
    <t xml:space="preserve">Inspection Gravity and Leakage test pipeline from # CB-G2/11/4 B (S) to MH-G2/11/4  at Road MCF0 </t>
  </si>
  <si>
    <t xml:space="preserve">SUD1-02-011-TDC-TS9-1-STR-FIR-1949-00 </t>
  </si>
  <si>
    <t>Inspection Gravity and Leakage test pipeline from # CB-G2/11 /2 A(S) to CB-G2-11/2 (D) at Road MCF0 t</t>
  </si>
  <si>
    <t xml:space="preserve">23.73 </t>
  </si>
  <si>
    <t xml:space="preserve">SUD1-02-011-TDC-TS9-1-STR-FIR-1950-00 </t>
  </si>
  <si>
    <t xml:space="preserve">Inspection Gravity and Leakage test pipeline from # CB-G2-11/2 (D) to MH-G2/11/2 at Road MCF0 </t>
  </si>
  <si>
    <t xml:space="preserve">SUD1-02-011-TDC-TS9-1-STR-FIR-1951-00 </t>
  </si>
  <si>
    <t xml:space="preserve">Inspection Gravity and Leakage test pipeline from # CB-G2/11/2 B (S) MH-G2/11/2 at Road MCF0 </t>
  </si>
  <si>
    <t xml:space="preserve">SUD1-02-011-TDC-TS9-1-STR-FIR-1952-00 </t>
  </si>
  <si>
    <t xml:space="preserve">Check Internal Finishing,External Finishing &amp; Isolation of Box culvert at # Road MCE0 </t>
  </si>
  <si>
    <t xml:space="preserve">150.94 </t>
  </si>
  <si>
    <t>SUD1-02-011-TDC-TS9-1-ROD-FIR-1953-00</t>
  </si>
  <si>
    <t xml:space="preserve">Check Coordinates level and Compaction F.D.T for Embankment 13th layer at PLOT (5), STA: 0+360 to STA: 0+430 </t>
  </si>
  <si>
    <t xml:space="preserve">2211.57 </t>
  </si>
  <si>
    <t xml:space="preserve">SUD1-02-011-TDC-TS9-1-LIT-FIR-1955-00 </t>
  </si>
  <si>
    <t xml:space="preserve">Check levels, Laying polyethylene sheet, Form work and concrete pouring for UPVC Pipe (2X160mm) from Manhole 29 To Manhole 30 for Street Lighting Duct Bank in road ART- MC10 </t>
  </si>
  <si>
    <t xml:space="preserve">SUD1-02-011-TDC-TS9-1-LIT-FIR-1956-00 </t>
  </si>
  <si>
    <t xml:space="preserve">Check levels, Laying polyethylene sheet, Form work and concrete pouring for UPVC Pipe (2X160mm) from Manhole 31 To Manhole 32 for Street Lighting Duct Bank in road ART- MC10 </t>
  </si>
  <si>
    <t>9.31</t>
  </si>
  <si>
    <t xml:space="preserve">SUD1-02-011-TDC-TS9-1-STR-FIR-1963-00 </t>
  </si>
  <si>
    <t xml:space="preserve">Check Coordinates level and Excavation width Bottom level  and compaction for Storm Water pipeline trench from Existing Manhole # FIMH-G2/5 to CB03-22 (S) at Road MCG0 </t>
  </si>
  <si>
    <t>SUD1-02-011-TDC-TS9-1-STR-FIR-1964-00</t>
  </si>
  <si>
    <t xml:space="preserve">Check Coordinates level and Excavation width Bottom level and compaction for Storm Water pipeline trench from Existing Manhole # FIMH-G2/8 to CB03-21 (S) at Road MCG0 </t>
  </si>
  <si>
    <t>27.69</t>
  </si>
  <si>
    <t xml:space="preserve">SUD1-02-011-TDC-TS9-1-STR-FIR-1965-00 </t>
  </si>
  <si>
    <t xml:space="preserve">Check Coordinates level and Excavation width Bottom level  and compaction for catch Basin CB03-21(S) at Road MCG0 </t>
  </si>
  <si>
    <t xml:space="preserve">SUD1-02-011-TDC-TS9-1-STR-FIR-1966-00 </t>
  </si>
  <si>
    <t xml:space="preserve">Check Coordinates level and Excavation width Bottom level  and compaction for catch Basin CB03-22(S) at Road MCG0 </t>
  </si>
  <si>
    <t xml:space="preserve">SUD1-02-011-TDC-TS9-1-ROD-FIR-1967-00 </t>
  </si>
  <si>
    <t xml:space="preserve">Check Coordinates and bottom level Road cutting and compaction test of bottom Sub-Grade Shoulder (Left &amp; Right side) at Road # MC10 STA: 3+250 to STA: 3+350  </t>
  </si>
  <si>
    <t xml:space="preserve">2487.96 </t>
  </si>
  <si>
    <t xml:space="preserve">SUD1-02-011-TDC-TS9-1-ROD-FIR-1968-00 </t>
  </si>
  <si>
    <t xml:space="preserve">Check Coordinates and bottom level Road Filling and compaction test of bottom Sub-Grade of shoulders (Right &amp; Left side) at Road # MC10, STA: 3+250 to STA: 3+350 </t>
  </si>
  <si>
    <t>61.67</t>
  </si>
  <si>
    <t xml:space="preserve">SUD1-02-011-TDC-TS9-1-ROD-FIR-1969-00 </t>
  </si>
  <si>
    <t xml:space="preserve">Check Coordinates level and Compaction F.D.T for Embankment 1st layer at PLOT (1), STA: 0+030 to STA: 0+200 </t>
  </si>
  <si>
    <t xml:space="preserve">3513.23 </t>
  </si>
  <si>
    <t xml:space="preserve">SUD1-02-011-TDC-TS9-1-IRR-FIR-1971-00 </t>
  </si>
  <si>
    <t xml:space="preserve">Check Sand bedding and pipe installation of Road crossing Irrigation water HDPE Pipes (Diameter 125mm) ST: +0.00 &amp; ST +022.57at Road MCD0 </t>
  </si>
  <si>
    <t xml:space="preserve">SUD1-02-011-TDC-TS9-1-SEW-FIR-1972-00 </t>
  </si>
  <si>
    <t xml:space="preserve">Check sand bedding and GRP pipe installation for Sewerage line from manhole # MH-1-93-1 to MH-1-93 at Road MCC0 .   </t>
  </si>
  <si>
    <t xml:space="preserve">SUD1-02-011-TDC-TS9-1-SEW-FIR-1973-00 </t>
  </si>
  <si>
    <t xml:space="preserve">Check sand bedding and GRP pipe installation for Sewerage line from manhole # MH-1-93-3 to MH-1-93-2 at Road MCC0 . </t>
  </si>
  <si>
    <t xml:space="preserve">SUD1-02-011-TDC-TS9-1-STR-FIR-1974-00 </t>
  </si>
  <si>
    <t xml:space="preserve">Check Installation of catch basin CB-G2/16/4 A (S) include the connecting pipe opening at Road MCE0 </t>
  </si>
  <si>
    <t xml:space="preserve">SUD1-02-011-TDC-TS9-1-STR-FIR-1975-00 </t>
  </si>
  <si>
    <t xml:space="preserve">Check Installation of catch basin CB-G2/16/4 B (S) include the connecting pipe opening at Road MCE0 </t>
  </si>
  <si>
    <t xml:space="preserve">SUD1-02-011-TDC-TS9-1-STR-FIR-1976-00 </t>
  </si>
  <si>
    <t xml:space="preserve">Check Installation of catch basin CB-G2/16/5 A (S) include the connecting pipe opening at Road MCE0 </t>
  </si>
  <si>
    <t xml:space="preserve">SUD1-02-011-TDC-TS9-1-STR-FIR-1977-00 </t>
  </si>
  <si>
    <t xml:space="preserve">Check Installation of catch basin CB-G2/16/5 B (S) include the connecting pipe opening at Road MCE0 </t>
  </si>
  <si>
    <t xml:space="preserve">SUD1-02-011-TDC-TS9-1-STR-FIR-1978-00 </t>
  </si>
  <si>
    <t xml:space="preserve">Check Installation of catch basin CB-G2/16/6 A (S) include the connecting pipe opening at Road MCE0 </t>
  </si>
  <si>
    <t xml:space="preserve">SUD1-02-011-TDC-TS9-1-STR-FIR-1979-00 </t>
  </si>
  <si>
    <t xml:space="preserve">Check Installation of catch basin CB-G2/16/6 B (S) include the connecting pipe opening at Road MCE0 </t>
  </si>
  <si>
    <t xml:space="preserve">SUD1-02-011-TDC-TS9-1-STR-FIR-1980-00 </t>
  </si>
  <si>
    <t xml:space="preserve">Check Installation of catch basin CB-G2/16/7 B (S) include the connecting pipe opening at Road MCE0 </t>
  </si>
  <si>
    <t>SUD1-02-011-TDC-TS9-1-ROD-FIR-1989-01</t>
  </si>
  <si>
    <t xml:space="preserve">Check Coordinates level and Compaction F.D.T for Shoulder (Right side) Embankment 2nd layer at Road # MC20, STA: 5+730 to STA: 5+770  </t>
  </si>
  <si>
    <t xml:space="preserve">225.79 </t>
  </si>
  <si>
    <t xml:space="preserve">SUD1-02-011-TDC-TS9-1-IRR-FIR-1990-00 </t>
  </si>
  <si>
    <t xml:space="preserve">Check Sand bedding and pipe installation of Road crossing Irrigation water HDPE Pipes (Diameter 125mm) ST: +566.47 at Road MCZ0 </t>
  </si>
  <si>
    <t>33.49</t>
  </si>
  <si>
    <t xml:space="preserve">SUD1-02-011-TDC-TS9-1-STR-FIR-1991-00 </t>
  </si>
  <si>
    <t xml:space="preserve">Check Coordinates level and compaction F.D.T for Trench Backfilling Between Manhole # MH G2/16/6 to MH-G2/16/5 at Road MCE0 (Bottom subgrade) </t>
  </si>
  <si>
    <t xml:space="preserve">SUD1-02-011-TDC-TS9-1-STR-FIR-1993-00 </t>
  </si>
  <si>
    <t xml:space="preserve">Check Coordinates level and Excavation width Bottom level and compaction for Storm Water pipeline trench from Catch basin # MH-G2/16/1 to CB-G2/16/1 B (S) at Road MCE0 </t>
  </si>
  <si>
    <t>22.38</t>
  </si>
  <si>
    <t>SUD1-02-011-TDC-TS9-1-STR-FIR-1994-01</t>
  </si>
  <si>
    <t xml:space="preserve">Check Coordinates level and Excavation width Bottom level and compaction for Storm Water pipeline trench from Catch basin # MH-G2/16/1 to CB-G2/16/1 (D) at Road MCE0 </t>
  </si>
  <si>
    <t>5.86</t>
  </si>
  <si>
    <t xml:space="preserve">SUD1-02-011-TDC-TS9-1-STR-FIR-1995-00 </t>
  </si>
  <si>
    <t xml:space="preserve">Check Coordinates level and Excavation width Bottom level  and compaction for Storm Water pipeline trench from Catch basin # CB-G2/16/1 (D) to CB-G2-16/1 A (S) at Road MCE0 </t>
  </si>
  <si>
    <t>SUD1-02-011-TDC-TS9-1-STR-FIR-1996-01</t>
  </si>
  <si>
    <t xml:space="preserve">Check Coordinates level and Excavation width Bottom level and compaction for Storm Water pipeline trench from Catch basin # MH-G2/16/2 to CB-G2/16/2 B (S) at Road MCE0 </t>
  </si>
  <si>
    <t>23.36</t>
  </si>
  <si>
    <t xml:space="preserve">SUD1-02-011-TDC-TS9-1-STR-FIR-1997-00 </t>
  </si>
  <si>
    <t xml:space="preserve">Check Coordinates level and Excavation width Bottom level and compaction for Storm Water pipeline trench from Catch basin # MH-G2/16/2 to CB-G2/16/2 (D) at Road MCE0 </t>
  </si>
  <si>
    <t xml:space="preserve">5.04 </t>
  </si>
  <si>
    <t xml:space="preserve">SUD1-02-011-TDC-TS9-1-STR-FIR-1998-00 </t>
  </si>
  <si>
    <t xml:space="preserve">Check Coordinates level and Excavation width Bottom level  and compaction for Storm Water pipeline trench from Catch basin # CB-G2/16/2 (D) to CB-G2/16/2 A (S) at Road MCE0 </t>
  </si>
  <si>
    <t xml:space="preserve">24.14 </t>
  </si>
  <si>
    <t xml:space="preserve">SUD1-02-011-TDC-TS9-1-STR-FIR-1999-00 </t>
  </si>
  <si>
    <t xml:space="preserve">Check Coordinates level and Excavation width Bottom level and compaction for Storm Water pipeline trench from Catch basin # MH-G2/16/3 to CB-G2/16/3 B (S) at Road MCE0 </t>
  </si>
  <si>
    <t>24.34</t>
  </si>
  <si>
    <t>SUD1-02-011-TDC-TS9-1-STR-FIR-2000-01</t>
  </si>
  <si>
    <t xml:space="preserve">Check Coordinates level and Excavation width Bottom level and compaction for Storm Water pipeline trench from Catch basin # MH-G2/16/3 to CB-G2/16/3 (D) at Road MCE0 </t>
  </si>
  <si>
    <t xml:space="preserve">4.25 </t>
  </si>
  <si>
    <t xml:space="preserve">SUD1-02-011-TDC-TS9-1-STR-FIR-2001-00 </t>
  </si>
  <si>
    <t xml:space="preserve">Check Coordinates level and Excavation width Bottom level  and compaction for Storm Water pipeline trench from Catch basin # CB-G2/16/3 (D) to CB-G2/16/3 A (S) at Road MCE0 </t>
  </si>
  <si>
    <t xml:space="preserve">28.85 </t>
  </si>
  <si>
    <t>SUD1-02-011-TDC-TS9-1-STR-FIR-2002-01</t>
  </si>
  <si>
    <t xml:space="preserve">Check Coordinates level and Excavation width Bottom level and compaction for Storm Water pipeline trench from Catch basin # MH-G2/16/4 to CB-G2/16/4 B (S) at Road MCE0 </t>
  </si>
  <si>
    <t xml:space="preserve">25.34 </t>
  </si>
  <si>
    <t xml:space="preserve">SUD1-02-011-TDC-TS9-1-STR-FIR-2003-00 </t>
  </si>
  <si>
    <t xml:space="preserve">Check Coordinates level and Excavation width Bottom level and compaction for Storm Water pipeline trench from Catch basin # MH-G2/16/4 to CB-G2/16/4 (D) at Road MCE0 </t>
  </si>
  <si>
    <t xml:space="preserve">3.63 </t>
  </si>
  <si>
    <t xml:space="preserve">SUD1-02-011-TDC-TS9-1-STR-FIR-2004-00 </t>
  </si>
  <si>
    <t xml:space="preserve">Check Coordinates level and Excavation width Bottom level and compaction for Storm Water pipeline trench from Catch basin # MH-G2/16/5 to CB-G2/16/5 B (S) at Road MCE0 </t>
  </si>
  <si>
    <t xml:space="preserve">26.49 </t>
  </si>
  <si>
    <t xml:space="preserve">SUD1-02-011-TDC-TS9-1-STR-FIR-2005-00 </t>
  </si>
  <si>
    <t xml:space="preserve">Check Coordinates level and Excavation width Bottom level and compaction for Storm Water pipeline trench from Catch basin # MH-G2/16/5 to CB-G2/16/5 (D) at Road MCE0 </t>
  </si>
  <si>
    <t>3.56</t>
  </si>
  <si>
    <t>SUD1-02-011-TDC-TS9-1-STR-FIR-2006-01</t>
  </si>
  <si>
    <t xml:space="preserve">Check Coordinates level and Excavation width Bottom level  and compaction for Storm Water pipeline trench from Catch basin # CB-G2/16/5 (D) to CB-G2/16/5 A (S) at Road MCE0 </t>
  </si>
  <si>
    <t xml:space="preserve">SUD1-02-011-TDC-TS9-1-STR-FIR-2007-00 </t>
  </si>
  <si>
    <t xml:space="preserve">Check Coordinates level and Excavation width Bottom level and compaction for Storm Water pipeline trench from Catch basin # MH-G2/16/6 to CB-G2/16/6 B (S) at Road MCE0 </t>
  </si>
  <si>
    <t xml:space="preserve">24.49 </t>
  </si>
  <si>
    <t xml:space="preserve">SUD1-02-011-TDC-TS9-1-STR-FIR-2008-00 </t>
  </si>
  <si>
    <t xml:space="preserve">Check Coordinates level and Excavation width Bottom level and compaction for Storm Water pipeline trench from Catch basin # MH-G2/16/6 to CB-G2/16/6 A (S) at Road MCE0 </t>
  </si>
  <si>
    <t xml:space="preserve">12.71 </t>
  </si>
  <si>
    <t xml:space="preserve">SUD1-02-011-TDC-TS9-1-STR-FIR-2009-00 </t>
  </si>
  <si>
    <t xml:space="preserve">Check Coordinates level and Excavation width Bottom level and compaction for Storm Water pipeline trench from Catch basin # MH-G2/16/7 to CB-G2/16/7 B (S) at Road MCE0 </t>
  </si>
  <si>
    <t>41.88</t>
  </si>
  <si>
    <t xml:space="preserve">SUD1-02-011-TDC-TS9-1-SEW-FIR-2010-00 </t>
  </si>
  <si>
    <t>Check Installation of Manhole Base MH-12-7 at Road MCH0</t>
  </si>
  <si>
    <t xml:space="preserve">SUD1-02-011-TDC-TS9-1-SEW-FIR-2011-00 </t>
  </si>
  <si>
    <t xml:space="preserve">Check Installation of Manhole Base MH-12-13 at Road MCB0. </t>
  </si>
  <si>
    <t xml:space="preserve">SUD1-02-011-TDC-TS9-1-SEW-FIR-2012-00 </t>
  </si>
  <si>
    <t>Check Installation of Manhole Base MH-12-6 at Road MCH0</t>
  </si>
  <si>
    <t xml:space="preserve">SUD1-02-011-TDC-TS9-1-SEW-FIR-2015-00 </t>
  </si>
  <si>
    <t>Check Installation of Manhole Base (Rings not required) MH-12-2-1 at Road MCH0</t>
  </si>
  <si>
    <t xml:space="preserve">SUD1-02-011-TDC-TS9-1-STR-FIR-2016-00 </t>
  </si>
  <si>
    <t xml:space="preserve">Check Installation of catch basin CB-G2/16/2 A (S) include the connecting pipe opening at Road MCE0 </t>
  </si>
  <si>
    <t xml:space="preserve">SUD1-02-011-TDC-TS9-1-SEW-FIR-2017-00 </t>
  </si>
  <si>
    <t xml:space="preserve">Check Coordinates level and Excavation width Bottom level and compaction for sewerage pipeline trench from Manhole # MH-12-11-1-2 to MH-12-11-1-3 at Road MCG0 </t>
  </si>
  <si>
    <t xml:space="preserve">SUD1-02-011-TDC-TS9-1-SEW-FIR-2018-00 </t>
  </si>
  <si>
    <t>Check Coordinates level and Excavation width Bottom level and compaction for sewerage Manhole pit MH-12-11-1-3 at Road MCG0</t>
  </si>
  <si>
    <t xml:space="preserve">SUD1-02-011-TDC-TS9-1-SEW-FIR-2019-00 </t>
  </si>
  <si>
    <t xml:space="preserve">Check Coordinates level and Excavation width Bottom level and compaction for sewerage Manhole pit MH-12-11-5 
at Road MCG0 </t>
  </si>
  <si>
    <t xml:space="preserve">SUD1-02-011-TDC-TS9-1-STR-FIR-2020-00 </t>
  </si>
  <si>
    <t xml:space="preserve">Check Coordinates level and Excavation width Bottom level  and compaction for Storm Water pipeline trench from Catch basin # CB-G2/16/4 (D) to CB-G2/16/4 A (S) at Road MCE0 </t>
  </si>
  <si>
    <t xml:space="preserve">SUD1-02-011-TDC-TS9-1-STR-FIR-2021-00 </t>
  </si>
  <si>
    <t xml:space="preserve">Check Sand Bedding and GRP Pipe Installation for Storm water line from Manhole MH-G2/16/4 to MH-G2/16/5 at Road MCE0 </t>
  </si>
  <si>
    <t xml:space="preserve">87.25 </t>
  </si>
  <si>
    <t xml:space="preserve">SUD1-02-011-TDC-TS9-1-CCTV-FIR-2022-00 </t>
  </si>
  <si>
    <t xml:space="preserve">Check levels, laying polyethylene sheet, Form work and concrete pouring for UPVC Pipe (2X160mm) for CCTV Duct Bank 2 Crossing in road MCF0 as per Attached Highlighted Drawing </t>
  </si>
  <si>
    <t xml:space="preserve">25.64 </t>
  </si>
  <si>
    <t xml:space="preserve">SUD1-02-011-TDC-TS9-1-STR-FIR-2023-00 </t>
  </si>
  <si>
    <t xml:space="preserve">Check Installation of catch basin CB-G2/16/1 (D) include the connecting pipe opening at Road MCE0 </t>
  </si>
  <si>
    <t xml:space="preserve">SUD1-02-011-TDC-TS9-1-STR-FIR-2024-00 </t>
  </si>
  <si>
    <t xml:space="preserve">Check Installation of catch basin CB-G2/16/2 (D) include the connecting pipe opening at Road MCE0 </t>
  </si>
  <si>
    <t xml:space="preserve">SUD1-02-011-TDC-TS9-1-STR-FIR-2025-00 </t>
  </si>
  <si>
    <t xml:space="preserve">Check Installation of catch basin CB-G2/16/3 (D) include the connecting pipe opening at Road MCE0 </t>
  </si>
  <si>
    <t xml:space="preserve">SUD1-02-011-TDC-TS9-1-STR-FIR-2026-00 </t>
  </si>
  <si>
    <t xml:space="preserve">Check Installation of catch basin CB-G2/16/4 (D) include the connecting pipe opening at Road MCE0 </t>
  </si>
  <si>
    <t xml:space="preserve">SUD1-02-011-TDC-TS9-1-STR-FIR-2027-00 </t>
  </si>
  <si>
    <t xml:space="preserve">Check Installation of catch basin CB-G2/16/5 (D) include the connecting pipe opening at Road MCE0 </t>
  </si>
  <si>
    <t xml:space="preserve">SUD1-02-011-TDC-TS9-1-STR-FIR-2028-00 </t>
  </si>
  <si>
    <t xml:space="preserve">Check Installation of catch basin CB03-21 (S) include the connecting pipe opening at Road MCG0 </t>
  </si>
  <si>
    <t xml:space="preserve">SUD1-02-011-TDC-TS9-1-STR-FIR-2029-00 </t>
  </si>
  <si>
    <t xml:space="preserve">Check Installation of catch basin CB03-22 (S) include the connecting pipe opening at Road MCG0 </t>
  </si>
  <si>
    <t xml:space="preserve">SUD1-02-011-TDC-TS9-1-ROD-FIR-2031-00 </t>
  </si>
  <si>
    <t xml:space="preserve">Check Coordinates level and Compaction F.D.T for Embankment 5th layer at Plot (5) STA: 0+350 to STA: 0+467 </t>
  </si>
  <si>
    <t xml:space="preserve">620.88 </t>
  </si>
  <si>
    <t xml:space="preserve">SUD1-02-011-TDC-TS9-1-STR-FIR-2034-00 </t>
  </si>
  <si>
    <t xml:space="preserve">Check Coordinates level and Excavation width Bottom level and compaction for catch Basin CB01-19 at Road MCE0 </t>
  </si>
  <si>
    <t>SUD1-02-011-TDC-TS9-1-STR-FIR-2036-00</t>
  </si>
  <si>
    <t xml:space="preserve">Inspection Gravity and Leakage test pipeline from # CB-MH-G2/11/5 to CB-G2/11/5 A (S)  at Road MCF0 </t>
  </si>
  <si>
    <t xml:space="preserve">SUD1-02-011-TDC-TS9-1-STR-FIR-2037-00 </t>
  </si>
  <si>
    <t xml:space="preserve">Inspection Gravity and Leakage test pipeline from # MH-G2/11/5 to CB-G2/11/5 B (S)  at Road MCF0 </t>
  </si>
  <si>
    <t xml:space="preserve">SUD1-02-011-TDC-TS9-1-STR-FIR-2038-00 </t>
  </si>
  <si>
    <t xml:space="preserve">Inspection Gravity and Leakage test pipeline from # FMH-A2/9/20-397 to CB-A2/9/20-397 (S) at Road MCF0 </t>
  </si>
  <si>
    <t xml:space="preserve">SUD1-02-011-TDC-TS9-1-STR-FIR-2039-00 </t>
  </si>
  <si>
    <t xml:space="preserve">Inspection Gravity and Leakage test pipeline from #MH-G2/11/6 to CB-G2/11/6 A (S)at Road MCF0 </t>
  </si>
  <si>
    <t xml:space="preserve">SUD1-02-011-TDC-TS9-1-STR-FIR-2040-00 </t>
  </si>
  <si>
    <t xml:space="preserve">Inspection Gravity and Leakage test pipeline from #MH-G2/11/6  to CB-G2/11/6 C (S) at Road MCF0 </t>
  </si>
  <si>
    <t xml:space="preserve">SUD1-02-011-TDC-TS9-1-STR-FIR-2041-00 </t>
  </si>
  <si>
    <t xml:space="preserve">Inspection Gravity and Leakage test pipeline from Manhole # MH-G2/16/4 to MH-G2/16/5 at Road MCE0 </t>
  </si>
  <si>
    <t>SUD1-02-011-TDC-TS9-1-SEW-FIR-2044-01</t>
  </si>
  <si>
    <t xml:space="preserve">Check Sand Bedding and GRP Pipe Installation for Sewerage line from manhole # MH-12-19-1 to MH-12-19-1-1  at Road MCE0 </t>
  </si>
  <si>
    <t xml:space="preserve">SUD1-02-011-TDC-TS9-1-SEW-FIR-2045-00 </t>
  </si>
  <si>
    <t xml:space="preserve">Check Sand Bedding and GRP Pipe Installation for Sewerage line from manhole # MH-1-93 to MH-1-92 at Road MCC0 </t>
  </si>
  <si>
    <t>41.87</t>
  </si>
  <si>
    <t xml:space="preserve">SUD1-02-011-TDC-TS9-1-SEW-FIR-2047-00 </t>
  </si>
  <si>
    <t>Inspection Gravity and Leakage test pipeline from Manhole # MH-1-93-1 to MH-1-93 at Road MCC0</t>
  </si>
  <si>
    <t xml:space="preserve">SUD1-02-011-TDC-TS9-1-SEW-FIR-2048-00 </t>
  </si>
  <si>
    <t>Inspection Gravity and Leakage test pipeline from Manhole # MH-1-93-1 to MH-1-93-2 at Road MCC0</t>
  </si>
  <si>
    <t xml:space="preserve">SUD1-02-011-TDC-TS9-1-SEW-FIR-2049-00 </t>
  </si>
  <si>
    <t xml:space="preserve">Inspection Gravity and Leakage test pipeline from Manhole # MH-1-93-3 to MH-1-93-2 at Road MCC0 </t>
  </si>
  <si>
    <t>SUD1-02-011-TDC-TS9-1-SEW-FIR-2050-01</t>
  </si>
  <si>
    <t xml:space="preserve">Check Coordinates level and Excavation width Bottom level and compaction for sewerage pipeline trench from Manhole # MH-12-10 to MH-12-9 at Road MCB0 </t>
  </si>
  <si>
    <t>68.29</t>
  </si>
  <si>
    <t xml:space="preserve">SUD1-02-011-TDC-TS9-1-SEW-FIR-2051-00 </t>
  </si>
  <si>
    <t xml:space="preserve">Check Coordinates level and Excavation width Bottom level and compaction for sewerage pipeline trench from Manhole # MH-12-10 TO MH-12-11 at Road MCB0 </t>
  </si>
  <si>
    <t xml:space="preserve">68.95 </t>
  </si>
  <si>
    <t xml:space="preserve">SUD1-02-011-TDC-TS9-1-SEW-FIR-2052-00 </t>
  </si>
  <si>
    <t xml:space="preserve">Check Coordinates level and Excavation width Bottom level    and compaction for sewerage pipeline trench from Manhole # MH-12-11 TO MH-12-12 at Road MCB0 </t>
  </si>
  <si>
    <t xml:space="preserve">98.44 </t>
  </si>
  <si>
    <t xml:space="preserve">SUD1-02-011-TDC-TS9-1-SEW-FIR-2053-00 </t>
  </si>
  <si>
    <t xml:space="preserve">Check Coordinates level and Excavation width Bottom level    and compaction for sewerage pipeline trench from Manhole # MH-12-12 TO MH-12-13 at Road MCB0 </t>
  </si>
  <si>
    <t xml:space="preserve">99.16 </t>
  </si>
  <si>
    <t>SUD1-02-011-TDC-TS9-1-SEW-FIR-2054-01</t>
  </si>
  <si>
    <t xml:space="preserve">Check Coordinates level and Excavation width Bottom level   and compaction for sewerage manhole pit MH- 12-9 at Road MCB0 </t>
  </si>
  <si>
    <t xml:space="preserve">SUD1-02-011-TDC-TS9-1-SEW-FIR-2055-00 </t>
  </si>
  <si>
    <t xml:space="preserve">Check Coordinates level and Excavation width Bottom level   and compaction for sewerage manhole pit MH- 12-10 at Road MCB0 </t>
  </si>
  <si>
    <t xml:space="preserve">SUD1-02-011-TDC-TS9-1-SEW-FIR-2056-00 </t>
  </si>
  <si>
    <t xml:space="preserve">Check Coordinates level and Excavation width Bottom level   and compaction for sewerage manhole pit MH- 12-11 at Road MCB0 </t>
  </si>
  <si>
    <t xml:space="preserve">SUD1-02-011-TDC-TS9-1-SEW-FIR-2057-00 </t>
  </si>
  <si>
    <t xml:space="preserve">Check Coordinates level and Excavation width Bottom level   and compaction for sewerage manhole pit MH- 12-12 at Road MCB0 </t>
  </si>
  <si>
    <t xml:space="preserve">SUD1-02-011-TDC-TS9-1-ROD-FIR-2058-00 </t>
  </si>
  <si>
    <t xml:space="preserve">Check Coordinates and bottom level Road Filling and compaction test (bottom Sub-Grade) of Plot 5 STA: 0+270 to STA: 0+350 </t>
  </si>
  <si>
    <t xml:space="preserve">713.64 </t>
  </si>
  <si>
    <t xml:space="preserve">SUD1-02-011-TDC-TS9-1-STR-FIR-2064-00 </t>
  </si>
  <si>
    <t xml:space="preserve">Check Coordinates level and Excavation width Bottom level and compaction for Storm Water pipeline trench from Manhole # STA-A1/26/1 to STA-A1/26/2 at Road MCG0 </t>
  </si>
  <si>
    <t xml:space="preserve">63.59 </t>
  </si>
  <si>
    <t xml:space="preserve">SUD1-02-011-TDC-TS9-1-STR-FIR-2065-00 </t>
  </si>
  <si>
    <t xml:space="preserve">Check Coordinates level and Excavation width Bottom level    and compaction for Storm Water pipeline trench from Manhole # STA-A1/26/2 to STA-A1/26/3 at Road MCG0 </t>
  </si>
  <si>
    <t xml:space="preserve">63.50 </t>
  </si>
  <si>
    <t xml:space="preserve">SUD1-02-011-TDC-TS9-1-STR-FIR-2066-00 </t>
  </si>
  <si>
    <t xml:space="preserve">Check Coordinates level and Excavation width Bottom level    and compaction for Storm Water pipeline trench from Manhole # STA-A1/26/3 to STA-A1/26/4 at Road MCG0 </t>
  </si>
  <si>
    <t xml:space="preserve">63.65 </t>
  </si>
  <si>
    <t xml:space="preserve">SUD1-02-011-TDC-TS9-1-STR-FIR-2067-00 </t>
  </si>
  <si>
    <t xml:space="preserve">Check Coordinates level and Excavation width Bottom level    and compaction for Storm Water pipeline trench from Manhole # STA-A1/26/4 to STA-A1/26/5 at Road MCG0 </t>
  </si>
  <si>
    <t xml:space="preserve">63.80 </t>
  </si>
  <si>
    <t xml:space="preserve">SUD1-02-011-TDC-TS9-1-STR-FIR-2068-00 </t>
  </si>
  <si>
    <t xml:space="preserve">Check Coordinates level and Excavation width Bottom level    and compaction for Storm Water pipeline trench from Manhole # STA-A1/26/5 to STA-A1/26/6 at Road MCG0 </t>
  </si>
  <si>
    <t xml:space="preserve">64.54 </t>
  </si>
  <si>
    <t xml:space="preserve">SUD1-02-011-TDC-TS9-1-STR-FIR-2069-00 </t>
  </si>
  <si>
    <t xml:space="preserve">Check Coordinates level and Excavation width Bottom level   and compaction for Storm water Manhole Pit STA-A1/26/1 at Road MCG0 </t>
  </si>
  <si>
    <t xml:space="preserve">SUD1-02-011-TDC-TS9-1-STR-FIR-2070-00 </t>
  </si>
  <si>
    <t xml:space="preserve">Check Coordinates level and Excavation width Bottom level   and compaction for Storm water Manhole Pit STA-A1/26/2 at Road MCG0 </t>
  </si>
  <si>
    <t xml:space="preserve">SUD1-02-011-TDC-TS9-1-STR-FIR-2071-00 </t>
  </si>
  <si>
    <t xml:space="preserve">Check Coordinates level and Excavation width Bottom level   and compaction for Storm water Manhole Pit STA-A1/26/3 at Road MCG0 </t>
  </si>
  <si>
    <t xml:space="preserve">SUD1-02-011-TDC-TS9-1-STR-FIR-2072-00 </t>
  </si>
  <si>
    <t xml:space="preserve">Check Coordinates level and Excavation width Bottom level   and compaction for Storm water Manhole Pit STA-A1/26/4 at Road MCG0 </t>
  </si>
  <si>
    <t xml:space="preserve">SUD1-02-011-TDC-TS9-1-STR-FIR-2073-00 </t>
  </si>
  <si>
    <t xml:space="preserve">Check Coordinates level and Excavation width Bottom level   and compaction for Storm water Manhole Pit STA-A1/26/5 at Road MCG0 </t>
  </si>
  <si>
    <t xml:space="preserve">SUD1-02-011-TDC-TS9-1-STR-FIR-2074-00 </t>
  </si>
  <si>
    <t xml:space="preserve">Check Coordinates level and Excavation width Bottom level   and compaction for Storm water Manhole Pit STA-A1/26/6 at Road MCG0 </t>
  </si>
  <si>
    <t xml:space="preserve">SUD1-02-011-TDC-TS9-1-TEL-FIR-2075-00 </t>
  </si>
  <si>
    <t xml:space="preserve">Check levels, Laying polyethylene sheet, Form work and concrete pouring for TELECOMMUNICATIONS Works Duct Bank for HDPE Pipe 3(2X50mm) From Manhole 030 To 031 in Road ART-MC10 </t>
  </si>
  <si>
    <t xml:space="preserve">SUD1-02-011-TDC-TS9-1-ROD-FIR-2077-00 </t>
  </si>
  <si>
    <t xml:space="preserve">Check Coordinates level and Compaction F.D.T for Embankment 14th layer at PLOT (5), STA: 0+360 to STA: 0+420 </t>
  </si>
  <si>
    <t xml:space="preserve">1872.94 </t>
  </si>
  <si>
    <t xml:space="preserve">SUD1-02-011-TDC-TS9-1-ROD-FIR-2078-00 </t>
  </si>
  <si>
    <t xml:space="preserve">Check Coordinates level and Compaction F.D.T for Embankment 4th layer at Plot (3) STA: 0+0310 to STA: 0+467 </t>
  </si>
  <si>
    <t xml:space="preserve">4986.46 </t>
  </si>
  <si>
    <t>SUD1-02-011-TDC-TS9-1-SEW-FIR-2089-01</t>
  </si>
  <si>
    <t xml:space="preserve">Check Sand Bedding and GRP Pipe Installation for Sewerage line from manhole # MH-12-19-2 to MH-12-19-3 at Road MCE0 </t>
  </si>
  <si>
    <t xml:space="preserve">SUD1-02-011-TDC-TS9-1-SEW-FIR-2090-00 </t>
  </si>
  <si>
    <t xml:space="preserve">Check Sand Bedding and GRP Pipe Installation for Sewerage line from manhole # MH-1-88-2-1 to MH-1-88-2 at Road MCD0 </t>
  </si>
  <si>
    <t xml:space="preserve">97.13 </t>
  </si>
  <si>
    <t>SUD1-02-011-TDC-TS9-1-SEW-FIR-2091-01</t>
  </si>
  <si>
    <t xml:space="preserve">Check Sand Bedding and GRP Pipe Installation for Sewerage line from manhole# MH-12-19-4 to MH-12-19-5 at Road MCE0 </t>
  </si>
  <si>
    <t>SUD1-02-011-TDC-TS9-1-SEW-FIR-2092-01</t>
  </si>
  <si>
    <t xml:space="preserve">Check Sand Bedding and GRP Pipe Installation for Sewerage line from manhole# MH-12-19-3 to MH-12-19-4 at Road MCE0 </t>
  </si>
  <si>
    <t xml:space="preserve">SUD1-02-011-TDC-TS9-1-STR-FIR-2093-00 </t>
  </si>
  <si>
    <t xml:space="preserve">Check Coordinates level and Excavation width Bottom level and compaction for Storm Water pipeline trench from Catch basin # MH-G2/6/6 to CB-G2/6/6 B (S) at Road MCG0 </t>
  </si>
  <si>
    <t xml:space="preserve">29.11 </t>
  </si>
  <si>
    <t xml:space="preserve">SUD1-02-011-TDC-TS9-1-PW-FIR-2094-00 </t>
  </si>
  <si>
    <t xml:space="preserve">Check Sand bedding and pipe installation of potable water HDPE Pipes(225mm) at ST: +625.00 to ST: +000.00 Road MCG0 </t>
  </si>
  <si>
    <t xml:space="preserve">625.00 </t>
  </si>
  <si>
    <t xml:space="preserve">SUD1-02-011-TDC-TS9-1-STR-FIR-2097-00 </t>
  </si>
  <si>
    <t xml:space="preserve">Check Sand Bedding and UPVC Pipe Installation for Storm water line from # CB-G2/16/1 (D) to CB-G2/16/1 A(S) at Road MCE0 </t>
  </si>
  <si>
    <t xml:space="preserve">SUD1-02-011-TDC-TS9-1-STR-FIR-2098-00 </t>
  </si>
  <si>
    <t xml:space="preserve">Check Sand Bedding and UPVC Pipe Installation for Storm water line from # CB-G2/16/1 B (S) to MH-G2/16/1 at Road MCE0 </t>
  </si>
  <si>
    <t xml:space="preserve">22.38 </t>
  </si>
  <si>
    <t xml:space="preserve">SUD1-02-011-TDC-TS9-1-STR-FIR-2099-00 </t>
  </si>
  <si>
    <t xml:space="preserve">Check Sand Bedding and UPVC Pipe Installation for Storm water line from # CB-G2/16/2 A (S) to CB-G2/16/2 (D) at Road MCE0 </t>
  </si>
  <si>
    <t>24.14</t>
  </si>
  <si>
    <t xml:space="preserve">SUD1-02-011-TDC-TS9-1-STR-FIR-2100-00 </t>
  </si>
  <si>
    <t xml:space="preserve">Check Sand Bedding and UPVC Pipe Installation for Storm water line from # CB-G2/16/3 A (S) to CB-G2/16/3 (D) at Road MCE0 </t>
  </si>
  <si>
    <t>28.85</t>
  </si>
  <si>
    <t xml:space="preserve">SUD1-02-011-TDC-TS9-1-STR-FIR-2101-00 </t>
  </si>
  <si>
    <t xml:space="preserve">Check Sand Bedding and UPVC Pipe Installation for Storm water line from # CB-G2/16/3 B (S) to MH-G2/16/3 at Road MCE0 </t>
  </si>
  <si>
    <t xml:space="preserve">24.34 </t>
  </si>
  <si>
    <t xml:space="preserve">SUD1-02-011-TDC-TS9-1-STR-FIR-2102-00 </t>
  </si>
  <si>
    <t xml:space="preserve">Check Sand Bedding and UPVC Pipe Installation for Storm water line from # CB-G2/16/4 A (S) to CB-G2/16/4 (D) at Road MCE0 </t>
  </si>
  <si>
    <t xml:space="preserve">SUD1-02-011-TDC-TS9-1-PW-FIR-2103-00 </t>
  </si>
  <si>
    <t>Check Coordinates level and Excavation width Bottom level and compaction for potable water pipeline from Station ST: +625.00 to ST: +000.00 Road MCF0</t>
  </si>
  <si>
    <t xml:space="preserve">SUD1-02-011-TDC-TS9-1-LIT-FIR-2108-00 </t>
  </si>
  <si>
    <t xml:space="preserve">Check levels, Laying polyethylene sheet, Form work and concrete pouring for UPVC Pipe (4X160mm) from Manhole 63 To Manhole 64 for Street Lighting Duct Bank in Road MCC0 </t>
  </si>
  <si>
    <t xml:space="preserve">17.14 </t>
  </si>
  <si>
    <t xml:space="preserve">SUD1-02-011-TDC-TS9-1-SEW-FIR-2109-00 </t>
  </si>
  <si>
    <t xml:space="preserve">Check Installation of Manhole Base MH-12-8 at Road MCH0. </t>
  </si>
  <si>
    <t>SUD1-02-011-TDC-TS9-1-SEW-FIR-2110-00</t>
  </si>
  <si>
    <t xml:space="preserve">Check Installation of Manhole Base (Rings not required) MH-12-11-1-3 at Road MCG0.   </t>
  </si>
  <si>
    <t xml:space="preserve">SUD1-02-011-TDC-TS9-1-SEW-FIR-2111-00 </t>
  </si>
  <si>
    <t>Check Installation of Manhole Base MH-12-11-5 at Road MCG0</t>
  </si>
  <si>
    <t xml:space="preserve">SUD1-02-011-TDC-TS9-1-SEW-FIR-2112-00 </t>
  </si>
  <si>
    <t>Check Installation of Manhole Base (Rings not required) MH-12-7-1-2 at Road MCH0</t>
  </si>
  <si>
    <t xml:space="preserve">SUD1-02-011-TDC-TS9-1-ROD-FIR-2113-00 </t>
  </si>
  <si>
    <t xml:space="preserve">Check Coordinates level and Compaction F.D.T for Embankment 3rd layer at Plot (3) STA: 0+0250 to STA: 0+310 </t>
  </si>
  <si>
    <t xml:space="preserve">1505.15 </t>
  </si>
  <si>
    <t xml:space="preserve">SUD1-02-011-TDC-TS9-1-ROD-FIR-2114-00 </t>
  </si>
  <si>
    <t xml:space="preserve">Check Coordinates level and Compaction F.D.T for Embankment 1st layer at PLOT (1), STA: 0+200 to STA: 0+400 </t>
  </si>
  <si>
    <t xml:space="preserve">5376.76 </t>
  </si>
  <si>
    <t xml:space="preserve">SUD1-02-011-TDC-TS9-1-STR-FIR-2115-00 </t>
  </si>
  <si>
    <t xml:space="preserve">Check Coordinates level and compaction F.D.T for Backfilling of  #CB-G2/6(S) at Road MCG0 (Bottom subgrade) </t>
  </si>
  <si>
    <t xml:space="preserve">SUD1-02-011-TDC-TS9-1-STR-FIR-2116-00 </t>
  </si>
  <si>
    <t xml:space="preserve">Check Coordinates level and compaction F.D.T for Backfilling of  #CB-G2/6/1 B(S) at Road MCG0 (Bottom subgrade) </t>
  </si>
  <si>
    <t>SUD1-02-011-TDC-TS9-1-ROD-FIR-2117-00</t>
  </si>
  <si>
    <t>Check Coordinates and bottom level Road Excavation/cutting upto bottom of Sub-Grade Sholuder (Right side) STA: 5+970 to STA: 6+120 at Road # MC20</t>
  </si>
  <si>
    <t xml:space="preserve">2617.51 </t>
  </si>
  <si>
    <t xml:space="preserve">SUD1-02-011-TDC-TS9-1-STR-FIR-2120-00 </t>
  </si>
  <si>
    <t xml:space="preserve">Check Coordinates level and Excavation width Bottom level and compaction for Storm Water pipeline trench from Catch basin # MH-G2/11/6 to CB-G2/11/6 B (S) at Road MCF0 </t>
  </si>
  <si>
    <t>25.44</t>
  </si>
  <si>
    <t xml:space="preserve">SUD1-02-011-TDC-TS9-1-STR-FIR-2129-00 </t>
  </si>
  <si>
    <t xml:space="preserve">Check Coordinates level and compaction F.D.T for Backfilling of Manhole #MH-G2/6/1 at Road MCG0 (Bottom subgrade) </t>
  </si>
  <si>
    <t xml:space="preserve">SUD1-02-011-TDC-TS9-1-STR-FIR-2130-00 </t>
  </si>
  <si>
    <t xml:space="preserve">Check Coordinates level and compaction F.D.T for Backfilling of  # CB-G2/6/2 (D) at Road MCG0 (Bottom subgrade) </t>
  </si>
  <si>
    <t xml:space="preserve">SUD1-02-011-TDC-TS9-1-STR-FIR-2131-00 </t>
  </si>
  <si>
    <t xml:space="preserve">Check Coordinates level and compaction F.D.T for Backfilling of Manhole # MH - G2/6/2  at Road MCG0 (Bottom subgrade) </t>
  </si>
  <si>
    <t xml:space="preserve">SUD1-02-011-TDC-TS9-1-STR-FIR-2132-00 </t>
  </si>
  <si>
    <t xml:space="preserve">Check Coordinates level and compaction F.D.T for Backfilling of Manhole # MH - G2/6/4 at Road MCG0 (Bottom subgrade) </t>
  </si>
  <si>
    <t xml:space="preserve">SUD1-02-011-TDC-TS9-1-STR-FIR-2133-00 </t>
  </si>
  <si>
    <t xml:space="preserve">Check Coordinates level and compaction F.D.T for Backfilling of # CB-G2/6/4 B (S) at Road MCG0 (Bottom subgrade) </t>
  </si>
  <si>
    <t xml:space="preserve">SUD1-02-011-TDC-TS9-1-STR-FIR-2134-00 </t>
  </si>
  <si>
    <t xml:space="preserve">Check Coordinates level and compaction F.D.T for Backfilling of # MH-G2/6/3 at Road MCG0 (Bottom subgrade) </t>
  </si>
  <si>
    <t xml:space="preserve">SUD1-02-011-TDC-TS9-1-STR-FIR-2135-00 </t>
  </si>
  <si>
    <t xml:space="preserve">Check Coordinates level and compaction F.D.T for Backfilling of # CB-G2/6/3 B (S) at Road MCG0 (Bottom subgrade) </t>
  </si>
  <si>
    <t xml:space="preserve">SUD1-02-011-TDC-TS9-1-LSP-FIR-2136-00 </t>
  </si>
  <si>
    <t>Check Coordinates level and Compaction F.D.T for cutting Grading level for bottom of replacement soil (MODON Landscape Area) From #STA: 0+320 to STA: 0+620</t>
  </si>
  <si>
    <t>1391.27</t>
  </si>
  <si>
    <t xml:space="preserve">SUD1-02-011-TDC-TS9-1-LSP-FIR-2137-00 </t>
  </si>
  <si>
    <t>Check Coordinates level and Compaction F.D.T for Filling Grading level for bottom of replacement soil (MODON Landscape Area)# STA: 0+320 to STA: 0+620</t>
  </si>
  <si>
    <t>168.56</t>
  </si>
  <si>
    <t xml:space="preserve">SUD1-02-011-TDC-TS9-1-ROD-FIR-2139-00 </t>
  </si>
  <si>
    <t xml:space="preserve">Check Coordinates level and Compaction F.D.T for Embankment 2nd layer at Plot (5) STA: 0+110 to STA: 0+150 </t>
  </si>
  <si>
    <t xml:space="preserve">1250.81 </t>
  </si>
  <si>
    <t xml:space="preserve">SUD1-02-011-TDC-TS9-1-STR-FIR-2140-00 </t>
  </si>
  <si>
    <t xml:space="preserve">Check Coordinates level and compaction F.D.T for Backfilling of # CB-G2/11/3 B (S)  at Road MCF0 (Bottom subgrade) </t>
  </si>
  <si>
    <t xml:space="preserve">SUD1-02-011-TDC-TS9-1-STR-FIR-2141-00 </t>
  </si>
  <si>
    <t>Check Coordinates level and compaction F.D.T for Trench Backfilling Between Manhole # CB-G2/11 (S) to FIMH-G2/11 at Road MCF0 (Last Layer)</t>
  </si>
  <si>
    <t xml:space="preserve">23.25 </t>
  </si>
  <si>
    <t xml:space="preserve">SUD1-02-011-TDC-TS9-1-STR-FIR-2142-00 </t>
  </si>
  <si>
    <t>Check Coordinates level and compaction F.D.T for Trench Backfilling Between Manhole # CB-G2/11/1 A (S) to CB-G2/11/1 (D) at Road MCF0 (Last Layer)</t>
  </si>
  <si>
    <t xml:space="preserve">SUD1-02-011-TDC-TS9-1-STR-FIR-2143-00 </t>
  </si>
  <si>
    <t>Check Coordinates level and compaction F.D.T for Trench Backfilling Between Manhole # CB-G2/11/1 (D) to MH-G2/11/1 at Road MCF0 (Last Layer)</t>
  </si>
  <si>
    <t xml:space="preserve">SUD1-02-011-TDC-TS9-1-STR-FIR-2144-00 </t>
  </si>
  <si>
    <t>Check Coordinates level and compaction F.D.T for Trench Backfilling Between Manhole # CB-G2/11/1 B (S) to MH-G2/11/1 at Road MCF0 (Last Layer)</t>
  </si>
  <si>
    <t xml:space="preserve">SUD1-02-011-TDC-TS9-1-STR-FIR-2145-00 </t>
  </si>
  <si>
    <t>Check Coordinates level and compaction F.D.T for Trench Backfilling Between Manhole #CB-G2/11 /2 (D) to CB-G2/11/2 A(S) at Road MCF0 (Last Layer)</t>
  </si>
  <si>
    <t xml:space="preserve">SUD1-02-011-TDC-TS9-1-STR-FIR-2146-00 </t>
  </si>
  <si>
    <t>Check Coordinates level and compaction F.D.T for Trench Backfilling Between Manhole #MH-G2/11/2 to CB-G2/11/2 (D) at Road MCF0 (Last Layer)</t>
  </si>
  <si>
    <t xml:space="preserve">SUD1-02-011-TDC-TS9-1-STR-FIR-2147-00 </t>
  </si>
  <si>
    <t>Check Coordinates level and compaction F.D.T for Trench Backfilling Between Manhole #MH-G2/11/2 to CB-G2/11/2 B (S) at Road MCF0 (Last Layer)</t>
  </si>
  <si>
    <t xml:space="preserve">SUD1-02-011-TDC-TS9-1-STR-FIR-2148-00 </t>
  </si>
  <si>
    <t xml:space="preserve">Check Coordinates level and compaction F.D.T for Trench Backfilling Between Manhole # CB-G2/11 /3 A (S) to CB-G2/11 /3 (D) at Road MCF0 (Last Layer) </t>
  </si>
  <si>
    <t xml:space="preserve">SUD1-02-011-TDC-TS9-1-STR-FIR-2149-00 </t>
  </si>
  <si>
    <t xml:space="preserve">Check Coordinates level and compaction F.D.T for Trench Backfilling Between Manhole CB-G2/11/3 B(S) MH-G2/11/3 at Road MCF0 (Last Layer) </t>
  </si>
  <si>
    <t xml:space="preserve">SUD1-02-011-TDC-TS9-1-STR-FIR-2150-00 </t>
  </si>
  <si>
    <t xml:space="preserve">Check Coordinates level and compaction F.D.T for Trench Backfilling Between Manhole# CB-G2/11/3 (D) MH-G2/11/3 at Road MCF0 (Last Layer) </t>
  </si>
  <si>
    <t xml:space="preserve">SUD1-02-011-TDC-TS9-1-STR-FIR-2151-00 </t>
  </si>
  <si>
    <t xml:space="preserve">Check Coordinates level and compaction F.D.T for Backfilling of # FMH -A2/9/20-398 at Road MCG0 (Bottom subgrade) </t>
  </si>
  <si>
    <t xml:space="preserve">SUD1-02-011-TDC-TS9-1-STR-FIR-2152-00 </t>
  </si>
  <si>
    <t xml:space="preserve">Check Coordinates level and compaction F.D.T for Backfilling of # CB-A2/9/20-398 (S) at Road MCG0 (Bottom subgrade) </t>
  </si>
  <si>
    <t xml:space="preserve">SUD1-02-011-TDC-TS9-1-STR-FIR-2153-00 </t>
  </si>
  <si>
    <t xml:space="preserve">Check Coordinates level and compaction F.D.T for Backfilling of # MH -G2/6/5 at Road MCG0 (Bottom subgrade) </t>
  </si>
  <si>
    <t xml:space="preserve">SUD1-02-011-TDC-TS9-1-STR-FIR-2154-00 </t>
  </si>
  <si>
    <t xml:space="preserve">Check Coordinates level and compaction F.D.T for Backfilling of # CB-G2/6/5 A (S) at Road MCG0 (Bottom subgrade) </t>
  </si>
  <si>
    <t xml:space="preserve">SUD1-02-011-TDC-TS9-1-STR-FIR-2155-00 </t>
  </si>
  <si>
    <t xml:space="preserve">Check Coordinates level and compaction F.D.T for Backfilling of # CB-G2/6/5 B (S) at Road MCG0 (Bottom subgrade) </t>
  </si>
  <si>
    <t xml:space="preserve">SUD1-02-011-TDC-TS9-1-STR-FIR-2160-00 </t>
  </si>
  <si>
    <t xml:space="preserve">Check Coordinates level and compaction F.D.T for Backfilling of # FMH -A2/9/20-396 at Road MCG0 (Bottom subgrade) </t>
  </si>
  <si>
    <t xml:space="preserve">SUD1-02-011-TDC-TS9-1-CCTV-FIR-2161-00 </t>
  </si>
  <si>
    <t xml:space="preserve">Check levels, laying polyethylene sheet, Form work and concrete pouring for UPVC Pipe (2X160mm) for CCTV Duct Bank Near Pole (4) in Road MCE0 as per Attached Highlighted Drawing </t>
  </si>
  <si>
    <t xml:space="preserve">20.63 </t>
  </si>
  <si>
    <t xml:space="preserve">SUD1-02-011-TDC-TS9-1-CCTV-FIR-2162-00 </t>
  </si>
  <si>
    <t xml:space="preserve">Check levels, laying polyethylene sheet, Form work and concrete pouring for UPVC Pipe (2X160mm) for CCTV Duct Bank Near Pole (4) in Road MCD0 as per Attached Highlighted Drawing </t>
  </si>
  <si>
    <t xml:space="preserve">15.46 </t>
  </si>
  <si>
    <t xml:space="preserve">SUD1-02-011-TDC-TS9-1-ROD-FIR-2163-00 </t>
  </si>
  <si>
    <t xml:space="preserve">Check Coordinates level and Compaction F.D.T for Embankment 1st layer at PLOT (1), STA: 0+400 to STA: 0+610 </t>
  </si>
  <si>
    <t xml:space="preserve">8093.05 </t>
  </si>
  <si>
    <t xml:space="preserve">SUD1-02-011-TDC-TS9-1-STR-FIR-2164-00 </t>
  </si>
  <si>
    <t xml:space="preserve">Check Sand Bedding and UPVC Pipe Installation for Storm water line from CB03-22 (S) FMH-G2/5 at Road MCG0 </t>
  </si>
  <si>
    <t xml:space="preserve">26.29 </t>
  </si>
  <si>
    <t xml:space="preserve">SUD1-02-011-TDC-TS9-1-STR-FIR-2165-00 </t>
  </si>
  <si>
    <t xml:space="preserve">Check Sand Bedding and UPVC Pipe Installation for Storm water line from CB03-21 (S) to FMH-G2/8 at Road MCG0 </t>
  </si>
  <si>
    <t xml:space="preserve">27.69 </t>
  </si>
  <si>
    <t xml:space="preserve">SUD1-02-011-TDC-TS9-1-STR-FIR-2166-00 </t>
  </si>
  <si>
    <t xml:space="preserve">Check Sand Bedding and UPVC Pipe Installation for Storm water line from CB-G2/6/6 B (S) MH-G2/6/6 at Road MCG0 </t>
  </si>
  <si>
    <t>29.11</t>
  </si>
  <si>
    <t xml:space="preserve">SUD1-02-011-TDC-TS9-1-STR-FIR-2169-00 </t>
  </si>
  <si>
    <t xml:space="preserve">Check Coordinates level and compaction F.D.T for Backfilling of # CB-G2/11 (S) at Road MCF0 (Bottom subgrade) </t>
  </si>
  <si>
    <t xml:space="preserve">SUD1-02-011-TDC-TS9-1-STR-FIR-2170-00 </t>
  </si>
  <si>
    <t xml:space="preserve">Check Coordinates level and compaction F.D.T for Backfilling of # CB-G2/11/1 (D) at Road MCF0 (Bottom subgrade) </t>
  </si>
  <si>
    <t xml:space="preserve">SUD1-02-011-TDC-TS9-1-PW-FIR-2172-00 </t>
  </si>
  <si>
    <t xml:space="preserve">Check Coordinates level and Excavation width Bottom level and compaction for Road crossing potable water HDPE pipelines (Diameter 160mm) at Road MCZ0 </t>
  </si>
  <si>
    <t>26.80</t>
  </si>
  <si>
    <t xml:space="preserve">SUD1-02-011-TDC-TS9-1-STR-FIR-2173-00 </t>
  </si>
  <si>
    <t>Check Coordinates level and compaction F.D.T for Trench Backfilling Between Manhole CB-G2/11/4 (D) to CB-G2/11/4 A (S) at Road MCF0 (Last Layer)</t>
  </si>
  <si>
    <t xml:space="preserve">SUD1-02-011-TDC-TS9-1-STR-FIR-2174-00 </t>
  </si>
  <si>
    <t xml:space="preserve">Check Coordinates level and compaction F.D.T for Trench Backfilling Between Manhole MH-G2/11/4 to CB-G2/11/4 (D) at Road MCF0 (Last Layer) </t>
  </si>
  <si>
    <t xml:space="preserve">SUD1-02-011-TDC-TS9-1-STR-FIR-2175-00 </t>
  </si>
  <si>
    <t>Check Coordinates level and compaction F.D.T for Trench Backfilling Between Manhole MH-G2/11 /4 to CB-G2/11 /4 B (S) at Road MCF0 (Last Layer)</t>
  </si>
  <si>
    <t xml:space="preserve">SUD1-02-011-TDC-TS9-1-STR-FIR-2176-00 </t>
  </si>
  <si>
    <t xml:space="preserve">Check Coordinates level and compaction F.D.T for Trench Backfilling Between Manhole FMH-A2/9/20-399 to CB-A2/9/20-399 (S) at Road MCF0 (Last Layer) </t>
  </si>
  <si>
    <t xml:space="preserve">SUD1-02-011-TDC-TS9-1-STR-FIR-2177-00 </t>
  </si>
  <si>
    <t xml:space="preserve">Check Coordinates level and compaction F.D.T for Backfilling of # CB-G2/11/1 A (S) at Road MCF0 (Bottom subgrade) </t>
  </si>
  <si>
    <t xml:space="preserve">SUD1-02-011-TDC-TS9-1-STR-FIR-2178-00 </t>
  </si>
  <si>
    <t xml:space="preserve">Check Coordinates level and compaction F.D.T for Backfilling of # MH -G2/11/1 at Road MCF0 (Bottom subgrade) </t>
  </si>
  <si>
    <t xml:space="preserve">SUD1-02-011-TDC-TS9-1-STR-FIR-2179-00 </t>
  </si>
  <si>
    <t xml:space="preserve">Check Coordinates level and compaction F.D.T for Backfilling of # CB-G2/11/1 B (S) at Road MCF0 (Bottom subgrade) </t>
  </si>
  <si>
    <t xml:space="preserve">SUD1-02-011-TDC-TS9-1-STR-FIR-2180-00 </t>
  </si>
  <si>
    <t xml:space="preserve">Check Coordinates level and compaction F.D.T for Backfilling of # CB-G2-11/2 (D) at Road MCF0 (Bottom subgrade) </t>
  </si>
  <si>
    <t xml:space="preserve">SUD1-02-011-TDC-TS9-1-STR-FIR-2181-00 </t>
  </si>
  <si>
    <t xml:space="preserve">Check Coordinates level and compaction F.D.T for Backfilling of # CB-G2/11/2 A(S) at Road MCF0 (Bottom subgrade) </t>
  </si>
  <si>
    <t xml:space="preserve">SUD1-02-011-TDC-TS9-1-STR-FIR-2182-00 </t>
  </si>
  <si>
    <t xml:space="preserve">Check Coordinates level and compaction F.D.T for Backfilling of # MH-G2/11/2 at Road MCF0 (Bottom subgrade) </t>
  </si>
  <si>
    <t xml:space="preserve">SUD1-02-011-TDC-TS9-1-STR-FIR-2183-00 </t>
  </si>
  <si>
    <t xml:space="preserve">Check Coordinates level and compaction F.D.T for Backfilling of # CB-G2/11/2 B (S)  at Road MCF0 (Bottom subgrade) </t>
  </si>
  <si>
    <t xml:space="preserve">SUD1-02-011-TDC-TS9-1-STR-FIR-2184-00 </t>
  </si>
  <si>
    <t xml:space="preserve">Check Coordinates level and compaction F.D.T for Backfilling of # CB-G2/11/3 (D) at Road MCF0 (Bottom subgrade) </t>
  </si>
  <si>
    <t xml:space="preserve">SUD1-02-011-TDC-TS9-1-STR-FIR-2185-00 </t>
  </si>
  <si>
    <t xml:space="preserve">Check Coordinates level and compaction F.D.T for Backfilling of # CB-G2/11/3 A (S) at Road MCF0 (Bottom subgrade) </t>
  </si>
  <si>
    <t xml:space="preserve">SUD1-02-011-TDC-TS9-1-STR-FIR-2186-00 </t>
  </si>
  <si>
    <t xml:space="preserve">Check Coordinates level and compaction F.D.T for Backfilling of # MH-G2/11/3 at Road MCF0 (Bottom subgrade) </t>
  </si>
  <si>
    <t xml:space="preserve">SUD1-02-011-TDC-TS9-1-STR-FIR-2187-00 </t>
  </si>
  <si>
    <t xml:space="preserve">Check Coordinates level and compaction F.D.T for Backfilling of # CB-G2/11/4 (D) at Road MCF0 (Bottom subgrade) </t>
  </si>
  <si>
    <t xml:space="preserve">SUD1-02-011-TDC-TS9-1-STR-FIR-2188-00 </t>
  </si>
  <si>
    <t xml:space="preserve">Check Coordinates level and compaction F.D.T for Backfilling of # CB-G2/11/4 A (S) at Road MCF0 (Bottom subgrade) </t>
  </si>
  <si>
    <t xml:space="preserve">SUD1-02-011-TDC-TS9-1-STR-FIR-2189-00 </t>
  </si>
  <si>
    <t xml:space="preserve">Check Coordinates level and compaction F.D.T for Backfilling of # MH-G2/11/4 at Road MCF0 (Bottom subgrade) </t>
  </si>
  <si>
    <t xml:space="preserve">SUD1-02-011-TDC-TS9-1-STR-FIR-2190-00 </t>
  </si>
  <si>
    <t xml:space="preserve">Check Coordinates level and compaction F.D.T for Backfilling of # CB-G2/11/4 B (S) at Road MCF0 (Bottom subgrade) </t>
  </si>
  <si>
    <t xml:space="preserve">SUD1-02-011-TDC-TS9-1-STR-FIR-2191-00 </t>
  </si>
  <si>
    <t xml:space="preserve">Check Coordinates level and compaction F.D.T for Backfilling of # CB-A2/9/20-399 (S) at Road MCF0 (Bottom subgrade) </t>
  </si>
  <si>
    <t xml:space="preserve">SUD1-02-011-TDC-TS9-1-STR-FIR-2192-00 </t>
  </si>
  <si>
    <t xml:space="preserve">Check Coordinates level and compaction F.D.T for Backfilling of #  FMH-A2/9/20-399 at Road MCF0 (Bottom subgrade) </t>
  </si>
  <si>
    <t xml:space="preserve">SUD1-02-011-TDC-TS9-1-STR-FIR-2193-00 </t>
  </si>
  <si>
    <t xml:space="preserve">Check Coordinates level and compaction F.D.T for Backfilling of # CB-A2/9/20-396(S) at Road MCG0 (Bottom subgrade) </t>
  </si>
  <si>
    <t xml:space="preserve">SUD1-02-011-TDC-TS9-1-STR-FIR-2194-00 </t>
  </si>
  <si>
    <t xml:space="preserve">Check Coordinates level and compaction F.D.T for Backfilling of # CB-G2/6/1 (D) at Road MCG0 (Bottom subgrade) </t>
  </si>
  <si>
    <t xml:space="preserve">SUD1-02-011-TDC-TS9-1-STR-FIR-2195-00 </t>
  </si>
  <si>
    <t xml:space="preserve">Check Coordinates level and compaction F.D.T for Backfilling of # CB-G2/6/1 A (S) at Road MCG0 (Bottom subgrade) </t>
  </si>
  <si>
    <t xml:space="preserve">SUD1-02-011-TDC-TS9-1-STR-FIR-2196-00 </t>
  </si>
  <si>
    <t xml:space="preserve">Check compaction F.D.T for Backfilling of # CB-G2/6/2 A (S) at Road MCG0 (Bottom subgrade) </t>
  </si>
  <si>
    <t xml:space="preserve">SUD1-02-011-TDC-TS9-1-STR-FIR-2197-00 </t>
  </si>
  <si>
    <t xml:space="preserve">Check Coordinates level and compaction F.D.T for Backfilling of # CB-G2/6/2 B (S) at Road MCG0 (Bottom subgrade) </t>
  </si>
  <si>
    <t xml:space="preserve">SUD1-02-011-TDC-TS9-1-STR-FIR-2198-00 </t>
  </si>
  <si>
    <t xml:space="preserve">Check Coordinates level and compaction F.D.T for Backfilling of # CB-G2/6/3 A (S) at Road MCG0 (Bottom subgrade) </t>
  </si>
  <si>
    <t xml:space="preserve">SUD1-02-011-TDC-TS9-1-STR-FIR-2199-00 </t>
  </si>
  <si>
    <t xml:space="preserve">Check Coordinates level and compaction F.D.T for Backfilling of # CB-G2/6/3 (D) at Road MCG0 (Bottom subgrade) </t>
  </si>
  <si>
    <t xml:space="preserve">SUD1-02-011-TDC-TS9-1-STR-FIR-2200-00 </t>
  </si>
  <si>
    <t xml:space="preserve">Check Coordinates level and compaction F.D.T for Backfilling of # CB-G2/6/4 A (S) at Road MCG0 (Bottom subgrade) </t>
  </si>
  <si>
    <t xml:space="preserve">SUD1-02-011-TDC-TS9-1-STR-FIR-2201-00 </t>
  </si>
  <si>
    <t xml:space="preserve">Check Coordinates level and compaction F.D.T for Backfilling of # CB-G2/6/4 (D) at Road MCG0 (Bottom subgrade) </t>
  </si>
  <si>
    <t xml:space="preserve">SUD1-02-011-TDC-TS9-1-ROD-FIR-2203-00 </t>
  </si>
  <si>
    <t xml:space="preserve">Check Coordinates level and Compaction F.D.T for Embankment 13th layer at PLOT (5), STA: 0+230 to STA: 0+360 </t>
  </si>
  <si>
    <t xml:space="preserve">4658.47 </t>
  </si>
  <si>
    <t xml:space="preserve">SUD1-02-011-TDC-TS9-1-SEW-FIR-2204-00 </t>
  </si>
  <si>
    <t xml:space="preserve">Check Sand Bedding and GRP Pipe Installation for Sewerage line from manhole # MH-12-13-1 to MH-12-13-1-1 at Road MCF0 </t>
  </si>
  <si>
    <t xml:space="preserve">SUD1-02-011-TDC-TS9-1-SEW-FIR-2205-00 </t>
  </si>
  <si>
    <t xml:space="preserve">Check Sand Bedding and GRP Pipe Installation for Sewerage line from manhole # MH-12-13-1-1 to MH-12-13-1-2 at Road MCF0 </t>
  </si>
  <si>
    <t xml:space="preserve">SUD1-02-011-TDC-TS9-1-SEW-FIR-2206-00 </t>
  </si>
  <si>
    <t xml:space="preserve">Check Sand Bedding and GRP Pipe Installation for Sewerage line from manhole # MH-12-13-1-2 to MH-12-13-1-3 at Road MCF0 </t>
  </si>
  <si>
    <t xml:space="preserve">SUD1-02-011-TDC-TS9-1-STR-FIR-2207-00 </t>
  </si>
  <si>
    <t xml:space="preserve">Inspection Gravity and Leakage test pipeline from Manhole # CB-G2/16/1 (D) to CB-G2/16/1 A(S) at Road MCE0 </t>
  </si>
  <si>
    <t xml:space="preserve">SUD1-02-011-TDC-TS9-1-STR-FIR-2208-00 </t>
  </si>
  <si>
    <t xml:space="preserve">Inspection Gravity and Leakage test pipeline from Manhole # CB-G2/16/1 B (S) to MH-G2/16/1 at Road MCE0 </t>
  </si>
  <si>
    <t xml:space="preserve">SUD1-02-011-TDC-TS9-1-STR-FIR-2209-00 </t>
  </si>
  <si>
    <t xml:space="preserve">Inspection Gravity and Leakage test pipeline from Manhole# CB-G2/16/2 A (S) to CB-G2/16/2 (D) at Road MCE0 </t>
  </si>
  <si>
    <t xml:space="preserve">SUD1-02-011-TDC-TS9-1-STR-FIR-2210-00 </t>
  </si>
  <si>
    <t xml:space="preserve">Inspection Gravity and Leakage test pipeline from Manhole # CB-G2/16/3 A (S) to CB-G2/16/3 (D) at Road MCE0 </t>
  </si>
  <si>
    <t xml:space="preserve">SUD1-02-011-TDC-TS9-1-STR-FIR-2211-00 </t>
  </si>
  <si>
    <t xml:space="preserve">Inspection Gravity and Leakage test pipeline from Manhole # CB-G2/16/3 B (S) to MH-G2/16/3 at Road MCE0 </t>
  </si>
  <si>
    <t xml:space="preserve">SUD1-02-011-TDC-TS9-1-STR-FIR-2212-00 </t>
  </si>
  <si>
    <t xml:space="preserve">Inspection Gravity and Leakage test pipeline from Manhole # CB-G2/16/4 A (S) to CB-G2/16/4 (D) at Road MCE0 </t>
  </si>
  <si>
    <t xml:space="preserve">SUD1-02-011-TDC-TS9-1-STR-FIR-2213-00 </t>
  </si>
  <si>
    <t xml:space="preserve">Check Sand Bedding and GRP Pipe Installation for Storm water line from Manhole # MH-G2/16/2 TOMH-G2/16/3 at Road MCE0  </t>
  </si>
  <si>
    <t xml:space="preserve">SUD1-02-011-TDC-TS9-1-STR-FIR-2214-00 </t>
  </si>
  <si>
    <t xml:space="preserve">Check Coordinates level and Excavation width Bottom level and compaction for Storm water Manhole Pit STA-A1/38 at Road MCB0 </t>
  </si>
  <si>
    <t xml:space="preserve">SUD1-02-011-TDC-TS9-1-STR-FIR-2215-00 </t>
  </si>
  <si>
    <t xml:space="preserve">Check Coordinates level and Excavation width Bottom level and compaction for Storm water Manhole Pit STA-A1/37 at Road MCB0 </t>
  </si>
  <si>
    <t xml:space="preserve">SUD1-02-011-TDC-TS9-1-STR-FIR-2216-00 </t>
  </si>
  <si>
    <t xml:space="preserve">Check Coordinates level and Excavation width Bottom level and compaction for Storm water Manhole Pit STA-A1/36  at Road MCB0 </t>
  </si>
  <si>
    <t xml:space="preserve">SUD1-02-011-TDC-TS9-1-STR-FIR-2217-00 </t>
  </si>
  <si>
    <t xml:space="preserve">Check Coordinates level and Excavation width Bottom level and compaction for Storm water Manhole Pit STA-A1/35 at Road MCB0 </t>
  </si>
  <si>
    <t xml:space="preserve">SUD1-02-011-TDC-TS9-1-STR-FIR-2218-00 </t>
  </si>
  <si>
    <t xml:space="preserve">Check Coordinates level and Excavation width Bottom level and compaction for Storm water Manhole Pit STA-A1/34 at Road MCB0 </t>
  </si>
  <si>
    <t>SUD1-02-011-TDC-TS9-1-STR-FIR-2219-00</t>
  </si>
  <si>
    <t xml:space="preserve">Check Coordinates level and Excavation width Bottom level and compaction for Storm Water pipeline trench from Manhole # STA-A1/39 to STA-A1/38 at Road MCB0 </t>
  </si>
  <si>
    <t xml:space="preserve">66.41 </t>
  </si>
  <si>
    <t xml:space="preserve">SUD1-02-011-TDC-TS9-1-STR-FIR-2220-00 </t>
  </si>
  <si>
    <t xml:space="preserve">Check Coordinates level and Excavation width Bottom level    and compaction for Storm Water pipeline trench from Manhole # STA-A1/38 to STA-A1/37 at Road MCB0 </t>
  </si>
  <si>
    <t xml:space="preserve">50.50 </t>
  </si>
  <si>
    <t xml:space="preserve">SUD1-02-011-TDC-TS9-1-STR-FIR-2221-00 </t>
  </si>
  <si>
    <t xml:space="preserve">Check Coordinates level and Excavation width Bottom level    and compaction for Storm Water pipeline trench from Manhole # STA-A1/37 to STA-A1/36at Road MCB0 </t>
  </si>
  <si>
    <t xml:space="preserve">53.90 </t>
  </si>
  <si>
    <t xml:space="preserve">SUD1-02-011-TDC-TS9-1-STR-FIR-2222-00 </t>
  </si>
  <si>
    <t xml:space="preserve">Check Coordinates level and Excavation width Bottom level    and compaction for Storm Water pipeline trench from Manhole # STA-A1/36 to STA-A1/35 at Road MCB0 </t>
  </si>
  <si>
    <t xml:space="preserve">60.77 </t>
  </si>
  <si>
    <t xml:space="preserve">SUD1-02-011-TDC-TS9-1-STR-FIR-2223-00 </t>
  </si>
  <si>
    <t xml:space="preserve">Check Coordinates level and Excavation width Bottom level    and compaction for Storm Water pipeline trench from Manhole # STA-A1/35 STA-A1/34 at Road MCB0 </t>
  </si>
  <si>
    <t xml:space="preserve">SUD1-02-011-TDC-TS9-1-SEW-FIR-2224-00 </t>
  </si>
  <si>
    <t xml:space="preserve">Inspection Gravity and Leakage test pipeline from Manhole # MH-1-93 to MH-1-92 at Road MCC0 </t>
  </si>
  <si>
    <t xml:space="preserve">SUD1-02-011-TDC-TS9-1-SEW-FIR-2225-00 </t>
  </si>
  <si>
    <t xml:space="preserve">Inspection Gravity and Leakage test pipeline from Manhole # MH-1-88-2-2 to MH-1-88-2-1 at Road MCD0 </t>
  </si>
  <si>
    <t xml:space="preserve">SUD1-02-011-TDC-TS9-1-PW-FIR-2226-00 </t>
  </si>
  <si>
    <t>Check Coordinates level and Excavation width Bottom level and compaction for potable water pipeline from Station ST: +475.00 to ST: +000.00 Road MCE0</t>
  </si>
  <si>
    <t xml:space="preserve">475.00 </t>
  </si>
  <si>
    <t xml:space="preserve">SUD1-02-011-TDC-TS9-1-STR-FIR-2227-00 </t>
  </si>
  <si>
    <t xml:space="preserve">Inspection Gravity and Leakage test pipeline from Manhole # CB-G2/6/6 B (S) MH-G2/6/6 at Road MCG0 </t>
  </si>
  <si>
    <t xml:space="preserve">SUD1-02-011-TDC-TS9-1-STR-FIR-2228-00 </t>
  </si>
  <si>
    <t xml:space="preserve">Inspection Gravity and Leakage test pipeline from Manhole # CB03-22 (S) FMH-G2/5 at Road MCG0 </t>
  </si>
  <si>
    <t xml:space="preserve">SUD1-02-011-TDC-TS9-1-STR-FIR-2229-00 </t>
  </si>
  <si>
    <t xml:space="preserve">Inspection Gravity and Leakage test pipeline from Manhole # CB03-21 (S) to FMH-G2/8 at Road MCG0 </t>
  </si>
  <si>
    <t xml:space="preserve">SUD1-02-011-TDC-TS9-1-ROD-FIR-2234-00 </t>
  </si>
  <si>
    <t xml:space="preserve">Check Coordinates level and Compaction F.D.T for Embankment 15th layer at PLOT (5), STA: 0+360 to STA: 0+420 </t>
  </si>
  <si>
    <t xml:space="preserve">1501.43 </t>
  </si>
  <si>
    <t xml:space="preserve">SUD1-02-011-TDC-TS9-1-STR-FIR-2235-00 </t>
  </si>
  <si>
    <t xml:space="preserve">Check Coordinates level and Excavation width Bottom level and compaction for catch Basin CB02-22(S) at Road MCF0 </t>
  </si>
  <si>
    <t xml:space="preserve">SUD1-02-011-TDC-TS9-1-STR-FIR-2236-00 </t>
  </si>
  <si>
    <t xml:space="preserve">Check Coordinates level and Excavation width Bottom level and compaction for catch Basin CB02-23(S) at Road MCF0 </t>
  </si>
  <si>
    <t xml:space="preserve">SUD1-02-011-TDC-TS9-1-STR-FIR-2240-00 </t>
  </si>
  <si>
    <t xml:space="preserve">Check Coordinates level and Excavation width Bottom level and compaction for Storm Water pipeline trench from Existing Manhole # FIMH-G2/13 to CB02-22 (S) at Road MCF0 </t>
  </si>
  <si>
    <t>26.53</t>
  </si>
  <si>
    <t xml:space="preserve">SUD1-02-011-TDC-TS9-1-STR-FIR-2241-00 </t>
  </si>
  <si>
    <t xml:space="preserve">Check Coordinates level and Excavation width Bottom level and compaction for Storm Water pipeline trench from Existing Manhole # FIMH-G2/10 to CB02-23 (S) at Road MCF0 </t>
  </si>
  <si>
    <t xml:space="preserve">26.79 </t>
  </si>
  <si>
    <t xml:space="preserve">SUD1-02-011-TDC-TS9-1-SEW-FIR-2247-00 </t>
  </si>
  <si>
    <t xml:space="preserve">Check compaction F.D.T for Backfilling 4th layer of Manhole # MH-53-1 at Road MCF0(bottom subgrade) </t>
  </si>
  <si>
    <t xml:space="preserve">SUD1-02-011-TDC-TS9-1-SEW-FIR-2248-00 </t>
  </si>
  <si>
    <t xml:space="preserve">Check compaction F.D.T for Backfilling 4th layer of Manhole # MH-53-2 at Road MCF0(Bottom subgrade) </t>
  </si>
  <si>
    <t xml:space="preserve">SUD1-02-011-TDC-TS9-1-SEW-FIR-2249-00 </t>
  </si>
  <si>
    <t xml:space="preserve">Check compaction F.D.T for Backfilling 4th layer of Manhole # MH-53-3 at Road MCF0 (Bottom subgrade) </t>
  </si>
  <si>
    <t xml:space="preserve">SUD1-02-011-TDC-TS9-1-SEW-FIR-2250-00 </t>
  </si>
  <si>
    <t xml:space="preserve">Check compaction F.D.T for Backfilling 4th layer of Manhole # MH-53-4 at Road MCF0 (Bottom subgrade)  </t>
  </si>
  <si>
    <t xml:space="preserve">SUD1-02-011-TDC-TS9-1-SEW-FIR-2251-00 </t>
  </si>
  <si>
    <t xml:space="preserve">Check compaction F.D.T for Backfilling 4th layer of Manhole # MH-53-5 at Road MCF0 (Bottom subgrade) </t>
  </si>
  <si>
    <t xml:space="preserve">SUD1-02-011-TDC-TS9-1-SEW-FIR-2252-00 </t>
  </si>
  <si>
    <t>Check compaction F.D.T for Backfilling 4th layer of Manhole # MH-53-6 at Road MCF0 
(Bottom subgrade)</t>
  </si>
  <si>
    <t xml:space="preserve">SUD1-02-011-TDC-TS9-1-STR-FIR-2253-00 </t>
  </si>
  <si>
    <t xml:space="preserve">Inspection Gravity and Leakage test pipeline from Manhole # MH-G2/16/2 TOMH-G2/16/3 at Road MCE0 </t>
  </si>
  <si>
    <t xml:space="preserve">SUD1-02-011-TDC-TS9-1-SEW-FIR-2255-00 </t>
  </si>
  <si>
    <t xml:space="preserve">Inspection Gravity and Leakage test pipeline from Manhole # MH-12-19-3 to MH-12-19-2 at Road MCE0 </t>
  </si>
  <si>
    <t xml:space="preserve">SUD1-02-011-TDC-TS9-1-SEW-FIR-2256-00 </t>
  </si>
  <si>
    <t xml:space="preserve">Inspection Gravity and Leakage test pipeline from Manhole # MH-12-19-5 to MH-12-19-4 at Road MCE0 </t>
  </si>
  <si>
    <t xml:space="preserve">SUD1-02-011-TDC-TS9-1-ROD-FIR-2259-00 </t>
  </si>
  <si>
    <t xml:space="preserve">Check Coordinates and bottom level Road Filling and compaction test 1st Layer of shoulders (Right &amp; Left side) at Road # MC10, STA: 2+660 to STA: 2+740 </t>
  </si>
  <si>
    <t xml:space="preserve">1204.67 </t>
  </si>
  <si>
    <t xml:space="preserve">SUD1-02-011-TDC-TS9-1-STR-FIR-2260-00 </t>
  </si>
  <si>
    <t xml:space="preserve">Check Sand Bedding and UPVC Pipe Installation for Storm water line from MH-G2/16/6 to CB-G2/16/6 B (S) at Road MCF0 </t>
  </si>
  <si>
    <t xml:space="preserve">SUD1-02-011-TDC-TS9-1-STR-FIR-2261-00 </t>
  </si>
  <si>
    <t>Check Sand Bedding and UPVC Pipe Installation for Storm water line from MH-G2/16/4 to CB-G2/16/4 B (S) at Road 
MCE0</t>
  </si>
  <si>
    <t>SUD1-02-011-TDC-TS9-1-STR-FIR-2263-00</t>
  </si>
  <si>
    <t xml:space="preserve">Check Sand Bedding and UPVC Pipe Installation for Storm water line from # MH-G2/16/6 to CB-G2/16/6 A (S) at Road MCE0 </t>
  </si>
  <si>
    <t xml:space="preserve">SUD1-02-011-TDC-TS9-1-STR-FIR-2264-00 </t>
  </si>
  <si>
    <t xml:space="preserve">Check Sand Bedding and UPVC Pipe Installation for Storm water line from # MH-G2/11/6 to CB-G2/11/6 B (S) at Road MCF0 </t>
  </si>
  <si>
    <t xml:space="preserve">25.44 </t>
  </si>
  <si>
    <t xml:space="preserve">SUD1-02-011-TDC-TS9-1-SEW-FIR-2265-00 </t>
  </si>
  <si>
    <t xml:space="preserve">Inspection Gravity and Leakage test pipeline from Manhole # MH-12-19-4 to MH-12-19-3  at Road MCE0 </t>
  </si>
  <si>
    <t xml:space="preserve">SUD1-02-011-TDC-TS9-1-STR-FIR-2266-00 </t>
  </si>
  <si>
    <t xml:space="preserve">Check Sand Bedding and UPVC Pipe Installation for Storm water line from # MH-G2/16/4 to CB-G2/16/4 (D) at Road MCE0 </t>
  </si>
  <si>
    <t xml:space="preserve">SUD1-02-011-TDC-TS9-1-STR-FIR-2267-00 </t>
  </si>
  <si>
    <t xml:space="preserve">Check Sand Bedding and UPVC Pipe Installation for Storm water line from # MH-G2/16/7 to CB-G2/16/7 B (S) at Road MCE0 </t>
  </si>
  <si>
    <t xml:space="preserve">41.88 </t>
  </si>
  <si>
    <t xml:space="preserve">SUD1-02-011-TDC-TS9-1-CCTV-FIR-2271-00 </t>
  </si>
  <si>
    <t xml:space="preserve">Check levels, laying polyethylene sheet, Form work and concrete pouring for UPVC Pipe (2X160mm) for CCTV Duct Bank Near Pole (2) in road MCG0 as per Attached Highlighted Drawing </t>
  </si>
  <si>
    <t xml:space="preserve">11.28 </t>
  </si>
  <si>
    <t xml:space="preserve">SUD1-02-011-TDC-TS9-1-SEW-FIR-2273-00 </t>
  </si>
  <si>
    <t xml:space="preserve">Inspection Gravity and Leakage test pipeline from Manhole # MH-1-88-2-1 to  MH-1-88-2 at Road MCD0 </t>
  </si>
  <si>
    <t xml:space="preserve">SUD1-02-011-TDC-TS9-1-SEW-FIR-2274-00 </t>
  </si>
  <si>
    <t xml:space="preserve">Check Sand Bedding and GRP Pipe Installation for Sewerage line from manhole # MH-12-19-1-3 to MH-12-19-1-2 at Road MCE0 </t>
  </si>
  <si>
    <t xml:space="preserve">SUD1-02-011-TDC-TS9-1-ROD-FIR-2275-00 </t>
  </si>
  <si>
    <t xml:space="preserve">Check Coordinates, level and compaction test of bottom Sub-Grade of Road # MCG0, STA: 0+240 to STA: 0+410 </t>
  </si>
  <si>
    <t xml:space="preserve">1,177.73 </t>
  </si>
  <si>
    <t xml:space="preserve">SUD1-02-011-TDC-TS9-1-ROD-FIR-2276-00 </t>
  </si>
  <si>
    <t xml:space="preserve">Check Coordinates level and Compaction F.D.T for Embankment 3rd layer at Plot (5) STA: 0+110 to STA: 0+150 </t>
  </si>
  <si>
    <t xml:space="preserve">413.95 </t>
  </si>
  <si>
    <t xml:space="preserve">SUD1-02-011-TDC-TS9-1-SEW-FIR-2277-00 </t>
  </si>
  <si>
    <t xml:space="preserve">Check Sand Bedding and GRP Pipe Installation for Sewerage line from manhole # MH-12-19-1-2 MH-12-19-1-1 at Road MCE0 </t>
  </si>
  <si>
    <t xml:space="preserve">SUD1-02-011-TDC-TS9-1-STR-FIR-2278-00 </t>
  </si>
  <si>
    <t xml:space="preserve">Check compaction F.D.T for Backfilling of # CB-G2/11/5 A (S) at Road MCF0 (Bottom subgrade) </t>
  </si>
  <si>
    <t xml:space="preserve">SUD1-02-011-TDC-TS9-1-STR-FIR-2279-00 </t>
  </si>
  <si>
    <t xml:space="preserve">Check compaction F.D.T for Backfilling of # CB-G2/11/5 B (S) at Road MCF0 (Bottom subgrade) </t>
  </si>
  <si>
    <t xml:space="preserve">SUD1-02-011-TDC-TS9-1-STR-FIR-2280-00 </t>
  </si>
  <si>
    <t xml:space="preserve">Check compaction F.D.T for Backfilling of #MH-G2/11/5 at Road MCF0 (Bottom subgrade) </t>
  </si>
  <si>
    <t xml:space="preserve">SUD1-02-011-TDC-TS9-1-STR-FIR-2281-00 </t>
  </si>
  <si>
    <t xml:space="preserve">Check compaction F.D.T for Trench Backfilling Between Manhole MH-G2/11/5 to CB-G2/11/5 A (S) at Road MCF0 (Last Layer) </t>
  </si>
  <si>
    <t xml:space="preserve">SUD1-02-011-TDC-TS9-1-STR-FIR-2282-00 </t>
  </si>
  <si>
    <t xml:space="preserve">Check compaction F.D.T for Trench Backfilling Between Manhole MH-G2/11/5 to CB-G2/11/5 B (S) at Road MCF0 (Last Layer) </t>
  </si>
  <si>
    <t xml:space="preserve">SUD1-02-011-TDC-TS9-1-STR-FIR-2284-00 </t>
  </si>
  <si>
    <t xml:space="preserve">Inspection Gravity and Leakage test pipeline from # MH-G2/11/6 to CB-G2/11/6 B (S) at Road MCF0 </t>
  </si>
  <si>
    <t xml:space="preserve">SUD1-02-011-TDC-TS9-1-LSP-FIR-2285-00 </t>
  </si>
  <si>
    <t xml:space="preserve">Check Coordinates level and Compaction F.D.T for cutting Grading level for bottom of replacement soil From STA: 0+120 to STA: 0+320 (MODON Landscape Area) </t>
  </si>
  <si>
    <t>1608.36</t>
  </si>
  <si>
    <t xml:space="preserve">SUD1-02-011-TDC-TS9-1-LSP-FIR-2286-00 </t>
  </si>
  <si>
    <t xml:space="preserve">Check Coordinates level and Compaction F.D.T for Filling Grading level for bottom of replacement soil STA: 0+120 to STA: 0+320 (MODON Landscape Area)  </t>
  </si>
  <si>
    <t>16.87</t>
  </si>
  <si>
    <t xml:space="preserve">SUD1-02-011-TDC-TS9-1-ROD-FIR-2287-00 </t>
  </si>
  <si>
    <t xml:space="preserve">Check Coordinates level and Compaction F.D.T for (Subgrade)2nd layer at Road /Carriageway# MCF0, STA: 0+600 to STA: 0+770 </t>
  </si>
  <si>
    <t xml:space="preserve">1,038.54 </t>
  </si>
  <si>
    <t xml:space="preserve">SUD1-02-011-TDC-TS9-1-LIT-FIR-2288-00 </t>
  </si>
  <si>
    <t xml:space="preserve">Check Installation Drawpit MH-20 for Street Lighting in Road MCG0 </t>
  </si>
  <si>
    <t xml:space="preserve">SUD1-02-011-TDC-TS9-1-LIT-FIR-2289-00 </t>
  </si>
  <si>
    <t xml:space="preserve">Check Installation Drawpit MH-21 &amp; MH-22 for Street Lighting in Road MCG0 </t>
  </si>
  <si>
    <t>2</t>
  </si>
  <si>
    <t xml:space="preserve">SUD1-02-011-TDC-TS9-1-TEL-FIR-2290-00 </t>
  </si>
  <si>
    <t xml:space="preserve">Check Installation Manhole MH-025 &amp; MH-027 for TELECOMMUNICATIONS Works in Road MCG0 </t>
  </si>
  <si>
    <t xml:space="preserve">SUD1-02-011-TDC-TS9-1-ROD-FIR-2297-00 </t>
  </si>
  <si>
    <t xml:space="preserve">Check Coordinates level and Compaction F.D.T for (Subgrade) 2nd layer at Road /Carriageway# MCG0, STA: 0+650 to STA: 0+800 </t>
  </si>
  <si>
    <t xml:space="preserve">886.68 </t>
  </si>
  <si>
    <t xml:space="preserve">SUD1-02-011-TDC-TS9-1-ROD-FIR-2305-00 </t>
  </si>
  <si>
    <t xml:space="preserve">Check Coordinates level and Compaction F.D.T for Embankment 7th layer at PLOT (2), STA: 0+570 to STA: 0+720 </t>
  </si>
  <si>
    <t xml:space="preserve">5012.10 </t>
  </si>
  <si>
    <t xml:space="preserve">SUD1-02-011-TDC-TS9-1-ROD-FIR-2306-00 </t>
  </si>
  <si>
    <t xml:space="preserve">Check Coordinates level and Compaction F.D.T for Embankment 2nd layer at PLOT (1), STA: 0+610 to STA: 0+857.5 </t>
  </si>
  <si>
    <t xml:space="preserve">3946.26 </t>
  </si>
  <si>
    <t xml:space="preserve">SUD1-02-011-TDC-TS9-1-LIT-FIR-2315-00 </t>
  </si>
  <si>
    <t xml:space="preserve">Check Installation Drawpit MH-13 &amp; MH-14 &amp; MH-15 &amp; MH-16 for Street Lighting in Road MCF0 </t>
  </si>
  <si>
    <t>4</t>
  </si>
  <si>
    <t xml:space="preserve">SUD1-02-011-TDC-TS9-1-TEL-FIR-2316-00 </t>
  </si>
  <si>
    <t xml:space="preserve">Check Installation Manhole MH-018 &amp; MH-020 for TELECOMMUNICATIONS Works in Road MCF0 </t>
  </si>
  <si>
    <t xml:space="preserve">SUD1-02-011-TDC-TS9-1-PW-FIR-2318-00 </t>
  </si>
  <si>
    <t>Check Sand bedding and pipe installation of Road crossing potable water HDPE Pipes(160mm) at ST: 2+036.62 Road MCZ0</t>
  </si>
  <si>
    <t xml:space="preserve">26.80 </t>
  </si>
  <si>
    <t xml:space="preserve">SUD1-02-011-TDC-TS9-1-STR-FIR-2320-00 </t>
  </si>
  <si>
    <t xml:space="preserve">Check Coordinates level and Excavation width Bottom level and compaction for Storm Water pipeline trench from Catch basin # CB01-19 to  FIMH-G2/16  at Road MCE0 </t>
  </si>
  <si>
    <t xml:space="preserve">SUD1-02-011-TDC-TS9-1-STR-FIR-2321-00 </t>
  </si>
  <si>
    <t xml:space="preserve">Check Coordinates level and Excavation width Bottom level and compaction for Storm Water pipeline trench from Catch basin # CB-G2/16 (S) to  FIMH-G2/16 at Road MCE0 </t>
  </si>
  <si>
    <t>22.91</t>
  </si>
  <si>
    <t xml:space="preserve">SUD1-02-011-TDC-TS9-1-SEW-FIR-2322-00 </t>
  </si>
  <si>
    <t xml:space="preserve">Check Installation of Flat slab MH-1-93-3 at Road MCC0 </t>
  </si>
  <si>
    <t xml:space="preserve">SUD1-02-011-TDC-TS9-1-SEW-FIR-2323-00 </t>
  </si>
  <si>
    <t xml:space="preserve">Check Installation of Flat slab MH-1-93-4  at Road MCC0 </t>
  </si>
  <si>
    <t xml:space="preserve">SUD1-02-011-TDC-TS9-1-SEW-FIR-2324-00 </t>
  </si>
  <si>
    <t xml:space="preserve">Check Installation of Flat slab of Manhole MH- 1-91-2 at Road MCA0 </t>
  </si>
  <si>
    <t xml:space="preserve">SUD1-02-011-TDC-TS9-1-SEW-FIR-2325-00 </t>
  </si>
  <si>
    <t xml:space="preserve">Check Installation of Rings and Flat slab of Manhole MH- 1-91-1 at Road MCA0 </t>
  </si>
  <si>
    <t xml:space="preserve">SUD1-02-011-TDC-TS9-1-ROD-FIR-2336-00 </t>
  </si>
  <si>
    <t>Check Coordinates level and Compaction F.D.T for Embankment 16th layer at PLOT (5), STA: 0+360 to STA: 0+410</t>
  </si>
  <si>
    <t xml:space="preserve">920.10 </t>
  </si>
  <si>
    <t xml:space="preserve">SUD1-02-011-TDC-TS9-1-ROD-FIR-2337-00 </t>
  </si>
  <si>
    <t xml:space="preserve">Check Coordinates level and Compaction F.D.T for Embankment 14th layer at PLOT (5), STA: 0+230 to STA: 0+360 </t>
  </si>
  <si>
    <t xml:space="preserve">3907.25 </t>
  </si>
  <si>
    <t xml:space="preserve">SUD1-02-011-TDC-TS9-1-STR-FIR-2340-00 </t>
  </si>
  <si>
    <t xml:space="preserve">Inspection Gravity and Leakage test pipeline from Manhole # CB-G2/16/7 B (S) to MH-G2/16/7 at Road MCE0 </t>
  </si>
  <si>
    <t xml:space="preserve">SUD1-02-011-TDC-TS9-1-STR-FIR-2341-00 </t>
  </si>
  <si>
    <t xml:space="preserve">Inspection Gravity and Leakage test pipeline from Manhole # MH-G2/16/6 to CB-G2/16/6 A (S) at Road MCE0 </t>
  </si>
  <si>
    <t>12.71</t>
  </si>
  <si>
    <t xml:space="preserve">SUD1-02-011-TDC-TS9-1-STR-FIR-2342-00 </t>
  </si>
  <si>
    <t xml:space="preserve">Inspection Gravity and Leakage test pipeline from Manhole # MH-G2/16/6 to CB-G2/16/6 B (S) at Road MCE0 </t>
  </si>
  <si>
    <t xml:space="preserve">SUD1-02-011-TDC-TS9-1-ROD-FIR-2344-00 </t>
  </si>
  <si>
    <t xml:space="preserve">Check Coordinates level and Compaction F.D.T for (Subgrade) 2nd layer at Road /Carriageway# MCG0, STA: 0+410 to STA: 0+650 </t>
  </si>
  <si>
    <t xml:space="preserve">1476.00 </t>
  </si>
  <si>
    <t xml:space="preserve">SUD1-02-011-TDC-TS9-1-PW-FIR-2345-00 </t>
  </si>
  <si>
    <t>Check Sand bedding and pipe installation of potable water HDPE Pipes(315mm) from ST: 1+750 to ST: 2+169.08 at Road MCZ0</t>
  </si>
  <si>
    <t xml:space="preserve">SUD1-02-011-TDC-TS9-1-LSP-FIR-2346-00 </t>
  </si>
  <si>
    <t xml:space="preserve">Check Coordinates level and Compaction F.D.T for cutting Grading level for bottom of replacement soil from STA: 0+  620 to STA: 0+720 (MODON Landscape Area) </t>
  </si>
  <si>
    <t>519.42</t>
  </si>
  <si>
    <t xml:space="preserve">SUD1-02-011-TDC-TS9-1-LSP-FIR-2347-00 </t>
  </si>
  <si>
    <t xml:space="preserve">Check Coordinates level and Compaction F.D.T for Filling Grading level for bottom of replacement soil STA: 0+620 to STA: 0+720 (MODON Landscape Area)  </t>
  </si>
  <si>
    <t>4.78</t>
  </si>
  <si>
    <t>SUD1-02-011-TDC-TS9-1-SEW-FIR-2348-01</t>
  </si>
  <si>
    <t xml:space="preserve">Check Sand Bedding and GRP Pipe Installation for Sewerage line from manhole # MH-12-13-3 to MH-12-13-4 at Road MCF0 </t>
  </si>
  <si>
    <t>SUD1-02-011-TDC-TS9-1-SEW-FIR-2349-01</t>
  </si>
  <si>
    <t xml:space="preserve">Check Sand Bedding and GRP Pipe Installation for Sewerage line from manhole # MH-12-13-2 to MH-12-13-3 at Road MCF0 </t>
  </si>
  <si>
    <t xml:space="preserve">SUD1-02-011-TDC-TS9-1-STR-FIR-2354-00 </t>
  </si>
  <si>
    <t xml:space="preserve">Check compaction F.D.T for Trench Backfilling Between Manhole FMH-A2/9/20-397 to CB-A2/9/20-397 (S) at Road MCF0 (Last Layer) </t>
  </si>
  <si>
    <t xml:space="preserve">SUD1-02-011-TDC-TS9-1-STR-FIR-2355-00 </t>
  </si>
  <si>
    <t xml:space="preserve">Check compaction F.D.T for Backfilling of #CB-A2/9/20-397 (S) at Road MCF0 (Bottom subgrade) </t>
  </si>
  <si>
    <t xml:space="preserve">SUD1-02-011-TDC-TS9-1-STR-FIR-2361-00 </t>
  </si>
  <si>
    <t xml:space="preserve">Check Sand Bedding and UPVC Pipe Installation for Storm water line from # FIMH-G2/13 to CB02-22 (S) at Road MCF0 </t>
  </si>
  <si>
    <t xml:space="preserve">26.53 </t>
  </si>
  <si>
    <t xml:space="preserve">SUD1-02-011-TDC-TS9-1-STR-FIR-2362-00 </t>
  </si>
  <si>
    <t xml:space="preserve">Check Sand Bedding and UPVC Pipe Installation for Storm water line from # FIMH-G2/10 to CB02-23 (S) at Road MCF0 </t>
  </si>
  <si>
    <t xml:space="preserve">SUD1-02-011-TDC-TS9-1-STR-FIR-2364-00 </t>
  </si>
  <si>
    <t xml:space="preserve">Inspection Gravity and Leakage test pipeline from Manhole # MH-G2/16/4 to CB-G2/16/4 (D) at Road MCE0 </t>
  </si>
  <si>
    <t xml:space="preserve">SUD1-02-011-TDC-TS9-1-STR-FIR-2365-00 </t>
  </si>
  <si>
    <t>Inspection Gravity and Leakage test pipeline from Manhole # MH-G2/16/4 to CB-G2/16/4 B (S) at Road MCE0</t>
  </si>
  <si>
    <t>25.34</t>
  </si>
  <si>
    <t xml:space="preserve">SUD1-02-011-TDC-TS9-1-ROD-FIR-2368-00 </t>
  </si>
  <si>
    <t xml:space="preserve">Check Coordinates level and Compaction F.D.T for (Subgrade) 2nd layer at Road /Carriageway# # MCF0, STA: 0+400 to STA: 0+600 </t>
  </si>
  <si>
    <t xml:space="preserve">1230.00 </t>
  </si>
  <si>
    <t xml:space="preserve">SUD1-02-011-TDC-TS9-1-STR-FIR-2369-00 </t>
  </si>
  <si>
    <t>Check compaction F.D.T for Trench Backfilling Between Manhole # MH-G2/11/6 to CB-G2/11/6 B (S) at Road MCF0 (Last Layer)</t>
  </si>
  <si>
    <t xml:space="preserve">SUD1-02-011-TDC-TS9-1-STR-FIR-2373-00 </t>
  </si>
  <si>
    <t>Check compaction F.D.T for Trench Backfilling Between Manhole # MH-G2/11/6 to CB-G2/11/6 A (S) at Road MCF0 (Last Layer)</t>
  </si>
  <si>
    <t xml:space="preserve">SUD1-02-011-TDC-TS9-1-STR-FIR-2375-00 </t>
  </si>
  <si>
    <t xml:space="preserve">Check compaction F.D.T for Backfilling of Manhole #CB-G2/11/6 A(S) at Road MCF0 (Bottom subgrade) </t>
  </si>
  <si>
    <t xml:space="preserve">SUD1-02-011-TDC-TS9-1-STR-FIR-2376-00 </t>
  </si>
  <si>
    <t xml:space="preserve">Check compaction F.D.T for Backfilling of Manhole #CB-G2/11/6 B(S) at Road MCF0 (Bottom subgrade) </t>
  </si>
  <si>
    <t xml:space="preserve">SUD1-02-011-TDC-TS9-1-STR-FIR-2377-00 </t>
  </si>
  <si>
    <t xml:space="preserve">Check compaction F.D.T for Backfilling of Manhole #CB-G2/11/6 C(S) at Road MCF0 (Bottom subgrade) </t>
  </si>
  <si>
    <t xml:space="preserve">SUD1-02-011-TDC-TS9-1-STR-FIR-2378-00 </t>
  </si>
  <si>
    <t xml:space="preserve">Check Compaction F.D.T for Backfilling of Manhole #MH-G2/11/6 at Road MCF0 (Bottom subgrade) </t>
  </si>
  <si>
    <t xml:space="preserve">SUD1-02-011-TDC-TS9-1-LIT-FIR-2379-00 </t>
  </si>
  <si>
    <t xml:space="preserve">Check Installation Drawpit MH-09 &amp; MH-10 for Street Lighting in Road MCE0 </t>
  </si>
  <si>
    <t xml:space="preserve">SUD1-02-011-TDC-TS9-1-LIT-FIR-2381-00 </t>
  </si>
  <si>
    <t xml:space="preserve">Check Installation Drawpit MH-03 &amp; MH-06 for Street Lighting in Road MCD0 </t>
  </si>
  <si>
    <t xml:space="preserve">SUD1-02-011-TDC-TS9-1-TEL-FIR-2382-00 </t>
  </si>
  <si>
    <t xml:space="preserve">Check Installation Manhole MH-009 &amp; MH-011 for TELECOMMUNICATIONS Works in Road MCE0 </t>
  </si>
  <si>
    <t xml:space="preserve">SUD1-02-011-TDC-TS9-1-ROD-FIR-2388-00 </t>
  </si>
  <si>
    <t xml:space="preserve">Check Coordinates level and Compaction F.D.T for Embankment 2nd layer at PLOT (1), STA: 0+040 to STA: 0+200 </t>
  </si>
  <si>
    <t xml:space="preserve">3434.86 </t>
  </si>
  <si>
    <t>SUD1-02-011-TDC-TS9-1-STR-FIR-2390-00</t>
  </si>
  <si>
    <t xml:space="preserve">Check Coordinates level and Excavation width Bottom level and compaction for Storm water Manhole Pit STA-A1/32 at Road MCB0 </t>
  </si>
  <si>
    <t xml:space="preserve">SUD1-02-011-TDC-TS9-1-STR-FIR-2391-00 </t>
  </si>
  <si>
    <t xml:space="preserve">Check Coordinates level and Excavation width Bottom level and compaction for Storm water Manhole Pit STA-A1/31 at Road MCB0 </t>
  </si>
  <si>
    <t xml:space="preserve">SUD1-02-011-TDC-TS9-1-STR-FIR-2392-00 </t>
  </si>
  <si>
    <t xml:space="preserve">Check Coordinates level and Excavation width Bottom level and compaction for Storm water Manhole Pit STA-A1/29 at Road MCB0 </t>
  </si>
  <si>
    <t xml:space="preserve">SUD1-02-011-TDC-TS9-1-TEL-FIR-2393-00 </t>
  </si>
  <si>
    <t xml:space="preserve">Check levels, Laying polyethylene sheet, Form work and concrete pouring for TELECOMMUNICATIONS Works Duct Bank for HDPE Pipe 3(2X50mm) From Manhole 040 To 054 in Road MCH0 </t>
  </si>
  <si>
    <t xml:space="preserve">28.91 </t>
  </si>
  <si>
    <t xml:space="preserve">SUD1-02-011-TDC-TS9-1-TEL-FIR-2394-00 </t>
  </si>
  <si>
    <t xml:space="preserve">Check levels, Laying polyethylene sheet, Form work and concrete pouring for TELECOMMUNICATIONS Works Duct Bank for HDPE Pipe 3(2X50mm) From Manhole 041 To 042 in Road MCH0 </t>
  </si>
  <si>
    <t xml:space="preserve">25.40 </t>
  </si>
  <si>
    <t xml:space="preserve">SUD1-02-011-TDC-TS9-1-PW-FIR-2396-00 </t>
  </si>
  <si>
    <t>Check Coordinates level and Excavation width Bottom level and compaction for Road crossing potable water HDPE pipelines from 4+811.60 (R)to4+811.60 (L), 5+263.35 (R)to5+263.35 (L), 5+811.7 (R)to5+811.7 (L) at Road MC20</t>
  </si>
  <si>
    <t xml:space="preserve">106.76 </t>
  </si>
  <si>
    <t xml:space="preserve">SUD1-02-011-TDC-TS9-1-IRR-FIR-2397-00 </t>
  </si>
  <si>
    <t>Check Excavation for Road crossing 125mm O.D HDPE Pipes at 4+905.5 (R) to 4+905.5 (L) Road MC20</t>
  </si>
  <si>
    <t xml:space="preserve">41.39 </t>
  </si>
  <si>
    <t xml:space="preserve">SUD1-02-011-TDC-TS9-1-STR-FIR-2404-00 </t>
  </si>
  <si>
    <t xml:space="preserve">Check Coordinates level and Excavation width Bottom level and compaction for Storm water Manhole Pit STA-A1/30 at Road MCB0 </t>
  </si>
  <si>
    <t xml:space="preserve">SUD1-02-011-TDC-TS9-1-STR-FIR-2412-00 </t>
  </si>
  <si>
    <t xml:space="preserve">Inspection Gravity and Leakage test pipeline from Manhole # CB02-23 (S) to CB/G2/10 at Road MCF0 </t>
  </si>
  <si>
    <t xml:space="preserve">SUD1-02-011-TDC-TS9-1-STR-FIR-2413-00 </t>
  </si>
  <si>
    <t xml:space="preserve">Inspection Gravity and Leakage test pipeline from Manhole # CB02-22 (S) to FIMH-G2/13 at Road MCF0 </t>
  </si>
  <si>
    <t xml:space="preserve">SUD1-02-011-TDC-TS9-1-STR-FIR-2424-00 </t>
  </si>
  <si>
    <t xml:space="preserve">Check Sand Bedding and UPVC Pipe Installation for Storm water line from # MH-G2/16/1 to CB-G2/16/1 (D) at Road MCE0 </t>
  </si>
  <si>
    <t xml:space="preserve">5.86 </t>
  </si>
  <si>
    <t xml:space="preserve">SUD1-02-011-TDC-TS9-1-STR-FIR-2425-00 </t>
  </si>
  <si>
    <t xml:space="preserve">Check Sand Bedding and UPVC Pipe Installation for Storm water line from # MH-G2/16/2 to CB-G2/16/2 (D) at Road MCE0 </t>
  </si>
  <si>
    <t xml:space="preserve">SUD1-02-011-TDC-TS9-1-STR-FIR-2426-00 </t>
  </si>
  <si>
    <t xml:space="preserve">Check Sand Bedding and UPVC Pipe Installation for Storm water line from # MH-G2/16/2 to CB-G2/16/2 B (S) at Road MCE0 </t>
  </si>
  <si>
    <t xml:space="preserve">23.36 </t>
  </si>
  <si>
    <t xml:space="preserve">SUD1-02-011-TDC-TS9-1-STR-FIR-2427-00 </t>
  </si>
  <si>
    <t xml:space="preserve">Check Sand Bedding and UPVC Pipe Installation for Storm water line from # MH-G2/16/3 to CB-G2/16/3 (D) at Road MCE0 </t>
  </si>
  <si>
    <t xml:space="preserve">SUD1-02-011-TDC-TS9-1-ROD-FIR-2435-00 </t>
  </si>
  <si>
    <t xml:space="preserve">Check Coordinates level and Compaction F.D.T for Embankment 8th layer at PLOT (3), STA: 0+050 to STA: 0+160 </t>
  </si>
  <si>
    <t xml:space="preserve">4047.03 </t>
  </si>
  <si>
    <t xml:space="preserve">SUD1-02-011-TDC-TS9-1-SEW-FIR-2437-00 </t>
  </si>
  <si>
    <t xml:space="preserve">Inspection Gravity and Leakage test pipeline from Manhole # MH-1-81 to MH-1-80 at Road MCA0 </t>
  </si>
  <si>
    <t xml:space="preserve">SUD1-02-011-TDC-TS9-1-STR-FIR-2438-00 </t>
  </si>
  <si>
    <t xml:space="preserve">Check Sand Bedding and UPVC Pipe Installation for Storm water line from # MH-G2/16/5 to CB-G2/16/5 B (S) at Road MCE0 </t>
  </si>
  <si>
    <t xml:space="preserve">SUD1-02-011-TDC-TS9-1-SEW-FIR-2445-00 </t>
  </si>
  <si>
    <t xml:space="preserve">Check Sand Bedding and GRP Pipe Installation for Sewerage line from manhole # MH-12-13-5 to MH-12-13-4  at Road MCF0 </t>
  </si>
  <si>
    <t xml:space="preserve">SUD1-02-011-TDC-TS9-1-STR-FIR-2449-00 </t>
  </si>
  <si>
    <t xml:space="preserve">Check Sand Bedding and UPVC Pipe Installation for Storm water line from # CB01-19 to FIMH-G2/16 at Road MCE0 </t>
  </si>
  <si>
    <t xml:space="preserve">SUD1-02-011-TDC-TS9-1-STR-FIR-2450-00 </t>
  </si>
  <si>
    <t xml:space="preserve">Check Sand Bedding and UPVC Pipe Installation for Storm water line from # CB-G2/16/5 (D) to CB-G2/16/5 A (S) at Road MCE0 </t>
  </si>
  <si>
    <t xml:space="preserve">SUD1-02-011-TDC-TS9-1-STR-FIR-2451-00 </t>
  </si>
  <si>
    <t xml:space="preserve">Check Sand Bedding and UPVC Pipe Installation for Storm water line from # MH-G2/16/5 to CB-G2/16/5 (D) at Road MCE0 </t>
  </si>
  <si>
    <t xml:space="preserve">3.56 </t>
  </si>
  <si>
    <t xml:space="preserve">SUD1-02-011-TDC-TS9-1-SEW-FIR-2465-00 </t>
  </si>
  <si>
    <t xml:space="preserve">Inspection Gravity and Leakage test pipeline from Manhole # MH-12-19-1 to MH-12-19-1-1 at Road MCE0 </t>
  </si>
  <si>
    <t xml:space="preserve">SUD1-02-011-TDC-TS9-1-SEW-FIR-2469-00 </t>
  </si>
  <si>
    <t xml:space="preserve">Inspection Gravity and Leakage test pipeline from Manhole # MH-12-19-1-2 MH-12-19-1-1at Road MCE0 </t>
  </si>
  <si>
    <t xml:space="preserve">SUD1-02-011-TDC-TS9-1-SEW-FIR-2470-00 </t>
  </si>
  <si>
    <t xml:space="preserve">Inspection Gravity and Leakage test pipeline from Manhole # MH-12-19-1-3 to MH-12-19-1-2 at Road MCE0 </t>
  </si>
  <si>
    <t>B6.34 42 16.4</t>
  </si>
  <si>
    <t>STORM WATER NETWORK: (BOX CULVERT)</t>
  </si>
  <si>
    <t>TSE NETWORK: 125mm Diameter (Depth: 0.00 - 1.5m)</t>
  </si>
  <si>
    <t>SEWER NETWORK: GRP Pipes 200mm (Manhole Depth: 1.51-2.50)</t>
  </si>
  <si>
    <t>STORM WATER NETWORK: GRP Pipes 700mm Diameter
(Depth: 1.51 m - 2.50m)</t>
  </si>
  <si>
    <t>B5.33 05 13.08</t>
  </si>
  <si>
    <t>SEWER NETWORK: Manhole Diameter: -1200mm (Depth: 3.51-
4.5/BD M) With Backdrop</t>
  </si>
  <si>
    <t>SEWER NETWORK: Manhole Diameter: -1200mm (Depth: 2.51-
3.50/BD M) With Backdrop</t>
  </si>
  <si>
    <t>SEWER NETWORK: Manhole Diameter: -1200mm (Depth: 4.51-5.5
M)</t>
  </si>
  <si>
    <t>SEWER NETWORK: Manhole Diameter: -1200mm (Depth: 1.51-
2.5M)</t>
  </si>
  <si>
    <t>SEWERAGE NETWORK: Manhole (Depth 0 to 1.5m) Internal
Diameter (1200mm)</t>
  </si>
  <si>
    <t>STORM WATER NETWORK: GRP Pipes 900mm Diameter
(Depth: 1.51m - 2.50m)</t>
  </si>
  <si>
    <t>STORM WATER NETWORK: GRP Pipes 900mm Diameter
(Depth: 1.51 to 2.50m)</t>
  </si>
  <si>
    <t>SEWERAGE NETWORK: GRP Pipes 200mm Diameter (Depth
2.51 to 3.5m)</t>
  </si>
  <si>
    <t>SEWER NETWORK: GRP Pipes 200mm (Manhole Depth:
1.51-2.50)</t>
  </si>
  <si>
    <t>SEWERAGE NETWORK: Manhole (Depth 2.51m to 3.5m)
Internal Diameter (1200mm)</t>
  </si>
  <si>
    <t>SEWERAGE NETWORK: Manhole (Depth 2.51m to 3.5m)
Internal Diameter (1200mm) With Backdrop</t>
  </si>
  <si>
    <t>STORM WATER NETWORK: GRP Pipes 700mm (Depth:
1.51m - 2.5m)</t>
  </si>
  <si>
    <t>B6.33 42 11.12</t>
  </si>
  <si>
    <t>STORM WATER NETWORK: GRP Pipes 700mm (Depth: 0m
- 1.5m)</t>
  </si>
  <si>
    <t>B6.33 42 11.9</t>
  </si>
  <si>
    <t>STORM WATER NETWORK: GRP Pipes 600mm (Depth: 0m
- 1.5m)</t>
  </si>
  <si>
    <t>STORM WATER NETWORK: GRP Pipes 400mm (Depth: 0m
- 1.5m)</t>
  </si>
  <si>
    <t>STORM WATER NETWORK: Manhole Diameter :-1500mm
(Depth: &gt;2.50m)</t>
  </si>
  <si>
    <t>STORM WATER NETWORK: Manhole Diameter :-1500mm
(Depth: 1.51m to 2.5m)</t>
  </si>
  <si>
    <t>STORM WATER NETWORK: Manhole Diameter :-1200mm
(Depth: 1.51m to 2.5m)</t>
  </si>
  <si>
    <t>SEWERAGE NETWORK: GRP Pipes 200mm Diameter (Depth
0.0 m to 1.5m)</t>
  </si>
  <si>
    <t>B3.33 14 13.3</t>
  </si>
  <si>
    <t>POT ABLE WATER NETWORK: HDPE Pipes 225 Diameter
(Depth 0 to 1.50m)</t>
  </si>
  <si>
    <t>POTABLE WATER NETWORK: HDPE Pipes 225 Diameter
(Depth 0 to 1.50m)</t>
  </si>
  <si>
    <t>B5 33.05.13.08</t>
  </si>
  <si>
    <t>SEWER NETWORK: Manhole Diameter:-1200mm
(Depth: 3.51-4.5/BD) with Backdrop</t>
  </si>
  <si>
    <t>STORM WATER NETWORK: Catch Basin Single</t>
  </si>
  <si>
    <t>STORM WATER NETWORK: Manhole diameter, 2000mm
(Depth: &gt;2.5m)</t>
  </si>
  <si>
    <t>STORM WATER NETWORK: Manhole Diameter :-2000mm
(Depth:&gt; 2.5m)</t>
  </si>
  <si>
    <t>STORM WATER NETWORK: Manhole Diameter :-1500mm
(Depth: 2.51 m - 3.5m)</t>
  </si>
  <si>
    <t>STORM WATER NETWORK: Manhole Diameter :-1500mm
(Depth: &gt;2.5m)</t>
  </si>
  <si>
    <t>Earth works &amp; Site Grading/cutting</t>
  </si>
  <si>
    <t>Earth works &amp; Site Grading/Filling</t>
  </si>
  <si>
    <t>STORM WATER NETWORK: Manhole Diameter :- 1500 mm
(Depth: 1.51 m- 2.5 m)</t>
  </si>
  <si>
    <t>STORM WATER NETWORK: Manhole Diameter :-1200 mm
(Depth: 1.51 m- 2.5 m)</t>
  </si>
  <si>
    <t>STORM WATER NETWORK: Manhole Diameter :-1200mm
(Depth: 1.51m - 2.5m)</t>
  </si>
  <si>
    <t>POTABLE WATER NETWORK: HDPE Pipes 160mm
Diameter (Depth 0m-1.50m)</t>
  </si>
  <si>
    <t>STORM WATER NETWORK: 2000mm (Depth:&gt; 2.5m)</t>
  </si>
  <si>
    <t>STORM WATER NETWORK: Catch Basin Double</t>
  </si>
  <si>
    <t>SEWERAGE NETWORK: GRP Pipes 200mm Diameter (Depth
0 to 1.5m)</t>
  </si>
  <si>
    <t>STORM WATER NETWORK: GRP Pipes1000mm Diameter
(Depth: 1.51m – 2.50m)</t>
  </si>
  <si>
    <t>STORM WATER NETWORK: Manhole Diameter :-2000mm
(Depth: Greater 2.50m)</t>
  </si>
  <si>
    <t>STORM WATER NETWORK: GRP Pipes 800mm (Depth:
1.51-2.50m)</t>
  </si>
  <si>
    <t>STORM WATER NETWORK: GRP Pipes 900mm (Depth:
2.51-3.50m)</t>
  </si>
  <si>
    <t>STORM WATER NETWORK: GRP Pipes 1000 mm (Depth:
2.51-3.50m)</t>
  </si>
  <si>
    <t>SEWERAGE NETWORK: GRP Pipes 200mm Diameter
(Depth 1.51 to 2.5m)</t>
  </si>
  <si>
    <t>B5 33 05 13.05</t>
  </si>
  <si>
    <t>SEVVERAGE NETWORK: Manhole (Depth 2.51 m to 3.5m)
Internal Diameter (1200mm)</t>
  </si>
  <si>
    <t xml:space="preserve"> B5 33 05 13.03</t>
  </si>
  <si>
    <t>SEVVERAGE NETWORK: Manhole (Depth 1.51 m to 2.5m)
Internal Diameter (1200mm)</t>
  </si>
  <si>
    <t>SEWER NETWORK: GRP Pipes 200mm (Manhole Depth: 0-
1.50m)</t>
  </si>
  <si>
    <t xml:space="preserve">STORM WATER NETWORK: UPVC Pipes With DIA 300mm
</t>
  </si>
  <si>
    <t>STORM WATER NETWORK: Manhole Diameter :-1200mm
(Depth: &gt;2.5m)</t>
  </si>
  <si>
    <t>B1.31 22 00.05</t>
  </si>
  <si>
    <t>Earth works &amp; Site Grading (Subgrade)</t>
  </si>
  <si>
    <t>B2.33 71 19.13.02</t>
  </si>
  <si>
    <t>Drawpit with medium duty steel cover, size 900x900x1200mm</t>
  </si>
  <si>
    <t>B2.33 71 19.13.01</t>
  </si>
  <si>
    <t>Drawpit with medium duty steel cover, size600x600x1000mm</t>
  </si>
  <si>
    <t>B2.33.71.19.13.05</t>
  </si>
  <si>
    <t>Manhole Type 3</t>
  </si>
  <si>
    <t>SEWERAGE NETWORK: - Manhole Depth (1.51m to 2.5m)
Internal Diameter :-1200mm</t>
  </si>
  <si>
    <t>SEWERAGE NETWORK: - Manhole Depth (0m to 1.5m)
Internal Diameter :-1200mm</t>
  </si>
  <si>
    <t>POT ABLE WATER NETWORK: HDPE Pipes 315 Diameter
(Depth 0 to 1.50m)</t>
  </si>
  <si>
    <t>SEWERAGE NETWORK: GRP Pipes 200mm (Depth 0m to
1.5m)</t>
  </si>
  <si>
    <t xml:space="preserve">SUD1-02-011-TDC-TS9-1-STR-FIR-2472-00 </t>
  </si>
  <si>
    <t xml:space="preserve">Check compaction F.D.T for Backfilling of # CB-G2/6/6 B (S) MH-G2/6/6 at Road MCG0 (Last layer) </t>
  </si>
  <si>
    <t xml:space="preserve">SUD1-02-011-TDC-TS9-1-ROD-FIR-2473-00 </t>
  </si>
  <si>
    <t xml:space="preserve">Check Coordinates level and Compaction F.D.T for (Subgrade) 2nd layer at Road /Carriageway# MCF0, STA: 0+224 to STA: 0+300 </t>
  </si>
  <si>
    <t xml:space="preserve">SUD1-02-011-TDC-TS9-1-TEL-FIR-2474-00 </t>
  </si>
  <si>
    <t xml:space="preserve">Check levels, Laying polyethylene sheet, Form work and concrete pouring for TELECOMMUNICATIONS Works Duct Bank for HDPE Pipe 3(2X50mm) From Manhole 043 To 044 in Road MCH0 </t>
  </si>
  <si>
    <t xml:space="preserve">SUD1-02-011-TDC-TS9-1-TEL-FIR-2475-00 </t>
  </si>
  <si>
    <t xml:space="preserve">Check Installation Manhole MH-001 &amp; MH-002 &amp; MH-003 for TELECOMMUNICATIONS Works in Existing RD   </t>
  </si>
  <si>
    <t xml:space="preserve">SUD1-02-011-TDC-TS9-1-PW-FIR-2477-00 </t>
  </si>
  <si>
    <t xml:space="preserve">Check Sand bedding and pipe installation of potable water HDPE Pipes(225mm) at ST: +625.00 to ST: +000.00 Road MCF0 </t>
  </si>
  <si>
    <t xml:space="preserve">SUD1-02-011-TDC-TS9-1-SEW-FIR-2486-00 </t>
  </si>
  <si>
    <t xml:space="preserve">Inspection Gravity and Leakage test pipeline from Manhole # MH-1-93-4 to MH-1-93-3 at Road MCC0 </t>
  </si>
  <si>
    <t xml:space="preserve">SUD1-02-011-TDC-TS9-1-STR-FIR-2487-00 </t>
  </si>
  <si>
    <t xml:space="preserve">Inspection Gravity and Leakage test pipeline from Manhole # CB01-19 to FIMH-G2/16 at Road MCE0 </t>
  </si>
  <si>
    <t>SUD1-02-011-TDC-TS9-1-STR-FIR-2501-00</t>
  </si>
  <si>
    <t xml:space="preserve">Check compaction F.D.T for Trench Backfilling 1st layer Between Manhole # CB-G2/16/1 B (S) to MH-G2/16/1 at Road MCE0 (Bottom Subgrade) </t>
  </si>
  <si>
    <t>SUD1-02-011-TDC-TS9-1-STR-FIR-2502-00</t>
  </si>
  <si>
    <t xml:space="preserve">Check compaction F.D.T for Trench Backfilling 1st layer Between Manhole # MH-G2/16/1 to CB-G2/16/1 (D) at Road MCE0 (Bottom Subgrade) </t>
  </si>
  <si>
    <t>SUD1-02-011-TDC-TS9-1-STR-FIR-2503-00</t>
  </si>
  <si>
    <t xml:space="preserve">Check compaction F.D.T for Trench Backfilling 1st layer Between Manhole # CB-G2/16/1 (D) to CB-G2/16/1 A(S) at Road MCE0 (Bottom Subgrade) </t>
  </si>
  <si>
    <t>SUD1-02-011-TDC-TS9-1-STR-FIR-2505-00</t>
  </si>
  <si>
    <t xml:space="preserve">Check compaction F.D.T for Trench Backfilling 1st layer Between Manhole # MH-G2/16/2 to CB-G2/16/2 (D) at Road MCE0 (Bottom Subgrade) </t>
  </si>
  <si>
    <t>SUD1-02-011-TDC-TS9-1-STR-FIR-2506-00</t>
  </si>
  <si>
    <t xml:space="preserve">Check compaction F.D.T for Trench Backfilling 1st layer Between Manhole # CB-G2/16/2 A (S) to CB-G2/16/2 (D)at Road MCE0 (Bottom Subgrade) </t>
  </si>
  <si>
    <t>SUD1-02-011-TDC-TS9-1-STR-FIR-2507-00</t>
  </si>
  <si>
    <t>Check compaction F.D.T for Backfilling 1st layer Manhole # MH -G2/16/1 at Road MCE0 (Bottom Subgrade)</t>
  </si>
  <si>
    <t>SUD1-02-011-TDC-TS9-1-STR-FIR-2508-00</t>
  </si>
  <si>
    <t>Check compaction F.D.T for Backfilling 1st layer CB-G2/16/1 B (S) at Road MCE0 (Bottom Subgrade)</t>
  </si>
  <si>
    <t>SUD1-02-011-TDC-TS9-1-STR-FIR-2509-00</t>
  </si>
  <si>
    <t>Check compaction F.D.T for Backfilling 1st layer # CB-G2/16/1 (D) at Road MCE0 (Bottom Subgrade)</t>
  </si>
  <si>
    <t>SUD1-02-011-TDC-TS9-1-STR-FIR-2510-00</t>
  </si>
  <si>
    <t>Check compaction F.D.T for Backfilling 1st layer # CB-G2/16/1 A (S) at Road MCE0 (Bottom Subgrade)</t>
  </si>
  <si>
    <t>SUD1-02-011-TDC-TS9-1-STR-FIR-2511-00</t>
  </si>
  <si>
    <t xml:space="preserve">Check compaction F.D.T for Backfilling 1st layer # MH -G2/16/2 at Road MCE0 (Bottom Subgrade) </t>
  </si>
  <si>
    <t>SUD1-02-011-TDC-TS9-1-STR-FIR-2512-00</t>
  </si>
  <si>
    <t xml:space="preserve">Check compaction F.D.T for Backfilling 1st layer # CB-G2/16/2 B (S) at Road MCE0 (Bottom Subgrade) </t>
  </si>
  <si>
    <t xml:space="preserve">SUD1-02-011-TDC-TS9-1-STR-FIR-2513-00 </t>
  </si>
  <si>
    <t>Check compaction F.D.T for Backfilling 1st layer # CB-G2/16/2 (D)at Road MCE0 (Bottom Subgrade)</t>
  </si>
  <si>
    <t xml:space="preserve">SUD1-02-011-TDC-TS9-1-STR-FIR-2514-00 </t>
  </si>
  <si>
    <t xml:space="preserve">Check compaction F.D.T for Backfilling 1st layer # CB-G2/16/2 A (S) at Road MCE0 (Bottom Subgrade) </t>
  </si>
  <si>
    <t xml:space="preserve">SUD1-02-011-TDC-TS9-1-LSP-FIR-2517-00 </t>
  </si>
  <si>
    <t xml:space="preserve">Installation of Curbstone L1 including backing concrete STA 0+340 to 0+540 (MODON Landscape Area) </t>
  </si>
  <si>
    <t xml:space="preserve">SUD1-02-011-TDC-TS9-1-TEL-FIR-2519-00 </t>
  </si>
  <si>
    <t xml:space="preserve">Check Sand Bedding and Installation HDPE Pipe 3(2X50mm) From Manhole 001 To 002 for TELECOMMUNICATIONS Works in Existing RD   </t>
  </si>
  <si>
    <t xml:space="preserve">SUD1-02-011-TDC-TS9-1-IRR-FIR-2523-00 </t>
  </si>
  <si>
    <t xml:space="preserve">Check Compaction F.D.T for Backfilling 1st layer for Road crossing 125mm O.D HDPE Pipes at Road MCE0 (Attached three Locations) (Bottom Subgrade) </t>
  </si>
  <si>
    <t xml:space="preserve">SUD1-02-011-TDC-TS9-1-PW-FIR-2524-00 </t>
  </si>
  <si>
    <t xml:space="preserve">Check Compaction F.D.T for Backfilling 1st layer for Road 2 crossing potable water HDPE pipelines (Diameter 160mm) at Road MCE0 (Bottom Subgrade) </t>
  </si>
  <si>
    <t xml:space="preserve">SUD1-02-011-TDC-TS9-1-ROD-FIR-2525-00 </t>
  </si>
  <si>
    <t>Check Coordinates level and compaction F.D.T for (Aggregate base course) 2nd layer at Road /Carriageway# MCG0, STA: 0+650 to STA: 0+790</t>
  </si>
  <si>
    <t xml:space="preserve">SUD1-02-011-TDC-TS9-1-ROD-FIR-2526-00 </t>
  </si>
  <si>
    <t xml:space="preserve">Check Coordinates level and Compaction F.D.T for Embankment 2nd layer at PLOT (1), STA: 0+200 to STA: 0+400 </t>
  </si>
  <si>
    <t xml:space="preserve">SUD1-02-011-TDC-TS9-1-ROD-FIR-2527-00 </t>
  </si>
  <si>
    <t xml:space="preserve">Check Coordinates level and Compaction F.D.T for Embankment 2nd layer at PLOT (1), STA: 0+400 to STA: 0+610 </t>
  </si>
  <si>
    <t xml:space="preserve">SUD1-02-011-TDC-TS9-1-SEW-FIR-2530-00 </t>
  </si>
  <si>
    <t xml:space="preserve">Check Installation of Manhole Base (Rings not required) MH-1-88-2 at Road MCD0.   </t>
  </si>
  <si>
    <t xml:space="preserve">SUD1-02-011-TDC-TS9-1-SEW-FIR-2531-00 </t>
  </si>
  <si>
    <t xml:space="preserve">Check Installation of Manhole Base (Rings not required) MH-12-19-4 at Road MCE0. </t>
  </si>
  <si>
    <t>SUD1-02-011-TDC-TS9-1-SEW-FIR-2532-00</t>
  </si>
  <si>
    <t xml:space="preserve">Check Installation of Manhole Base (Rings not required) MH-12-19-5 at Road MCE0.  </t>
  </si>
  <si>
    <t xml:space="preserve">SUD1-02-011-TDC-TS9-1-LSP-FIR-2533-00 </t>
  </si>
  <si>
    <t xml:space="preserve">Check Coordinates level and Compaction F.D.T for cutting Grading level for bottom of replacement soil (MODON Landscape Area) at # STA:0+000 to STA:0+120 </t>
  </si>
  <si>
    <t xml:space="preserve">SUD1-02-011-TDC-TS9-1-STR-FIR-2534-00 </t>
  </si>
  <si>
    <t xml:space="preserve">Check compaction F.D.T for Trench Backfilling Between Manhole #CB-G2/16/3 A (S) to CB-G2/16/3 (D) at Road MCE0 (Bottom subgrade) </t>
  </si>
  <si>
    <t xml:space="preserve">SUD1-02-011-TDC-TS9-1-STR-FIR-2535-00 </t>
  </si>
  <si>
    <t xml:space="preserve">Check compaction F.D.T for Backfilling of # CB-G2/16/3 A (S) at Road MCE0 (Bottom subgrade) </t>
  </si>
  <si>
    <t xml:space="preserve">SUD1-02-011-TDC-TS9-1-SEW-FIR-2537-00 </t>
  </si>
  <si>
    <t>Inspection Gravity and Leakage test pipeline from Manhole # MH-12-21-3 to MH-12-21-2 at Road MCD0</t>
  </si>
  <si>
    <t xml:space="preserve">SUD1-02-011-TDC-TS9-1-SEW-FIR-2538-00 </t>
  </si>
  <si>
    <t xml:space="preserve">Inspection Gravity and Leakage test pipeline from Manhole # MH-1-88-5 to MH-1-88-4 at Road MCD0 </t>
  </si>
  <si>
    <t xml:space="preserve">SUD1-02-011-TDC-TS9-1-SEW-FIR-2539-00 </t>
  </si>
  <si>
    <t xml:space="preserve">Inspection Gravity and Leakage test pipeline from Manhole #  , MH-1-88-4 to MH-1-88-3 at Road MCD0 </t>
  </si>
  <si>
    <t xml:space="preserve">SUD1-02-011-TDC-TS9-1-STR-FIR-2540-00 </t>
  </si>
  <si>
    <t xml:space="preserve">Check compaction F.D.T for Trench Backfilling Between Manhole #CB-G2/16/3 B (S) to MH-G2/16/3 at Road MCE0 (Bottom subgrade) </t>
  </si>
  <si>
    <t xml:space="preserve">SUD1-02-011-TDC-TS9-1-STR-FIR-2541-00 </t>
  </si>
  <si>
    <t xml:space="preserve">Check compaction F.D.T for Trench Backfilling Between Manhole # MH-G2/16/3 to CB-G2/16/3 (D)at Road MCE0 (Bottom subgrade) </t>
  </si>
  <si>
    <t xml:space="preserve">SUD1-02-011-TDC-TS9-1-STR-FIR-2542-00 </t>
  </si>
  <si>
    <t xml:space="preserve">Check compaction F.D.T for Backfilling of # CB-G2/16/3 (D) at Road MCE0 (Bottom subgrade) </t>
  </si>
  <si>
    <t xml:space="preserve">SUD1-02-011-TDC-TS9-1-STR-FIR-2543-00 </t>
  </si>
  <si>
    <t xml:space="preserve">Check compaction F.D.T for Backfilling of # MH -G2/16/3 at Road MCE0 (Bottom subgrade) </t>
  </si>
  <si>
    <t xml:space="preserve">SUD1-02-011-TDC-TS9-1-PW-FIR-2545-00 </t>
  </si>
  <si>
    <t xml:space="preserve"> Check Coordinates level and Excavation width Bottom level and compaction for potable water pipeline from Station STA: 1+450 TO 1+650, STA:1+925 TO 2+650, at Road MC20 </t>
  </si>
  <si>
    <t>SUD1-02-011-TDC-TS9-1-ROD-FIR-2546-00</t>
  </si>
  <si>
    <t>Check Coordinates and bottom level Road Excavation/cutting upto bottom of Sub-Grade from STA: 0+807.40 to STA: 0
+826.77 at Road # MCG0</t>
  </si>
  <si>
    <t>SUD1-02-011-TDC-TS9-1-STR-FIR-2548-00</t>
  </si>
  <si>
    <t xml:space="preserve">Check compaction F.D.T for Trench Backfilling Between Manhole # CB02-23 (S) to FIMH-G2/10 at Road MCF0 (Last Layer) </t>
  </si>
  <si>
    <t>SUD1-02-011-TDC-TS9-1-STR-FIR-2549-00</t>
  </si>
  <si>
    <t xml:space="preserve">Check compaction F.D.T for Trench Backfilling Between Manhole # CB02-22 (S) to FIMH-G2/13 at Road MCF0 (Last Layer) </t>
  </si>
  <si>
    <t xml:space="preserve">SUD1-02-011-TDC-TS9-1-STR-FIR-2552-00 </t>
  </si>
  <si>
    <t xml:space="preserve">Check Installation of catch basin CB01-19 include the connecting pipe opening at Road MCE0 </t>
  </si>
  <si>
    <t xml:space="preserve">SUD1-02-011-TDC-TS9-1-STR-FIR-2553-00 </t>
  </si>
  <si>
    <t xml:space="preserve">Check Installation of catch basin CB02-22(S) include the connecting pipe opening at Road MCF0 </t>
  </si>
  <si>
    <t>SUD1-02-011-TDC-TS9-1-STR-FIR-2554-00</t>
  </si>
  <si>
    <t xml:space="preserve">Check Installation of catch basin CB02-23(S) include the connecting pipe opening at Road MCF0 </t>
  </si>
  <si>
    <t xml:space="preserve">SUD1-02-011-TDC-TS9-1-LIT-FIR-2555-00 </t>
  </si>
  <si>
    <t xml:space="preserve">Check levels, Laying polyethylene sheet, Form work and concrete pouring for UPVC Pipe (4X160mm) from Manhole 73 To Manhole 74 for Street Lighting Duct Bank in Road MCA0 </t>
  </si>
  <si>
    <t xml:space="preserve">SUD1-02-011-TDC-TS9-1-STR-FIR-2558-00 </t>
  </si>
  <si>
    <t xml:space="preserve">Check compaction F.D.T for Backfilling of # CB-G2/16/3 B (S) at Road MCE0 (Bottom subgrade) </t>
  </si>
  <si>
    <t xml:space="preserve">SUD1-02-011-TDC-TS9-1-ROD-FIR-2561-00 </t>
  </si>
  <si>
    <t>Check Coordinates and bottom level Road Excavation/cutting upto bottom of Sub-Grade STA: 0+770 to STA: 0+826.79 at Road # MCF0</t>
  </si>
  <si>
    <t>SUD1-02-011-TDC-TS9-1-SEW-FIR-2565-00</t>
  </si>
  <si>
    <t xml:space="preserve">Check Installation of Manhole Base MH-12-18 at Road MCB0. </t>
  </si>
  <si>
    <t xml:space="preserve">SUD1-02-011-TDC-TS9-1-PW-FIR-2567-00 </t>
  </si>
  <si>
    <t xml:space="preserve">Check Coordinates level and Excavation width Bottom level and compaction for Road crossing potable water HDPE pipelines at Road MC10 #STA:2+952.5 (R) &amp; STA 2+952.5 (L) </t>
  </si>
  <si>
    <t xml:space="preserve">SUD1-02-011-TDC-TS9-1-LIT-FIR-2572-00 </t>
  </si>
  <si>
    <t xml:space="preserve">Check Installation Drawpit MH-08 for Street Lighting in Road MCE0 </t>
  </si>
  <si>
    <t xml:space="preserve">SUD1-02-011-TDC-TS9-1-SEW-FIR-2574-00 </t>
  </si>
  <si>
    <t xml:space="preserve">Check Installation of Manhole Base MH-12-12 at Road MCB0 </t>
  </si>
  <si>
    <t xml:space="preserve">SUD1-02-011-TDC-TS9-1-SEW-FIR-2575-00 </t>
  </si>
  <si>
    <t xml:space="preserve">Check Installation of Manhole Base MH-12-16 at Road MCI0. </t>
  </si>
  <si>
    <t xml:space="preserve">SUD1-02-011-TDC-TS9-1-SEW-FIR-2576-00 </t>
  </si>
  <si>
    <t xml:space="preserve">Check Installation of Manhole Base MH-12-11 at Road MCB0. </t>
  </si>
  <si>
    <t xml:space="preserve">SUD1-02-011-TDC-TS9-1-ROD-FIR-2577-00 </t>
  </si>
  <si>
    <t xml:space="preserve">Check Coordinates level and compaction F.D.T for (Aggregate base course) 2nd layer at Road /Carriageway# MCG0, STA: 0+450 to STA: 0+650 </t>
  </si>
  <si>
    <t xml:space="preserve">SUD1-02-011-TDC-TS9-1-STR-FIR-2583-00 </t>
  </si>
  <si>
    <t xml:space="preserve">Check compaction F.D.T for Trench Backfilling Between Manhole # CB-G2/16/4 A (S) to CB-G2/16/4 (D) at Road MCE0 (Bottom subgrade) </t>
  </si>
  <si>
    <t xml:space="preserve">SUD1-02-011-TDC-TS9-1-STR-FIR-2584-00 </t>
  </si>
  <si>
    <t xml:space="preserve">Check compaction F.D.T for Trench Backfilling Between Manhole # MH-G2/16/4 to CB-G2/16/4 (D) at Road MCE0 (Bottom subgrade) </t>
  </si>
  <si>
    <t xml:space="preserve">SUD1-02-011-TDC-TS9-1-STR-FIR-2585-00 </t>
  </si>
  <si>
    <t xml:space="preserve">Check compaction F.D.T for Backfilling of # CB-G2/16/4 A (S) at Road MCE0 (Bottom subgrade) </t>
  </si>
  <si>
    <t xml:space="preserve">SUD1-02-011-TDC-TS9-1-STR-FIR-2586-00 </t>
  </si>
  <si>
    <t xml:space="preserve">Check compaction F.D.T for Backfilling of # CB-G2/16/4 (D) at Road MCE0 (Bottom subgrade) </t>
  </si>
  <si>
    <t xml:space="preserve">SUD1-02-011-TDC-TS9-1-STR-FIR-2587-00 </t>
  </si>
  <si>
    <t xml:space="preserve">Check compaction F.D.T for Backfilling of # MH -G2/16/4 at Road MCE0 (Bottom subgrade) </t>
  </si>
  <si>
    <t xml:space="preserve">SUD1-02-011-TDC-TS9-1-STR-FIR-2588-00 </t>
  </si>
  <si>
    <t xml:space="preserve">Check compaction F.D.T for Trench Backfilling Between Manhole # MH-G2/16/2 to MH-G2/16/3 at Road MCE0 (Bottom subgrade) </t>
  </si>
  <si>
    <t xml:space="preserve">SUD1-02-011-TDC-TS9-1-IRR-FIR-2589-00 </t>
  </si>
  <si>
    <t>Inspection Gravity and Leakage test of Road crossing Irrigation water HDPE pipes (Diameter 125mm) at ST:
+460.28 &amp; ST: +156.39 &amp; +00.00 at Road MCG0 &amp; MCZ0</t>
  </si>
  <si>
    <t xml:space="preserve">SUD1-02-011-TDC-TS9-1-ROD-FIR-2591-00 </t>
  </si>
  <si>
    <t xml:space="preserve">Check Coordinates level and compaction F.D.T for Road Embankment upto bottom of Sub-Grade STA: 0+224 to STA: 0+240 at Road # MCG0   </t>
  </si>
  <si>
    <t>SUD1-02-011-TDC-TS9-1-STR-FIR-2594-00</t>
  </si>
  <si>
    <t xml:space="preserve">Check Sand Bedding and GRP Pipe Installation for Storm water line from # STA-A2/24/3 to STA-A2/24/2 at Road MCD0 </t>
  </si>
  <si>
    <t>SUD1-02-011-TDC-TS9-1-STR-FIR-2595-00</t>
  </si>
  <si>
    <t xml:space="preserve">Check Sand Bedding and GRP Pipe Installation for Storm water line from # STA-A2/24/4  TO STA-A2/24/3  at Road MCD0 </t>
  </si>
  <si>
    <t>SUD1-02-011-TDC-TS9-1-STR-FIR-2596-00</t>
  </si>
  <si>
    <t xml:space="preserve">Check Sand Bedding and GRP Pipe Installation for Storm water line from # STA-A1/40/1 to STA-A1/40/2  at Road MCD0 </t>
  </si>
  <si>
    <t>SUD1-02-011-TDC-TS9-1-STR-FIR-2597-00</t>
  </si>
  <si>
    <t xml:space="preserve">Check Sand Bedding and GRP Pipe Installation for Storm water line from # STA-A1/40/2 to STA-A2/24/4  at Road MCD0 </t>
  </si>
  <si>
    <t>SUD1-02-011-TDC-TS9-1-STR-FIR-2598-00</t>
  </si>
  <si>
    <t xml:space="preserve">Check Sand Bedding and GRP Pipe Installation for Storm water line from # STA-A2/24/2 to STA-A2/24/1 at Road MCD0 </t>
  </si>
  <si>
    <t xml:space="preserve">SUD1-02-011-TDC-TS9-1-TEL-FIR-2599-00 </t>
  </si>
  <si>
    <t xml:space="preserve">Check Sand Bedding and Installation HDPE Pipe 3(2X50mm) From Manhole TIE IN CONNECTION To 001 for TELECOMMUNICATIONSWorks in Existing RD   </t>
  </si>
  <si>
    <t xml:space="preserve">SUD1-02-011-TDC-TS9-1-STR-FIR-2600-00 </t>
  </si>
  <si>
    <t xml:space="preserve">Check compaction F.D.T for Backfilling of # CB-G2/16/4 B (S) at Road MCE0 (Bottom subgrade) </t>
  </si>
  <si>
    <t xml:space="preserve">SUD1-02-011-TDC-TS9-1-SEW-FIR-2601-00 </t>
  </si>
  <si>
    <t xml:space="preserve">Check Installation of Manhole Base (Rings not required) MH-12-11-2 at Road MCG0.   </t>
  </si>
  <si>
    <t xml:space="preserve">SUD1-02-011-TDC-TS9-1-SEW-FIR-2602-00 </t>
  </si>
  <si>
    <t xml:space="preserve">Check Installation of Manhole Base (Rings not required) MH-12-11-3 at Road MCG0.   </t>
  </si>
  <si>
    <t xml:space="preserve">SUD1-02-011-TDC-TS9-1-SEW-FIR-2603-00 </t>
  </si>
  <si>
    <t xml:space="preserve">Check Installation of Manhole Base (Rings not required) MH-12-11-4 at Road MCG0.   </t>
  </si>
  <si>
    <t>SUD1-02-011-TDC-TS9-1-STR-FIR-2607-01</t>
  </si>
  <si>
    <t xml:space="preserve">Check compaction F.D.T for Backfilling of # CB03-21 (S) at Road MCG0 (Bottom subgrade) </t>
  </si>
  <si>
    <t>SUD1-02-011-TDC-TS9-1-STR-FIR-2608-01</t>
  </si>
  <si>
    <t xml:space="preserve">Check compaction F.D.T for Backfilling of # CB03-22 (S) at Road MCG0 (Bottom subgrade) </t>
  </si>
  <si>
    <t xml:space="preserve">SUD1-02-011-TDC-TS9-1-STR-FIR-2609-00 </t>
  </si>
  <si>
    <t xml:space="preserve">Check compaction F.D.T for Backfilling of # CB02-22(S) at Road MCF0 (Bottom subgrade) </t>
  </si>
  <si>
    <t xml:space="preserve">SUD1-02-011-TDC-TS9-1-STR-FIR-2610-00 </t>
  </si>
  <si>
    <t xml:space="preserve">Check compaction F.D.T for Backfilling of # CB02-23(S) at Road MCF0 (Bottom subgrade) </t>
  </si>
  <si>
    <t>SUD1-02-011-TDC-TS9-1-ROD-FIR-2613-00</t>
  </si>
  <si>
    <t xml:space="preserve">Check Coordinates level and Compaction F.D.T for Embankment 3rd layer at PLOT (6), STA: 0+450 to STA: 0+630 </t>
  </si>
  <si>
    <t xml:space="preserve">SUD1-02-011-TDC-TS9-1-LIT-FIR-2615-00 </t>
  </si>
  <si>
    <t xml:space="preserve">Check levels, Laying polyethylene sheet, Form work and concrete pouring for UPVC Pipe (2X160mm) from Manhole 77 To Manhole 78 for Street Lighting Duct Bank in Road MCD0 </t>
  </si>
  <si>
    <t xml:space="preserve">SUD1-02-011-TDC-TS9-1-LIT-FIR-2616-00 </t>
  </si>
  <si>
    <t xml:space="preserve">Check levels, Laying polyethylene sheet, Form work and concrete pouring for UPVC Pipe (4X160mm) from Manhole 61 To Manhole 62 for Street Lighting Duct Bank in Road MCD0 </t>
  </si>
  <si>
    <t>SUD1-02-011-TDC-TS9-1-TEL-FIR-2617-00</t>
  </si>
  <si>
    <t xml:space="preserve">Check levels, Laying polyethylene sheet, Form work and concrete pouring for TELECOMMUNICATIONS Works Duct Bank for HDPE Pipe 3(2X50mm) From Manhole 080 To 081 in Road MCD0 </t>
  </si>
  <si>
    <t xml:space="preserve">SUD1-02-011-TDC-TS9-1-ROD-FIR-2625-00 </t>
  </si>
  <si>
    <t xml:space="preserve">Check Coordinates level and Compaction F.D.T for Embankment 1st layer at Plot. No:-(7) STA 0+350 to 0+467 </t>
  </si>
  <si>
    <t>SUD1-02-011-TDC-TS9-1-IRR-FIR-2630-00</t>
  </si>
  <si>
    <t>Inspection Gravity and Leakage test of Road crossing Irrigation water HDPE pipe (Diameter 125mm) at ST: +0.00 &amp; ST:+432.1 at Road MCF0</t>
  </si>
  <si>
    <t>SUD1-02-011-TDC-TS9-1-IRR-FIR-2631-00</t>
  </si>
  <si>
    <t xml:space="preserve">Inspection Gravity and Leakage test of Road crossing Irrigation water HDPE pipe (Diameter 125mm) ST: +389.75&amp; ST: +143.63 at Road MCF0 </t>
  </si>
  <si>
    <t xml:space="preserve">SUD1-02-011-TDC-TS9-1-SEW-FIR-2633-00 </t>
  </si>
  <si>
    <t>Check Sand around GRP pipe for sewerage line from Manholes # MH-12-19-4 to MH-12-19-3 at Road MCE0 (Last layer)</t>
  </si>
  <si>
    <t xml:space="preserve">SUD1-02-011-TDC-TS9-1-SEW-FIR-2634-00 </t>
  </si>
  <si>
    <t xml:space="preserve">Check Sand around GRP pipe for sewerage line from Manholes # MH-12-19-5 to MH-12-19-4 at Road MCE0 </t>
  </si>
  <si>
    <t>SUD1-02-011-TDC-TS9-1-SEW-FIR-2635-00</t>
  </si>
  <si>
    <t>Check Sand around GRP pipe for sewerage line from Manholes # MH-12-19-1 to MH-12-19-1-1 at Road MCE0 (last layer)</t>
  </si>
  <si>
    <t xml:space="preserve">SUD1-02-011-TDC-TS9-1-SEW-FIR-2636-00 </t>
  </si>
  <si>
    <t>Check Sand around GRP pipe for sewerage line from Manholes # MH-12-19-1-2 MH-12-19-1-1 at Road MCE0(last layer)</t>
  </si>
  <si>
    <t xml:space="preserve">SUD1-02-011-TDC-TS9-1-SEW-FIR-2637-00 </t>
  </si>
  <si>
    <t>Check Sand around GRP pipe for sewerage line from Manholes # MH-12-19-1-3 to MH-12-19-1-2 at Road MCE0(last layer)</t>
  </si>
  <si>
    <t>SUD1-02-011-TDC-TS9-1-ROD-FIR-2639-00</t>
  </si>
  <si>
    <t xml:space="preserve">Check Coordinates level and compaction F.D.T for (Aggregate base course) at Road /Carriageway# MCG0, STA: 0+250 to STA: 0+450 </t>
  </si>
  <si>
    <t xml:space="preserve">SUD1-02-011-TDC-TS9-1-IRR-FIR-2640-00 </t>
  </si>
  <si>
    <t>Inspection Gravity and Leakage test of Road crossing Irrigation water HDPE pipe (Diameter 125mm) at ST+242.09&amp; ST: 
+512.88 at Road MCE0</t>
  </si>
  <si>
    <t xml:space="preserve">SUD1-02-011-TDC-TS9-1-IRR-FIR-2641-00 </t>
  </si>
  <si>
    <t xml:space="preserve">Inspection Gravity and Leakage test of Road crossing Irrigation water HDPE pipe (Diameter 125mm) at ST: +461.88 &amp; ST: +536.87 at Road MCF0 </t>
  </si>
  <si>
    <t>SUD1-02-011-TDC-TS9-1-IRR-FIR-2642-00</t>
  </si>
  <si>
    <t>Inspection Gravity and Leakage test of Road crossing Irrigation water HDPE pipe (Diameter 125mm) at ST: +685.57 &amp; ST: 
+538.51 at Road MCG0</t>
  </si>
  <si>
    <t xml:space="preserve">SUD1-02-011-TDC-TS9-1-IRR-FIR-2646-00 </t>
  </si>
  <si>
    <t xml:space="preserve">Check Sand bedding and pipe installation of Road crossing Irrigation water 125mm O.D HDPE Pipes at 4+905.5 (R) to 4+905.5 (L) Road MC20  </t>
  </si>
  <si>
    <t xml:space="preserve">SUD1-02-011-TDC-TS9-1-LSP-FIR-2648-00 </t>
  </si>
  <si>
    <t xml:space="preserve">Installation of Curbstone L1 including backing concrete STA 0+140 to 0+340 &amp; STA 0+540 to 0+680 (MODON Landscape Area) </t>
  </si>
  <si>
    <t>SUD1-02-011-TDC-TS9-1-ROD-FIR-2651-00</t>
  </si>
  <si>
    <t xml:space="preserve">Check Coordinates level and Compaction F.D.T for Embankment 3rd layer at PLOT (1), STA: 0+040 to STA: 0+200 </t>
  </si>
  <si>
    <t>SUD1-02-011-TDC-TS9-1-ROD-FIR-2652-00</t>
  </si>
  <si>
    <t xml:space="preserve">Check Coordinates level and Compaction F.D.T for Embankment 1st layer at PLOT (7), STA: 0+240 to STA: 0+350 </t>
  </si>
  <si>
    <t xml:space="preserve">SUD1-02-011-TDC-TS9-1-SEW-FIR-2655-00 </t>
  </si>
  <si>
    <t xml:space="preserve">Check Sand around GRP pipe for sewerage line from Manholes # MH-12-13-1-2 to MH-12-13-1-3 at Road MCF0 </t>
  </si>
  <si>
    <t xml:space="preserve">SUD1-02-011-TDC-TS9-1-SEW-FIR-2656-00 </t>
  </si>
  <si>
    <t xml:space="preserve">Check Sand around GRP pipe for sewerage line from Manholes # MH-12-13-1-1 to MH-12-13-1-2 at Road MCF0 </t>
  </si>
  <si>
    <t>SUD1-02-011-TDC-TS9-1-SEW-FIR-2657-00</t>
  </si>
  <si>
    <t xml:space="preserve">Check Sand around GRP pipe for sewerage line from Manholes # MH-12-13-1 to MH-12-13-1-1 at Road MCF0 </t>
  </si>
  <si>
    <t xml:space="preserve">SUD1-02-011-TDC-TS9-1-ROD-FIR-2661-00 </t>
  </si>
  <si>
    <t xml:space="preserve">Check Coordinates level and Compaction F.D.T for Embankment 9th layer at PLOT (3), STA: 0+030 to STA: 0+170 </t>
  </si>
  <si>
    <t xml:space="preserve">SUD1-02-011-TDC-TS9-1-SEW-FIR-2666-00 </t>
  </si>
  <si>
    <t>Check Installation of Manhole base (Rings not required) MH- 12-19-1-3 at Road MCE0</t>
  </si>
  <si>
    <t xml:space="preserve">SUD1-02-011-TDC-TS9-1-ROD-FIR-2669-00 </t>
  </si>
  <si>
    <t xml:space="preserve">Check Coordinates level and Compaction F.D.T for (Subgrade) 2nd layer at Road/Carriageway # MCE0, STA: 0+850 to STA: 0+960 </t>
  </si>
  <si>
    <t xml:space="preserve">SUD1-02-011-TDC-TS9-1-ROD-FIR-2670-00 </t>
  </si>
  <si>
    <t>Check Coordinates level and Compaction F.D.T for (Subgrade) 2nd layer at Road/Carriageway # MCF0, STA: 0+770 to STA: 0+826.79</t>
  </si>
  <si>
    <t>SUD1-02-011-TDC-TS9-1-SEW-FIR-2671-00</t>
  </si>
  <si>
    <t>Check Installation of Manhole base MH- 12-13-1 at Road MCF0</t>
  </si>
  <si>
    <t xml:space="preserve">SUD1-02-011-TDC-TS9-1-SEW-FIR-2672-00 </t>
  </si>
  <si>
    <t xml:space="preserve">Check Installation of Flatslab# MH-1-88-3  at Road MCD0 </t>
  </si>
  <si>
    <t>SUD1-02-011-TDC-TS9-1-SEW-FIR-2673-00</t>
  </si>
  <si>
    <t xml:space="preserve">Check Installation of Flatslab # MH-1-88-4  at Road MCD0 </t>
  </si>
  <si>
    <t xml:space="preserve">SUD1-02-011-TDC-TS9-1-SEW-FIR-2674-00 </t>
  </si>
  <si>
    <t xml:space="preserve">Check Installation of Flatslab# MH-1-88-5  at Road MCD0 </t>
  </si>
  <si>
    <t>SUD1-02-011-TDC-TS9-1-SEW-FIR-2675-00</t>
  </si>
  <si>
    <t xml:space="preserve">Check Installation of Flatslab # MH-12-21-3  at Road MCD0 </t>
  </si>
  <si>
    <t xml:space="preserve">SUD1-02-011-TDC-TS9-1-SEW-FIR-2678-00 </t>
  </si>
  <si>
    <t xml:space="preserve">Check Installation of Flatslab# MH-1-88-2-2  at Road MCD0 </t>
  </si>
  <si>
    <t xml:space="preserve">SUD1-02-011-TDC-TS9-1-SEW-FIR-2679-00 </t>
  </si>
  <si>
    <t xml:space="preserve">Check Installation of Flatslab # MH-1-88-2-1  at Road MCD0 </t>
  </si>
  <si>
    <t>SUD1-02-011-TDC-TS9-1-SEW-FIR-2680-00</t>
  </si>
  <si>
    <t xml:space="preserve">Check Installation of Flatslab MH-12-21-1-1 at Road MCD0.   </t>
  </si>
  <si>
    <t xml:space="preserve">SUD1-02-011-TDC-TS9-1-SEW-FIR-2681-00 </t>
  </si>
  <si>
    <t>Check Sand around Manhole #MH-12-19-3 at Road MCE0(last layer)</t>
  </si>
  <si>
    <t xml:space="preserve">SUD1-02-011-TDC-TS9-1-SEW-FIR-2682-00 </t>
  </si>
  <si>
    <t>Check Sand around Manhole #MH-12-19-4 at Road MCE0(Last layer)</t>
  </si>
  <si>
    <t>SUD1-02-011-TDC-TS9-1-SEW-FIR-2683-00</t>
  </si>
  <si>
    <t>Check Sand around Manhole # MH-12-19-5 at Road MCE0(Last layer)</t>
  </si>
  <si>
    <t xml:space="preserve">SUD1-02-011-TDC-TS9-1-SEW-FIR-2684-00 </t>
  </si>
  <si>
    <t xml:space="preserve">Check Sand around Manhole # MH-12-19-1 at Road MCE0 (Last layer) </t>
  </si>
  <si>
    <t>SUD1-02-011-TDC-TS9-1-SEW-FIR-2685-00</t>
  </si>
  <si>
    <t xml:space="preserve">Check Sand around Manhole # MH-12-19-1-1 at Road MCE0 (Last layer) </t>
  </si>
  <si>
    <t xml:space="preserve">SUD1-02-011-TDC-TS9-1-SEW-FIR-2686-00 </t>
  </si>
  <si>
    <t xml:space="preserve">Check Sand around Manhole # MH-12-19-1-2 at Road MCE0 (Last layer) </t>
  </si>
  <si>
    <t xml:space="preserve">SUD1-02-011-TDC-TS9-1-SEW-FIR-2687-00 </t>
  </si>
  <si>
    <t xml:space="preserve">Check Sand around Manhole # MH-12-13-1-2 at Road MCF0 (Last layer) </t>
  </si>
  <si>
    <t xml:space="preserve">SUD1-02-011-TDC-TS9-1-SEW-FIR-2688-00 </t>
  </si>
  <si>
    <t xml:space="preserve">Check Sand around Manhole # MH-12-13-1-3 at Road MCF0 (Last layer) </t>
  </si>
  <si>
    <t xml:space="preserve">SUD1-02-011-TDC-TS9-1-SEW-FIR-2689-00 </t>
  </si>
  <si>
    <t xml:space="preserve">Check Sand around Manhole # MH-12-13-1-1 at Road MCF0 (Last layer) </t>
  </si>
  <si>
    <t>SUD1-02-011-TDC-TS9-1-STR-FIR-2695-00</t>
  </si>
  <si>
    <t xml:space="preserve">Check Sand Bedding and GRP Pipe Installation for Storm water line from # STA-A1/36/4  to STA-A1/36/3 at Road MCE0 </t>
  </si>
  <si>
    <t xml:space="preserve">SUD1-02-011-TDC-TS9-1-ROD-FIR-2696-00 </t>
  </si>
  <si>
    <t xml:space="preserve">Check Coordinates level and compaction F.D.T for (Subgrade) 2nd layer at Road/Carriageway # MCG0, STA: 0+800 to STA: 0+826.77 </t>
  </si>
  <si>
    <t xml:space="preserve">SUD1-02-011-TDC-TS9-1-ROD-FIR-2698-00 </t>
  </si>
  <si>
    <t xml:space="preserve">Check Coordinates level and Compaction F.D.T for Embankment 8th layer at PLOT (2), STA: 0+570 to STA: 0+720 </t>
  </si>
  <si>
    <t xml:space="preserve">SUD1-02-011-TDC-TS9-1-STR-FIR-2702-00 </t>
  </si>
  <si>
    <t xml:space="preserve">Inspection Gravity and Leakage test pipeline from Manhole # MH-12-13-2 to MH-12-13-3 at Road MCF0 </t>
  </si>
  <si>
    <t xml:space="preserve">SUD1-02-011-TDC-TS9-1-STR-FIR-2703-00 </t>
  </si>
  <si>
    <t xml:space="preserve">Inspection Gravity and Leakage test pipeline from Manhole # MH-12-13-3 to MH-12-13-4 at Road MCF0 </t>
  </si>
  <si>
    <t xml:space="preserve">SUD1-02-011-TDC-TS9-1-STR-FIR-2704-00 </t>
  </si>
  <si>
    <t xml:space="preserve">Inspection Gravity and Leakage test pipeline from Manhole # MH-12-13-5 to MH-12-13-4  at Road MCF0 </t>
  </si>
  <si>
    <t xml:space="preserve">459.11 </t>
  </si>
  <si>
    <t xml:space="preserve">26.71 </t>
  </si>
  <si>
    <t>3</t>
  </si>
  <si>
    <t>5.04</t>
  </si>
  <si>
    <t>425.18</t>
  </si>
  <si>
    <t xml:space="preserve">119.30 </t>
  </si>
  <si>
    <t xml:space="preserve">532.50 </t>
  </si>
  <si>
    <t xml:space="preserve">5128.31 </t>
  </si>
  <si>
    <t xml:space="preserve">5803.10 </t>
  </si>
  <si>
    <t xml:space="preserve">1312.12 </t>
  </si>
  <si>
    <t xml:space="preserve">78.85 </t>
  </si>
  <si>
    <t>925</t>
  </si>
  <si>
    <t>803.37</t>
  </si>
  <si>
    <t xml:space="preserve">16.71 </t>
  </si>
  <si>
    <t xml:space="preserve">1294.89 </t>
  </si>
  <si>
    <t>52.00</t>
  </si>
  <si>
    <t xml:space="preserve">790.00 </t>
  </si>
  <si>
    <t xml:space="preserve">151.60 </t>
  </si>
  <si>
    <t xml:space="preserve">64.34 </t>
  </si>
  <si>
    <t xml:space="preserve">63.85 </t>
  </si>
  <si>
    <t xml:space="preserve">98.88 </t>
  </si>
  <si>
    <t xml:space="preserve">2372.55 </t>
  </si>
  <si>
    <t xml:space="preserve">15.62 </t>
  </si>
  <si>
    <t xml:space="preserve">24.23 </t>
  </si>
  <si>
    <t xml:space="preserve">2727.95 </t>
  </si>
  <si>
    <t xml:space="preserve">768.05 </t>
  </si>
  <si>
    <t xml:space="preserve">24.64 </t>
  </si>
  <si>
    <t xml:space="preserve">25.69 </t>
  </si>
  <si>
    <t xml:space="preserve">730.64 </t>
  </si>
  <si>
    <t xml:space="preserve">2679.93 </t>
  </si>
  <si>
    <t xml:space="preserve">4726.08 </t>
  </si>
  <si>
    <t xml:space="preserve">3602.09 </t>
  </si>
  <si>
    <t xml:space="preserve">676.50 </t>
  </si>
  <si>
    <t xml:space="preserve">607.91 </t>
  </si>
  <si>
    <t xml:space="preserve">438.51 </t>
  </si>
  <si>
    <t xml:space="preserve">4821.87 </t>
  </si>
  <si>
    <t xml:space="preserve">SUD1-02-011-TDC-TS9-1-TEL-FIR-2697-00 </t>
  </si>
  <si>
    <t xml:space="preserve">Check Installation Manhole MH-006 for TELECOMMUNICATIONS Works in Road MCA0  </t>
  </si>
  <si>
    <t>SUD1-02-011-TDC-TS9-1-ROD-FIR-2699-00</t>
  </si>
  <si>
    <t>Check Coordinates level and Compaction F.D.T for Embankment 2nd layer at PLOT (6), STA: 0+224 to STA: 0+450</t>
  </si>
  <si>
    <t xml:space="preserve">2606.42 </t>
  </si>
  <si>
    <t xml:space="preserve">SUD1-02-011-TDC-TS9-1-ROD-FIR-2700-00 </t>
  </si>
  <si>
    <t xml:space="preserve">Check Coordinates level and Compaction F.D.T for (Subgrade)2nd layer at Road/Carriageway # MCE0, STA: 0+750 to STA: 0+850 </t>
  </si>
  <si>
    <t xml:space="preserve">615.00 </t>
  </si>
  <si>
    <t xml:space="preserve">SUD1-02-011-TDC-TS9-1-STR-FIR-2706-00 </t>
  </si>
  <si>
    <t>Check Installation of Manhole Base of manhole (Rings not required) STA-A1/43 at Road MCB0</t>
  </si>
  <si>
    <t>SUD1-02-011-TDC-TS9-1-STR-FIR-2708-00</t>
  </si>
  <si>
    <t xml:space="preserve">Check Installation of Manhole Base of manhole (Rings not required) STA-A1/41 at Road MCB0 </t>
  </si>
  <si>
    <t xml:space="preserve">SUD1-02-011-TDC-TS9-1-STR-FIR-2714-00 </t>
  </si>
  <si>
    <t xml:space="preserve">Check Installation of Manhole Base of manhole STA-A2/24/4 at Road MCD0 </t>
  </si>
  <si>
    <t xml:space="preserve">SUD1-02-011-TDC-TS9-1-STR-FIR-2715-00 </t>
  </si>
  <si>
    <t xml:space="preserve">Check Installation of Manhole Base of manhole STA-A2/24/3 at Road MCD0 </t>
  </si>
  <si>
    <t xml:space="preserve">SUD1-02-011-TDC-TS9-1-ELE-FIR-2718-00 </t>
  </si>
  <si>
    <t xml:space="preserve">Supply and installation of 160mm UPVC ducts (2-way) complete with spacers, including supply, placing, compaction, and curing of concrete encasement without reinforcement steel for duct bank size 0.60m (W) x 0.50m (T), as per SEC standards in Road MCF0 and MCE0 </t>
  </si>
  <si>
    <t xml:space="preserve">SUD1-02-011-TDC-TS9-1-ROD-FIR-2719-00 </t>
  </si>
  <si>
    <t xml:space="preserve">Check Coordinates level and Compaction F.D.T for Embankment 1st layer at Plot. No:-(7) STA 0+130 to 0+240 </t>
  </si>
  <si>
    <t>SUD1-02-011-TDC-TS9-1-STR-FIR-2720-00</t>
  </si>
  <si>
    <t xml:space="preserve">Check Installation of Manhole Base of manhole (Rings not required) STA-A2/24/2 at Road MCD0 </t>
  </si>
  <si>
    <t>SUD1-02-011-TDC-TS9-1-STR-FIR-2721-00</t>
  </si>
  <si>
    <t xml:space="preserve">Check Installation of Manhole Base of manhole STA-A2/24/1 at Road MCD0 </t>
  </si>
  <si>
    <t xml:space="preserve">SUD1-02-011-TDC-TS9-1-STR-FIR-2724-00 </t>
  </si>
  <si>
    <t xml:space="preserve">Check Installation of Manhole Base of STA-A1/36/1 at Road MCE0, </t>
  </si>
  <si>
    <t xml:space="preserve">SUD1-02-011-TDC-TS9-1-STR-FIR-2725-00 </t>
  </si>
  <si>
    <t xml:space="preserve">Check Installation of Manhole Base (Rings not required) of STA-A1/36/2 at Road MCE0, </t>
  </si>
  <si>
    <t xml:space="preserve">SUD1-02-011-TDC-TS9-1-STR-FIR-2726-00 </t>
  </si>
  <si>
    <t xml:space="preserve">Check Installation of Manhole Base (Rings not required) of STA-A1/36/3 at Road MCE0, </t>
  </si>
  <si>
    <t xml:space="preserve">SUD1-02-011-TDC-TS9-1-STR-FIR-2727-00 </t>
  </si>
  <si>
    <t xml:space="preserve">Check Installation of Manhole Base (Rings not required) of STA-A1/36/4 at Road MCE0, </t>
  </si>
  <si>
    <t xml:space="preserve">SUD1-02-011-TDC-TS9-1-STR-FIR-2728-00 </t>
  </si>
  <si>
    <t xml:space="preserve">Check Sand Bedding and GRP Pipe Installation for Storm water line from # STA-A1/36/3 TO  STA-A1/36/2  at Road MCE0 </t>
  </si>
  <si>
    <t>SUD1-02-011-TDC-TS9-1-STR-FIR-2729-00</t>
  </si>
  <si>
    <t xml:space="preserve">Check Sand Bedding and GRP Pipe Installation for Storm water line from #STA-A1/36/2 to  STA-A1/36/1  at Road MCE0 </t>
  </si>
  <si>
    <t xml:space="preserve">SUD1-02-011-TDC-TS9-1-ROD-FIR-2730-00 </t>
  </si>
  <si>
    <t xml:space="preserve">Check Coordinates level and compaction F.D.T for (Aggregate base course) at Road /Carriageway# MCF0, STA: 0+600 to STA: 0+760 </t>
  </si>
  <si>
    <t>SUD1-02-011-TDC-TS9-1-ROD-FIR-2731-00</t>
  </si>
  <si>
    <t xml:space="preserve">Check Coordinates level and Compaction F.D.T for (Subgrade) 2nd layer at Road/Carriageway # MCG0, STA: 0+224 to STA: 0+240 </t>
  </si>
  <si>
    <t>SUD1-02-011-TDC-TS9-1-ROD-FIR-2732-00</t>
  </si>
  <si>
    <t xml:space="preserve">Check Coordinates level and Compaction F.D.T for (Subgrade) 2nd layer at Road/Carriageway # MCZ0, STA: 0+250 to STA: 0+447.25 </t>
  </si>
  <si>
    <t xml:space="preserve">SUD1-02-011-TDC-TS9-1-STR-FIR-2737-00 </t>
  </si>
  <si>
    <t xml:space="preserve">Check Installation of Manhole Base of manhole (Rings not required) STA-A1/36/5 at Road MCE0 </t>
  </si>
  <si>
    <t xml:space="preserve">SUD1-02-011-TDC-TS9-1-SEW-FIR-2752-00 </t>
  </si>
  <si>
    <t>Check compaction F.D.T for Trench Backfilling 1st layer Between Manhole # MH-1-93-3 to MH-1-93-4 at Road MCC0(last layer)</t>
  </si>
  <si>
    <t xml:space="preserve">SUD1-02-011-TDC-TS9-1-TEL-FIR-2753-00 </t>
  </si>
  <si>
    <t xml:space="preserve">Check levels, Laying polyethylene sheet, Form work and concrete pouring for TELECOMMUNICATIONS Works Duct Bank for HDPE Pipe 3(2X50mm) From Manhole 074 To 075 in Road MCE0 </t>
  </si>
  <si>
    <t xml:space="preserve">SUD1-02-011-TDC-TS9-1-LSP-FIR-2757-00 </t>
  </si>
  <si>
    <t xml:space="preserve">Installation of Curb stone L1 including backing concrete STA 0+000 to 0+140  </t>
  </si>
  <si>
    <t xml:space="preserve">SUD1-02-011-TDC-TS9-1-LSP-FIR-2758-00 </t>
  </si>
  <si>
    <t xml:space="preserve">Installation of Curb stone L1 including backing concrete # STA A1,A2,A6,A10,A14  </t>
  </si>
  <si>
    <t xml:space="preserve">SUD1-02-011-TDC-TS9-1-SEW-FIR-2769-00 </t>
  </si>
  <si>
    <t>Check compaction F.D.T for Manhole Backfilling 1st layer at # MH-1-93-4 at Road # MCC0(bottom subgrade)</t>
  </si>
  <si>
    <t xml:space="preserve">SUD1-02-011-TDC-TS9-1-ROD-FIR-2774-00 </t>
  </si>
  <si>
    <t xml:space="preserve">Check Coordinates level and Compaction F.D.T for (Subgrade) 2nd layer at Road/Carriageway # MCE0, STA: 0+590 to STA: 0+750 </t>
  </si>
  <si>
    <t>SUD1-02-011-TDC-TS9-1-STR-FIR-2779-00</t>
  </si>
  <si>
    <t xml:space="preserve">Check Coordinates level and compaction F.D.T for Trench Backfilling Between Manhole # MH-G2/16/4 to MH-G2/16/5 at Road MCE0 (Last Layer) </t>
  </si>
  <si>
    <t>SUD1-02-011-TDC-TS9-1-STR-FIR-2780-00</t>
  </si>
  <si>
    <t xml:space="preserve">Check Sand Bedding and GRP Pipe Installation for Storm water line from # STA-A1/30/5 to STA-A1/30/4 at Road MCF0 </t>
  </si>
  <si>
    <t>SUD1-02-011-TDC-TS9-1-STR-FIR-2781-00</t>
  </si>
  <si>
    <t xml:space="preserve">Check compaction F.D.T for Backfilling of Manhole # MH -G2/16/5 at Road MCE0 (Bottom subgrade) </t>
  </si>
  <si>
    <t>SUD1-02-011-TDC-TS9-1-STR-FIR-2782-00</t>
  </si>
  <si>
    <t xml:space="preserve">Check compaction F.D.T for Backfilling of Manhole #  CB-G2/16/5 B (S)  at Road MCE0 (Bottom subgrade) </t>
  </si>
  <si>
    <t xml:space="preserve">SUD1-02-011-TDC-TS9-1-STR-FIR-2783-00 </t>
  </si>
  <si>
    <t xml:space="preserve">Check compaction F.D.T for Backfilling of Manhole # CB-G2/16/5 (D) at Road MCE0 (Bottom subgrade) </t>
  </si>
  <si>
    <t xml:space="preserve">SUD1-02-011-TDC-TS9-1-STR-FIR-2784-00 </t>
  </si>
  <si>
    <t xml:space="preserve">Check compaction F.D.T for Backfilling of Manhole # CB-G2/16/5 A (S) at Road MCE0 (Bottom subgrade) </t>
  </si>
  <si>
    <t xml:space="preserve">SUD1-02-011-TDC-TS9-1-ROD-FIR-2785-00 </t>
  </si>
  <si>
    <t xml:space="preserve">Check Coordinates level and Compaction F.D.T for (Subgrade) 2nd layer at Road/Carriageway # MCZ0, STA: 0+080 to STA: 0+250 </t>
  </si>
  <si>
    <t xml:space="preserve">SUD1-02-011-TDC-TS9-1-STR-FIR-2791-00 </t>
  </si>
  <si>
    <t xml:space="preserve">Inspection Gravity and Leakage test pipeline from Manhole # STA-A1/40/1 to STA-A1/40/2 at Road MCD0 </t>
  </si>
  <si>
    <t xml:space="preserve">SUD1-02-011-TDC-TS9-1-STR-FIR-2792-00 </t>
  </si>
  <si>
    <t xml:space="preserve">Inspection Gravity and Leakage test pipeline from Manhole # STA-A2/24/4 to  STA-A2/24/3 at Road MCD0 </t>
  </si>
  <si>
    <t>SUD1-02-011-TDC-TS9-1-STR-FIR-2793-00</t>
  </si>
  <si>
    <t xml:space="preserve">Inspection Gravity and Leakage test pipeline from Manhole # STA-A2/24/3 to STA-A2/24/2 at Road MCD0 </t>
  </si>
  <si>
    <t>SUD1-02-011-TDC-TS9-1-STR-FIR-2794-00</t>
  </si>
  <si>
    <t xml:space="preserve">Inspection Gravity and Leakage test pipeline from Manhole # STA-A2/24/2 to STA-A2/24/1 at Road MCD0 </t>
  </si>
  <si>
    <t xml:space="preserve">SUD1-02-011-TDC-TS9-1-PW-FIR-2795-00 </t>
  </si>
  <si>
    <t xml:space="preserve">Check Coordinates level and Excavation width Bottom level and compaction for potable water pipeline from Existing STA: 1+475.0 to ST: +1+538.5 Road MCD0 </t>
  </si>
  <si>
    <t xml:space="preserve">SUD1-02-011-TDC-TS9-1-ROD-FIR-2797-00 </t>
  </si>
  <si>
    <t xml:space="preserve">Check Coordinates level and Compaction F.D.T for Embankment 1st layer at Plot. No:-(7) STA 0+020 to 0+130 </t>
  </si>
  <si>
    <t xml:space="preserve">SUD1-02-011-TDC-TS9-1-TEL-FIR-2798-00 </t>
  </si>
  <si>
    <t xml:space="preserve">Check Installation Manhole MH-101 &amp; MH-102 &amp; MH-104 &amp; MH-106 for TELECOMMUNICATIONS Works in Road MC20 </t>
  </si>
  <si>
    <t>SUD1-02-011-TDC-TS9-1-LIT-FIR-2799-00</t>
  </si>
  <si>
    <t xml:space="preserve">Check Installation Drawpit MH-47 &amp; MH-48 for Street Lighting in Road MC20 </t>
  </si>
  <si>
    <t>SUD1-02-011-TDC-TS9-1-IRR-FIR-2802-00</t>
  </si>
  <si>
    <t xml:space="preserve">Check Compaction F.D.T for Backfilling 1st layer for Road crossing 125mm O.D HDPE Pipes STA +566.47at Road MCZ0 (Bottom Subgrade) </t>
  </si>
  <si>
    <t xml:space="preserve">SUD1-02-011-TDC-TS9-1-ROD-FIR-2803-00 </t>
  </si>
  <si>
    <t xml:space="preserve">Check Coordinates level and Compaction F.D.T for Embankment 3rd layer at PLOT (1), STA: 0+200 to STA: 0+400 </t>
  </si>
  <si>
    <t>SUD1-02-011-TDC-TS9-1-ELE-FIR-2811-00</t>
  </si>
  <si>
    <t xml:space="preserve">Supply and installation of 160mm UPVC ducts (4-way) complete with spacers, including supply, placing, compaction, and curing of concrete encasement without reinforcement steel for duct bank size 0.60m (W) x 0.50m (T), as per SEC standards in Road MCD0 </t>
  </si>
  <si>
    <t xml:space="preserve">SUD1-02-011-TDC-TS9-1-ELE-FIR-2812-00 </t>
  </si>
  <si>
    <t xml:space="preserve">Supply and installation of 160mm UPVC ducts (2-way) complete with spacers, including supply, placing, compaction, and curing of concrete encasement without reinforcement steel for duct bank size 0.60m (W) x 0.50m (T), as per SEC standards in Road MCG0 </t>
  </si>
  <si>
    <t>SUD1-02-011-TDC-TS9-1-ELE-FIR-2813-00</t>
  </si>
  <si>
    <t xml:space="preserve">Supply and installation of 160mm UPVC ducts (2-way) complete with spacers, including supply, placing, compaction, and curing of concrete encasement without reinforcement steel for duct bank size 0.60m (W) x 0.50m (T), as per SEC standards in Road MCC0 </t>
  </si>
  <si>
    <t>SUD1-02-011-TDC-TS9-1-ELE-FIR-2815-00</t>
  </si>
  <si>
    <t xml:space="preserve">Supply and installation of 160mm UPVC ducts (2-way) complete with spacers, including supply, placing, compaction, and curing of concrete encasement without reinforcement steel for duct bank size 0.60m (W) x 0.50m (T), as per SEC standards in Road MCF0 Near Road MCA0  </t>
  </si>
  <si>
    <t xml:space="preserve">SUD1-02-011-TDC-TS9-1-ELE-FIR-2816-00 </t>
  </si>
  <si>
    <t xml:space="preserve">Supply and installation of 160mm UPVC ducts (2-way) complete with spacers, including supply, placing, compaction, and curing of concrete encasement without reinforcement steel for duct bank size 0.60m (W) x 0.50m (T), as per SEC standards in Road MCF0 Near Road MCB0  </t>
  </si>
  <si>
    <t>SUD1-02-011-TDC-TS9-1-ELE-FIR-2817-00</t>
  </si>
  <si>
    <t xml:space="preserve">Supply and installation of 160mm UPVC ducts (4-way) complete with spacers, including supply, placing, compaction, and curing of concrete encasement without reinforcement steel for duct bank size 0.60m (W) x 0.50m (T), as per SEC standards in Road MC20 Near STL-SS-01 </t>
  </si>
  <si>
    <t>SUD1-02-011-TDC-TS9-1-STR-FIR-2818-00</t>
  </si>
  <si>
    <t xml:space="preserve">Check Sand Bedding and GRP Pipe Installation for Storm water line from # STA-A1/15/9 To STA-A1/15/10 at Road MCF0 </t>
  </si>
  <si>
    <t>SUD1-02-011-TDC-TS9-1-TEL-FIR-2834-00</t>
  </si>
  <si>
    <t xml:space="preserve">Check Installation Manhole MH-037 &amp; MH-092 &amp; MH-093 &amp; MH-094 for TELECOMMUNICATIONS Works in Road MC20 </t>
  </si>
  <si>
    <t xml:space="preserve">SUD1-02-011-TDC-TS9-1-LIT-FIR-2835-00 </t>
  </si>
  <si>
    <t xml:space="preserve">Check Installation Drawpit MH-41 &amp; MH-42 &amp; MH-45 &amp; MH-46 for Street Lighting in Road MC20 </t>
  </si>
  <si>
    <t>34</t>
  </si>
  <si>
    <t xml:space="preserve">4370.09 </t>
  </si>
  <si>
    <t xml:space="preserve">64.25 </t>
  </si>
  <si>
    <t xml:space="preserve">632.00 </t>
  </si>
  <si>
    <t xml:space="preserve">124.53 </t>
  </si>
  <si>
    <t xml:space="preserve">1,225.10 </t>
  </si>
  <si>
    <t xml:space="preserve">24.15 </t>
  </si>
  <si>
    <t xml:space="preserve">344.28 </t>
  </si>
  <si>
    <t xml:space="preserve">342.22 </t>
  </si>
  <si>
    <t xml:space="preserve">984.00 </t>
  </si>
  <si>
    <t xml:space="preserve">1029.05 </t>
  </si>
  <si>
    <t xml:space="preserve">3817.71 </t>
  </si>
  <si>
    <t xml:space="preserve">3820.52 </t>
  </si>
  <si>
    <t xml:space="preserve">22.14 </t>
  </si>
  <si>
    <t xml:space="preserve">15.49 </t>
  </si>
  <si>
    <t xml:space="preserve">15.74 </t>
  </si>
  <si>
    <t xml:space="preserve">15.70 </t>
  </si>
  <si>
    <t xml:space="preserve">15.21 </t>
  </si>
  <si>
    <t xml:space="preserve">8.27 </t>
  </si>
  <si>
    <t xml:space="preserve">59.15 </t>
  </si>
  <si>
    <t>Observed an excavation in the area without the required barricade.</t>
  </si>
  <si>
    <t>Accidental falls, equipment rollovers, and site fatalities.</t>
  </si>
  <si>
    <t>Fatal falls, structural collapses, and heavy legal penalties.</t>
  </si>
  <si>
    <t>Stop any nearby hazardous work and immediately secure the area with  hard barricades and warning signs to prevent falls and unauthorized entry.</t>
  </si>
  <si>
    <t>HSE team/Construction Team</t>
  </si>
  <si>
    <t>An oil leak was observed from the equipment.</t>
  </si>
  <si>
    <t>Serious risks to worker safety, environmental health, and machine performance</t>
  </si>
  <si>
    <t>Severe safety hazards, environmental damage, equipment failure, and costly operational downtime.</t>
  </si>
  <si>
    <t>Initiate a swift and structured Spill Response and Corrective Maintenance Procedure.</t>
  </si>
  <si>
    <t>Operator/Maintenance team/HSE team</t>
  </si>
  <si>
    <t>Issue Log</t>
  </si>
  <si>
    <t>Discovered an  excavation without the required signage.</t>
  </si>
  <si>
    <t>Install temporary physical hard barricades, warning tape, and clear hazard signage.</t>
  </si>
  <si>
    <t>Soil is presently scattered on the road surface.</t>
  </si>
  <si>
    <t>Bobcat sweeper was deployed to remove fine soil from the road surface to eliminate dust and skid hazards.</t>
  </si>
  <si>
    <t>Collected unused barriers on-site and placed them around the existing excavation.</t>
  </si>
  <si>
    <t>GOOD PRACTICE</t>
  </si>
  <si>
    <t>RMU ( Ring main unit )</t>
  </si>
  <si>
    <t>Check levels, Laying polyethylene sheet, Form work and
concrete pouring for TELECOMMUNICATIONS Works Duct
Bank for HDPE Pipe 3(2X50mm) From Manhole 043 To 044 in
Road MCH0</t>
  </si>
  <si>
    <t>B2.33.71.19.13.04</t>
  </si>
  <si>
    <t>Check Installation Manhole MH-001 &amp; MH-002 &amp; MH-003 for
TELECOMMUNICATIONS Works in Existing RD</t>
  </si>
  <si>
    <t>SEWER NETWORK: GRP Pipes 200mm (Manhole Depth 0-
1.5m)</t>
  </si>
  <si>
    <t>STORM WATER NETWORK: 2000mm Diameter (Depth:&gt;
2.5m)</t>
  </si>
  <si>
    <t>B1.32 14 13.02</t>
  </si>
  <si>
    <t>Installation Curbstone L1</t>
  </si>
  <si>
    <t>B1.32 11 23.01</t>
  </si>
  <si>
    <t>AGGREGATE BASE COURSE</t>
  </si>
  <si>
    <t>STORM WATER NETWORK: Manhole Diameter :-2000mm
(Depth: &gt; 2.5m)</t>
  </si>
  <si>
    <t>SEWER NETWORK: Manhole Diameter:-1200mm (Depth: 2.51-3.50)</t>
  </si>
  <si>
    <t>SEWERAGE NETWORK: Manhole (Depth 2.51m to 3.5m) Internal
Diameter (1200mm) With Backdrop</t>
  </si>
  <si>
    <t>STORM WATER NETWORK: GRP Pipes1000mm Diameter
(Depth: 1.51m - 2.50m)</t>
  </si>
  <si>
    <t>Observed workers non complaince with site mandatory PPE</t>
  </si>
  <si>
    <t>PPE provided and conduct awareness session</t>
  </si>
  <si>
    <t>Found conrete pouring activities in night without sufficient lighting.</t>
  </si>
  <si>
    <t>Tower lights has been provided and engineer has been informed of the requirements</t>
  </si>
  <si>
    <t>Non complaince with site mandatory requirements and physical injuries to workers, low visibility and reputational damage</t>
  </si>
  <si>
    <t>Body injuries, penalties</t>
  </si>
  <si>
    <t>Serious risks to worker safety and quality of work</t>
  </si>
  <si>
    <t>Risk to get personal injuries of workers due low visibility and low quality of work due poor illumination.</t>
  </si>
  <si>
    <t>Stop any workers with non complaince and provide PPE and replace the damage PPE.</t>
  </si>
  <si>
    <t>HSE team</t>
  </si>
  <si>
    <t>Provide sufficient lighting inform lighting tower during night shift activities.</t>
  </si>
  <si>
    <t>Construction team/HSE team</t>
  </si>
  <si>
    <t>Issue ID</t>
  </si>
  <si>
    <t>Parent Project ID</t>
  </si>
  <si>
    <t>Contract / Project ID</t>
  </si>
  <si>
    <t>Fund Source</t>
  </si>
  <si>
    <t>PM / Owner</t>
  </si>
  <si>
    <t>Contractor / Designer</t>
  </si>
  <si>
    <t>Value (SAR)</t>
  </si>
  <si>
    <t>Issue Title</t>
  </si>
  <si>
    <t>Description</t>
  </si>
  <si>
    <t>Evidence / Data</t>
  </si>
  <si>
    <t>Severity (1-5)</t>
  </si>
  <si>
    <t>Urgency (1-5)</t>
  </si>
  <si>
    <t>Priority Score</t>
  </si>
  <si>
    <t>Priority</t>
  </si>
  <si>
    <t>Action Required</t>
  </si>
  <si>
    <t>Date Raised</t>
  </si>
  <si>
    <t>Target Date</t>
  </si>
  <si>
    <t>Resolution / Updates</t>
  </si>
  <si>
    <t>Source</t>
  </si>
  <si>
    <t>Column1</t>
  </si>
  <si>
    <t>3120 - 1</t>
  </si>
  <si>
    <t>Infrastructure Network Development Project in Sudair City for Industry and Business - Phase Two - Part Two</t>
  </si>
  <si>
    <t>Sudair</t>
  </si>
  <si>
    <t>Riyadh Region</t>
  </si>
  <si>
    <t>Government Funded</t>
  </si>
  <si>
    <t>Construction / Finishing</t>
  </si>
  <si>
    <t>Egis / MODON</t>
  </si>
  <si>
    <t>Technical Development Company for Contracting</t>
  </si>
  <si>
    <t>Open – Confirmation Pending</t>
  </si>
  <si>
    <t>Construction / Testing &amp; Commissioning</t>
  </si>
  <si>
    <t>Interface/Utilities</t>
  </si>
  <si>
    <t>Pending Substation Location Confirmation Affecting MV Cable Design and Energization</t>
  </si>
  <si>
    <t>The final substation location is currently pending confirmation between the Client and SEC. The Contractor has already raised an RFI regarding the MV cable size, and the response was received following SEC approval of the MV drawing. Although the cable-size issue has been addressed and the MV cables have been procured, final confirmation of the substation location and associated power-generation interface is still required to complete the MV system coordination and enable energization. Any continued delay may affect testing, energization and ultimately the planned handover milestone.</t>
  </si>
  <si>
    <t>RFI Ref. SUD1-02-011-TDC-TS9-1-ELE-RFI-0004-00, submitted 04-Feb-2026 and approval/response received 09-Feb-2026 following SEC approval of the MV Drawing. MV cables have been procured. Contractor is proactively progressing road-crossing ducts for MV cables at its own risk. Final substation location and power-generation interface remain pending.</t>
  </si>
  <si>
    <t>5</t>
  </si>
  <si>
    <t>Expedite formal confirmation of the final substation location between Client and SEC. Continue close interface coordination with Client/SEC and obtain formal confirmation to avoid further design changes. Proceed with preparatory works such as MV cable road-crossing ducts where technically feasible and authorized. Maintain readiness for immediate submission of any revised/final MV cable drawings following location confirmation. Coordinate testing, power-generation interface and energization requirements in advance to minimize downstream impact. Closely monitor the remaining activities against the handover milestone and develop a recovery/acceleration plan if required.</t>
  </si>
  <si>
    <t>Monitoring</t>
  </si>
  <si>
    <t>Required date for substation location confirmation</t>
  </si>
  <si>
    <t>Project is currently ahead of schedule. Contractor has already addressed the MV cable-size clarification through RFI Ref. SUD1-02-011-TDC-TS9-1-ELE-RFI-0004-00, submitted on 04-Feb-2026 and responded/approved on 09-Feb-2026 following SEC approval. MV cables have been procured and road-crossing duct works are being progressed at Contractor's own risk. However, final substation location and power-generation/energization requirements remain subject to confirmation between Client and SEC. Continued delay may consume available float and potentially impact energization and handover.</t>
  </si>
  <si>
    <t>RFI Ref. SUD1-02-011-TDC-TS9-1-ELE-RFI-0004-00; SEC-approved MV Drawing; Client/SEC correspondence; MV Cable Procurement Records; Site Progress Records; Interface Meeting Minutes; Project Schedule</t>
  </si>
  <si>
    <t>Design/Technical</t>
  </si>
  <si>
    <t>Delay in Landscape Proposal / Shop Drawing Approval Affecting Procurement and Installation</t>
  </si>
  <si>
    <t>The landscape proposal has been submitted by the Contractor and is currently awaiting Client approval. The approval is required to proceed with finalization of the landscape shop drawings and related material procurement. Any delay in approval may affect subsequent procurement, installation and finishing activities and could consume the available schedule float</t>
  </si>
  <si>
    <t>SUD1-02-011-TDC-TS9-1-ROD-RFI-0036-00 / 23-Aug-2026</t>
  </si>
  <si>
    <t>Expedite Client/Consultant review and approval of the landscape proposal. Maintain regular follow-up until approval is obtained. Prepare shop drawing details in parallel where possible to minimize turnaround time. Identify long-lead materials and prepare procurement actions in advance. Upon approval, prioritize shop drawing submission, material procurement and installation to avoid consuming available float.</t>
  </si>
  <si>
    <t>Required approval date</t>
  </si>
  <si>
    <t>Project is currently ahead of schedule. However, prolonged approval of the landscape proposal may affect shop drawing finalization, material procurement and installation activities and may consume available float.</t>
  </si>
  <si>
    <t>Landscape Proposal Submission / Shop Drawing Register / Procurement Log / Project Schedule</t>
  </si>
  <si>
    <t>Risk Log</t>
  </si>
  <si>
    <t>Risk Title</t>
  </si>
  <si>
    <t>Probability (1-5)</t>
  </si>
  <si>
    <t>Impact (1-5)</t>
  </si>
  <si>
    <t>Rating</t>
  </si>
  <si>
    <t>Response</t>
  </si>
  <si>
    <t>Mitigation Plan</t>
  </si>
  <si>
    <t>Notes / Updates</t>
  </si>
  <si>
    <t>H16</t>
  </si>
  <si>
    <t>M12</t>
  </si>
  <si>
    <t>L4</t>
  </si>
  <si>
    <t>Open – Approval Pending</t>
  </si>
  <si>
    <t>3120 - 2</t>
  </si>
  <si>
    <t>3120 - 3</t>
  </si>
  <si>
    <t>3120 - 4</t>
  </si>
  <si>
    <t>3120 - 5</t>
  </si>
  <si>
    <t>3120 - 6</t>
  </si>
  <si>
    <t>3120 - 7</t>
  </si>
  <si>
    <t>3120 - 8</t>
  </si>
  <si>
    <t>3120 - 9</t>
  </si>
  <si>
    <t>3120 - 10</t>
  </si>
  <si>
    <t>SUD1-02-011-TDC-TS9-1-TEL-FIR-2604-01</t>
  </si>
  <si>
    <t xml:space="preserve">Check Sand Bedding and Installation HDPE Pipe 3(2X50mm) From Manhole 003 To 004 for TELECOMMUNICATIONS Works in Road MCA0   </t>
  </si>
  <si>
    <t>SUD1-02-011-TDC-TS9-1-STR-FIR-2605-01</t>
  </si>
  <si>
    <t xml:space="preserve">Check compaction F.D.T for Trench Backfilling Between Manhole # CB03-21 (S) to FMH-G2/8 at Road MCG0 (Bottom subgrade) </t>
  </si>
  <si>
    <t>SUD1-02-011-TDC-TS9-1-STR-FIR-2606-01</t>
  </si>
  <si>
    <t xml:space="preserve">Check compaction F.D.T for Trench Backfilling Between Manhole # CB03-22 (S) to FMH-G2/5 at Road MCG0 (Bottom subgrade) </t>
  </si>
  <si>
    <t xml:space="preserve">76.59 </t>
  </si>
  <si>
    <t xml:space="preserve">B2.33 71 19.02 </t>
  </si>
  <si>
    <t xml:space="preserve">B6.33 42 11.1 </t>
  </si>
  <si>
    <t xml:space="preserve">B4.33 14 13.3 </t>
  </si>
  <si>
    <t xml:space="preserve">B1.31 22 00.03 </t>
  </si>
  <si>
    <t xml:space="preserve">B6.33 42 11.7 </t>
  </si>
  <si>
    <t xml:space="preserve">B6.33 42 11.3 </t>
  </si>
  <si>
    <t xml:space="preserve">B6.33 42 11.4 </t>
  </si>
  <si>
    <t xml:space="preserve">B6.33 42 11.10 </t>
  </si>
  <si>
    <t xml:space="preserve">B6.33 05 39.15 </t>
  </si>
  <si>
    <t xml:space="preserve">B5 33.05.13.03 </t>
  </si>
  <si>
    <t xml:space="preserve">B1.31 22 00.04 </t>
  </si>
  <si>
    <t xml:space="preserve">B2.33 71 19.01 </t>
  </si>
  <si>
    <t>SUD1-02-011-TDC-TS9-1-PW-FIR-2623-00</t>
  </si>
  <si>
    <t xml:space="preserve">Check Sand bedding and pipe installation of potable water HDPE Pipes (Diameter 225mm) at STA: ST: +000.00 &amp; ST: 475.00, Road MCE0 </t>
  </si>
  <si>
    <t>SUD1-02-011-TDC-TS9-1-STR-FIR-2624-00</t>
  </si>
  <si>
    <t xml:space="preserve">Check compaction F.D.T for Trench Backfilling Between Manhole # CB-G2/16 (S) to FIMH-G2/16 at Road MCE0 (Last Layer) </t>
  </si>
  <si>
    <t xml:space="preserve">B3.33 14 13.3 </t>
  </si>
  <si>
    <t xml:space="preserve">B4.33 14 13.4 </t>
  </si>
  <si>
    <t xml:space="preserve">B5.33 31 00.01 </t>
  </si>
  <si>
    <t xml:space="preserve">B1.32 11 23.01 </t>
  </si>
  <si>
    <t xml:space="preserve">B4.33 14 13.5 </t>
  </si>
  <si>
    <t xml:space="preserve">B1.32 14 13.02 </t>
  </si>
  <si>
    <t>SUD1-02-011-TDC-TS9-1-PW-FIR-2653-01</t>
  </si>
  <si>
    <t>Check Sand bedding and pipe installation of Road crossing potable water HDPE pipelines (160mm) Diameter from 4+811.60 (R)to4+811.60 (L), 5+263.35 (R)to5+263.35 (L) at Road MC20 (Attaached two locations)</t>
  </si>
  <si>
    <t xml:space="preserve">71.18 </t>
  </si>
  <si>
    <t xml:space="preserve">B3.33 14 13.1 </t>
  </si>
  <si>
    <t>SUD1-02-011-TDC-TS9-1-STR-FIR-2660-00</t>
  </si>
  <si>
    <t xml:space="preserve">Check inspection for Installation of stone at Pond A </t>
  </si>
  <si>
    <t>5139.62</t>
  </si>
  <si>
    <t xml:space="preserve">31 25 00 </t>
  </si>
  <si>
    <t>SUD1-02-011-TDC-TS9-1-PW-FIR-2662-01</t>
  </si>
  <si>
    <t xml:space="preserve">Check Sand bedding and pipe installation of Road crossing potable water HDPE pipelines (160mm) Diameter from 5+811.7 (R)to5+811.7 (L) at Road MC20 </t>
  </si>
  <si>
    <t>SUD1-02-011-TDC-TS9-1-IRR-FIR-2663-01</t>
  </si>
  <si>
    <t xml:space="preserve">Check Sand bedding and pipe installation of Road crossing 125mm O.D HDPE Pipes at 5+759 (R) to 5+759 (L) #Road MC20  </t>
  </si>
  <si>
    <t>35.59</t>
  </si>
  <si>
    <t xml:space="preserve">SUD1-02-011-TDC-TS9-1-SEW-FIR-2676-00 </t>
  </si>
  <si>
    <t xml:space="preserve">Check Installation of Flatslab # MH-12-21-2  at Road MCD0 </t>
  </si>
  <si>
    <t xml:space="preserve">SUD1-02-011-TDC-TS9-1-SEW-FIR-2677-00 </t>
  </si>
  <si>
    <t xml:space="preserve">Check Installation of Flatslab# MH-12-21-1  at Road MCD0 </t>
  </si>
  <si>
    <t xml:space="preserve">B6.33 05 39.9 </t>
  </si>
  <si>
    <t>SUD1-02-011-TDC-TS9-1-IRR-FIR-2568-01</t>
  </si>
  <si>
    <t xml:space="preserve">Check Excavation for Road crossing 125mm O.D HDPE Pipes at 2+957.5 (R) to 2+957.5 (L) #Road MC10  </t>
  </si>
  <si>
    <t xml:space="preserve">SUD1-02-011-TDC-TS9-1-STR-FIR-2569-00 </t>
  </si>
  <si>
    <t xml:space="preserve">Check Coordinates level and Excavation width Bottom level and compaction(Road Crossing) for Storm Water pipeline trench from Manhole # STA-SW/A1/8/8 to STA-T/A1/8/9 at Road MC20 </t>
  </si>
  <si>
    <t xml:space="preserve">B6.33 42 11.6 </t>
  </si>
  <si>
    <t xml:space="preserve">54.00 </t>
  </si>
  <si>
    <t xml:space="preserve">109.24 </t>
  </si>
  <si>
    <t xml:space="preserve">B5 33.05.13.01 </t>
  </si>
  <si>
    <t xml:space="preserve">B1.31 22 00.05 </t>
  </si>
  <si>
    <t>SUD1-02-011-TDC-TS9-1-STR-FIR-2692-00</t>
  </si>
  <si>
    <t xml:space="preserve">Check compaction F.D.T for Backfilling of Manhole #  CB-G2/16 (S) at Road MCE0 (Bottom subgrade) </t>
  </si>
  <si>
    <t xml:space="preserve">B5.33 05 13.01 </t>
  </si>
  <si>
    <t xml:space="preserve">B5.33 05 13.03 </t>
  </si>
  <si>
    <t>SUD1-02-011-TDC-TS9-1-STR-FIR-2705-00</t>
  </si>
  <si>
    <t>Check Installation of Manhole Base of manhole (Rings not required) STA-A1/44 at Road MCB0</t>
  </si>
  <si>
    <t xml:space="preserve">B6.33 42 11.9 </t>
  </si>
  <si>
    <t xml:space="preserve">B2.33.71.19.13.04 </t>
  </si>
  <si>
    <t xml:space="preserve">B5 33.31.00.01 </t>
  </si>
  <si>
    <t xml:space="preserve">B6.33 05 39.2 </t>
  </si>
  <si>
    <t>SUD1-02-011-TDC-TS9-1-STR-FIR-2707-00</t>
  </si>
  <si>
    <t>Check Installation of Manhole Base of manhole (Rings not required) STA-A1/42 at Road MCB0</t>
  </si>
  <si>
    <t xml:space="preserve">SUD1-02-011-TDC-TS9-1-STR-FIR-2709-00 </t>
  </si>
  <si>
    <t>Check Installation of Manhole Base of manhole (Rings not required) STA-A1/40 at Road MCB0</t>
  </si>
  <si>
    <t xml:space="preserve">SUD1-02-011-TDC-TS9-1-STR-FIR-2710-00 </t>
  </si>
  <si>
    <t xml:space="preserve">Check Installation of Manhole Base of manhole (Rings not required) STA-A1/39 at Road MCB0 </t>
  </si>
  <si>
    <t>SUD1-02-011-TDC-TS9-1-STR-FIR-2711-00</t>
  </si>
  <si>
    <t xml:space="preserve">Check Installation of Manhole Base of manhole (Rings not required) STA-A1/38 at Road MCB0 </t>
  </si>
  <si>
    <t xml:space="preserve">SUD1-02-011-TDC-TS9-1-STR-FIR-2712-00 </t>
  </si>
  <si>
    <t xml:space="preserve">Check Installation of Manhole Base of manhole (Rings not required) SAT-A1/40/1 at Road MCD0 </t>
  </si>
  <si>
    <t xml:space="preserve">SUD1-02-011-TDC-TS9-1-STR-FIR-2713-00 </t>
  </si>
  <si>
    <t xml:space="preserve">Check Installation of Manhole Base of manhole (Rings not required) SAT-A1/40/2 at Road MCD0 </t>
  </si>
  <si>
    <t xml:space="preserve">B6.33 05 39.5 </t>
  </si>
  <si>
    <t xml:space="preserve">B6.33 05 39.6 </t>
  </si>
  <si>
    <t xml:space="preserve">SUD1-02-011-TDC-TS9-1-LSP-FIR-2716-00 </t>
  </si>
  <si>
    <t>Check Coordinates level and Compaction F.D.T for cutting Grading level for bottom of replacement soil (MODON Landscape Area) at # STA:0+720 to STA:0+839.04</t>
  </si>
  <si>
    <t xml:space="preserve">2915.75 </t>
  </si>
  <si>
    <t xml:space="preserve">SUD1-02-011-TDC-TS9-1-STR-FIR-2722-00 </t>
  </si>
  <si>
    <t xml:space="preserve">Check Installation of Manhole Base of manhole (Rings not required) STA-A2/23 at Road MCD0 </t>
  </si>
  <si>
    <t xml:space="preserve">SUD1-02-011-TDC-TS9-1-STR-FIR-2723-00 </t>
  </si>
  <si>
    <t xml:space="preserve">Check Installation of Manhole Base of STA-A2/22 at Road MCA0, </t>
  </si>
  <si>
    <t xml:space="preserve">31 22 00 </t>
  </si>
  <si>
    <t xml:space="preserve">SUD1-02-011-TDC-TS9-1-STR-FIR-2738-00 </t>
  </si>
  <si>
    <t xml:space="preserve">Check Installation of Manhole Base of manhole (Rings not required) STA-A2/19/1 at Road MCE0 </t>
  </si>
  <si>
    <t xml:space="preserve">SUD1-02-011-TDC-TS9-1-STR-FIR-2739-00 </t>
  </si>
  <si>
    <t xml:space="preserve">Check Installation of Manhole Base of manhole (Rings not required) STA-A1/30/1 at Road MCF0 </t>
  </si>
  <si>
    <t xml:space="preserve">SUD1-02-011-TDC-TS9-1-STR-FIR-2740-00 </t>
  </si>
  <si>
    <t xml:space="preserve">Check Installation of Manhole Base of manhole (Rings not required) STA-A1/30/2 at Road MCF0 </t>
  </si>
  <si>
    <t xml:space="preserve">SUD1-02-011-TDC-TS9-1-STR-FIR-2741-00 </t>
  </si>
  <si>
    <t xml:space="preserve">Check Installation of Manhole Base of manhole (Rings not required) STA-A1/30/3 at Road MCF0 </t>
  </si>
  <si>
    <t xml:space="preserve">SUD1-02-011-TDC-TS9-1-STR-FIR-2742-00 </t>
  </si>
  <si>
    <t xml:space="preserve">Check Installation of Manhole Base of manhole (Rings not required) STA-A1/30/4 at Road MCF0 </t>
  </si>
  <si>
    <t xml:space="preserve">SUD1-02-011-TDC-TS9-1-STR-FIR-2743-00 </t>
  </si>
  <si>
    <t xml:space="preserve">Check Installation of Manhole Base of manhole (Rings not required) STA-A1/15/10 at Road MCF0 </t>
  </si>
  <si>
    <t>SUD1-02-011-TDC-TS9-1-SEW-FIR-2756-00</t>
  </si>
  <si>
    <t xml:space="preserve">Check compaction F.D.T for Trench Backfilling Between Manhole # MH-12-19-2 to MH-12-19-3 at Road MCE0 (Bottom Subgrade) </t>
  </si>
  <si>
    <t xml:space="preserve">SUD1-02-011-TDC-TS9-1-SEW-FIR-2770-00 </t>
  </si>
  <si>
    <t>Check compaction F.D.T for Manhole Backfilling at # MH-12-19-2 at Road # MCE0(Bottom Subgrade)</t>
  </si>
  <si>
    <t xml:space="preserve">SUD1-02-011-TDC-TS9-1-STR-FIR-2771-00 </t>
  </si>
  <si>
    <t xml:space="preserve">Check Coordinates level and Excavation width Bottom level and compaction for sewerage manhole pit STA-A1/28 at Road MCB0 </t>
  </si>
  <si>
    <t xml:space="preserve">SUD1-02-011-TDC-TS9-1-STR-FIR-2772-00 </t>
  </si>
  <si>
    <t xml:space="preserve">Check Sand Bedding and GRP Pipe Installation for Storm water line from # STA-A1/30/4 to STA-A1/30/3 at Road MCF0 </t>
  </si>
  <si>
    <t xml:space="preserve">SUD1-02-011-TDC-TS9-1-SEW-FIR-2773-00 </t>
  </si>
  <si>
    <t>Check compaction F.D.T for Manhole Backfilling at # MH-12-19-1-3 at Road # MCE0(Bottom Subgrade)</t>
  </si>
  <si>
    <t>SUD1-02-011-TDC-TS9-1-ROD-FIR-2775-00</t>
  </si>
  <si>
    <t xml:space="preserve">Check Coordinates level and compaction F.D.T for (Aggregate base course) at Road /Carriageway# MCF0, STA: 0+450 to STA: 0+600 (Last layer) </t>
  </si>
  <si>
    <t xml:space="preserve">SUD1-02-011-TDC-TS9-1-STR-FIR-2776-00 </t>
  </si>
  <si>
    <t>Check Coordinates level and compaction F.D.T for Trench Backfilling Between Manhole # MH-G2/16/5 to CB-G2/16/5 B (S) at Road MCE0 (Last Layer)</t>
  </si>
  <si>
    <t xml:space="preserve">SUD1-02-011-TDC-TS9-1-STR-FIR-2777-00 </t>
  </si>
  <si>
    <t xml:space="preserve">Check Coordinates level and compaction F.D.T for Trench Backfilling Between Manhole # MH-G2/16/5 to CB-G2/16/5 (D) at Road MCE0 (Last Layer) </t>
  </si>
  <si>
    <t>SUD1-02-011-TDC-TS9-1-STR-FIR-2778-00</t>
  </si>
  <si>
    <t xml:space="preserve">Check Coordinates level and compaction F.D.T for Trench Backfilling Between Manhole # CB-G2/16/5 (D) to CB-G2/16/5 A (S) at Road MCE0 (Last Layer) </t>
  </si>
  <si>
    <t xml:space="preserve">592.50 </t>
  </si>
  <si>
    <t xml:space="preserve">B5 33.05.13.05 </t>
  </si>
  <si>
    <t xml:space="preserve">B6.33 42 11.2 </t>
  </si>
  <si>
    <t xml:space="preserve">B6.33 42 11.19 </t>
  </si>
  <si>
    <t xml:space="preserve">B6.33 05 39.16 </t>
  </si>
  <si>
    <t xml:space="preserve">SUD1-02-011-TDC-TS9-1-SEW-FIR-2755-00 </t>
  </si>
  <si>
    <t xml:space="preserve">Check Installation of Manhole Base MH-1-92 at Road MCC0 </t>
  </si>
  <si>
    <t xml:space="preserve">SUD1-02-011-TDC-TS9-1-STR-FIR-2786-00 </t>
  </si>
  <si>
    <t xml:space="preserve">Check Installation of Manhole Base (Rings not required) Pit STA-A1/26/1 at Road MCG0 </t>
  </si>
  <si>
    <t xml:space="preserve">SUD1-02-011-TDC-TS9-1-STR-FIR-2787-00 </t>
  </si>
  <si>
    <t xml:space="preserve">Check Installation of Manhole Base of manhole Pit STA-1/26/2 at Road MCG0 </t>
  </si>
  <si>
    <t>SUD1-02-011-TDC-TS9-1-STR-FIR-2788-00</t>
  </si>
  <si>
    <t xml:space="preserve">Check Installation of Manhole Base (Rings not required) Pit STA-A1/26/3 at Road MCG0 </t>
  </si>
  <si>
    <t>SUD1-02-011-TDC-TS9-1-STR-FIR-2789-00</t>
  </si>
  <si>
    <t xml:space="preserve">Check Installation of Manhole Base (Rings not required) Pit STA-A1/26/4at Road MCG0 </t>
  </si>
  <si>
    <t xml:space="preserve">SUD1-02-011-TDC-TS9-1-STR-FIR-2790-00 </t>
  </si>
  <si>
    <t xml:space="preserve">Check Installation of Manhole Base (Rings not required) Pit STA-A1/26/5 at Road MCG0 </t>
  </si>
  <si>
    <t>SUD1-02-011-TDC-TS9-1-PW-FIR-2796-01</t>
  </si>
  <si>
    <t xml:space="preserve">Check Coordinates level and Excavation width Bottom level and compaction for Road crossing potable water HDPE pipelines (Diameter 315mm) from ST: 1+538.5 at Road MCD0 </t>
  </si>
  <si>
    <t>28.26</t>
  </si>
  <si>
    <t xml:space="preserve">B3.33 14 13.7 </t>
  </si>
  <si>
    <t xml:space="preserve">SUD1-02-011-TDC-TS9-1-PW-FIR-2801-00 </t>
  </si>
  <si>
    <t xml:space="preserve">Check Compaction F.D.T for Backfilling 1st layer for Road crossing potable water HDPE pipelines (Diameter 160mm) at ST: 2 +036.62 #Road MCZ0 (Bottom Subgrade) </t>
  </si>
  <si>
    <t xml:space="preserve">B2.33.71.19.13.05 </t>
  </si>
  <si>
    <t xml:space="preserve">B2.33 71 19.13.02 </t>
  </si>
  <si>
    <t xml:space="preserve">B6.33 42 11.33 </t>
  </si>
  <si>
    <t>SUD1-02-011-TDC-TS9-1-PW-FIR-2804-01</t>
  </si>
  <si>
    <t>Check Coordinates level and Excavation width Bottom level and compaction for potable water pipeline from Existing STA: 1+431.3 to ST: 1+475.0 Road MCD0</t>
  </si>
  <si>
    <t>SUD1-02-011-TDC-TS9-1-STR-FIR-2805-00</t>
  </si>
  <si>
    <t xml:space="preserve">Check Coordinates level and Excavation width Bottom level    and compaction for sewerage manhole pit STA-A1/27 at Road MCB0 </t>
  </si>
  <si>
    <t>SUD1-02-011-TDC-TS9-1-STR-FIR-2806-00</t>
  </si>
  <si>
    <t xml:space="preserve">Check Coordinates level and Excavation width Bottom level    and compaction for sewerage manhole pit STA-A1/26 at Road MCB0 </t>
  </si>
  <si>
    <t>SUD1-02-011-TDC-TS9-1-STR-FIR-2807-00</t>
  </si>
  <si>
    <t xml:space="preserve">Check Coordinates level and Excavation width Bottom level    and compaction for Storm Water pipeline trench from Manhole # STA-A1/29 to STA-A1/28 at Road MCB0 </t>
  </si>
  <si>
    <t xml:space="preserve">SUD1-02-011-TDC-TS9-1-STR-FIR-2808-00 </t>
  </si>
  <si>
    <t xml:space="preserve">Check Coordinates level and Excavation width Bottom level    and compaction for Storm Water pipeline trench from Manhole # STA-A1/28 to STA-A1/27at Road MCB0 </t>
  </si>
  <si>
    <t xml:space="preserve">SUD1-02-011-TDC-TS9-1-STR-FIR-2809-00 </t>
  </si>
  <si>
    <t>Check Coordinates level and Excavation width Bottom level and compaction for Storm Water pipeline trench from Manhole # STA-A1/27 to STA-A1/26 Road MCB0</t>
  </si>
  <si>
    <t>SUD1-02-011-TDC-TS9-1-PW-FIR-2810-01</t>
  </si>
  <si>
    <t>Check Coordinates level and Excavation width Bottom level and compaction for potable water pipeline (315mm) Diameter from Existing STA: 1+431.3 to Existing Network at Road MCD0</t>
  </si>
  <si>
    <t>43.68</t>
  </si>
  <si>
    <t>50.00</t>
  </si>
  <si>
    <t>54.00</t>
  </si>
  <si>
    <t>33.78</t>
  </si>
  <si>
    <t xml:space="preserve">SUD1-02-011-TDC-TS9-1-ELE-FIR-2814-00 </t>
  </si>
  <si>
    <t xml:space="preserve">Supply and installation of 160mm UPVC ducts (4-way) complete with spacers, including supply, placing, compaction, and curing of concrete encasement without reinforcement steel for duct bank size 0.60m (W) x 0.50m (T), as per SEC standards in Road MCH0 </t>
  </si>
  <si>
    <t xml:space="preserve">20.22 </t>
  </si>
  <si>
    <t>SUD1-02-011-TDC-TS9-1-ROD-FIR-2820-00</t>
  </si>
  <si>
    <t xml:space="preserve">Check Coordinates level and compaction F.D.T for (Aggregate base course) at Road /Carriageway# MCF0, STA: 0+280 to STA: 0+450 (Last layer) </t>
  </si>
  <si>
    <t xml:space="preserve">SUD1-02-011-TDC-TS9-1-STR-FIR-2830-00 </t>
  </si>
  <si>
    <t xml:space="preserve">Inspection Gravity and Leakage test pipeline from Manhole # STA-A1/36/2 to STA-A1/36/1 at Road MCE0 </t>
  </si>
  <si>
    <t>SUD1-02-011-TDC-TS9-1-STR-FIR-2831-00</t>
  </si>
  <si>
    <t xml:space="preserve">Inspection Gravity and Leakage test pipeline from Manhole # STA-A1/36/3 TO STA-A1/36/2 at Road MCE0 </t>
  </si>
  <si>
    <t>SUD1-02-011-TDC-TS9-1-STR-FIR-2832-00</t>
  </si>
  <si>
    <t xml:space="preserve">Inspection Gravity and Leakage test pipeline from Manhole # STA-A1/36/4 to STA-A1/36/3 at Road MCE0 </t>
  </si>
  <si>
    <t xml:space="preserve">SUD1-02-011-TDC-TS9-1-STR-FIR-2833-00 </t>
  </si>
  <si>
    <t xml:space="preserve">Inspection Gravity and Leakage test pipeline from Manhole # STA-A1/36/5 to STA-A1/36/4 at Road MCE0 </t>
  </si>
  <si>
    <t xml:space="preserve">671.50 </t>
  </si>
  <si>
    <t>64.25</t>
  </si>
  <si>
    <t xml:space="preserve">B2.33 71 19.13.01 </t>
  </si>
  <si>
    <t xml:space="preserve">SUD1-02-011-TDC-TS9-1-SEW-FIR-2838-00 </t>
  </si>
  <si>
    <t xml:space="preserve">Check Sand Bedding and GRP Pipe Installation for Sewerage line from Manhole # MH-12-15 to MH-12-14 at Road MCB0 </t>
  </si>
  <si>
    <t xml:space="preserve">SUD1-02-011-TDC-TS9-1-ELE-FIR-2839-00 </t>
  </si>
  <si>
    <t xml:space="preserve">Supply and installation of 160mm UPVC ducts (4-way) complete with spacers, including supply, placing, compaction, and curing of concrete encasement without reinforcement steel for duct bank size 0.60m (W) x 0.50m (T), as per SEC standards in Road MC20 Near Road COL-MC10 </t>
  </si>
  <si>
    <t xml:space="preserve">SUD1-02-011-TDC-TS9-1-ELE-FIR-2840-00 </t>
  </si>
  <si>
    <t xml:space="preserve">Supply and installation of 160mm UPVC ducts (4-way) complete with spacers, including supply, placing, compaction, and curing of concrete encasement without reinforcement steel for duct bank size 0.60m (W) x 0.50m (T), as per SEC standards in Road MC20 Near Road ART-MC10 </t>
  </si>
  <si>
    <t xml:space="preserve">SUD1-02-011-TDC-TS9-1-ELE-FIR-2841-00 </t>
  </si>
  <si>
    <t xml:space="preserve">Supply and installation of 160mm UPVC ducts (4-way) complete with spacers, including supply, placing, compaction, and curing of concrete encasement without reinforcement steel for duct bank size 0.60m (W) x 0.50m (T), as per SEC standards in Road MC20 Near STL-SS-02 </t>
  </si>
  <si>
    <t xml:space="preserve">SUD1-02-011-TDC-TS9-1-ELE-FIR-2842-00 </t>
  </si>
  <si>
    <t xml:space="preserve">Supply and installation of 160mm UPVC ducts (2-way) complete with spacers, including supply, placing, compaction, and curing of concrete encasement without reinforcement steel for duct bank size 0.60m (W) x 0.50m (T), as per SEC standards in Road MCI0  </t>
  </si>
  <si>
    <t xml:space="preserve">SUD1-02-011-TDC-TS9-1-ELE-FIR-2843-00 </t>
  </si>
  <si>
    <t xml:space="preserve">Supply and installation of 160mm UPVC ducts (2-way) complete with spacers, including supply, placing, compaction, and curing of concrete encasement without reinforcement steel for duct bank size 0.60m (W) x 0.50m (T), as per SEC standards in Road MCH0 </t>
  </si>
  <si>
    <t>SUD1-02-011-TDC-TS9-1-ELE-FIR-2844-00</t>
  </si>
  <si>
    <t xml:space="preserve">Supply and installation of 160mm UPVC ducts (6-way) complete with spacers, including supply, placing, compaction, and curing of concrete encasement without reinforcement steel for duct bank size 0.60m (W) x 0.50m (T), as per SEC standards in Road MCH0 </t>
  </si>
  <si>
    <t>SUD1-02-011-TDC-TS9-1-ELE-FIR-2845-00</t>
  </si>
  <si>
    <t xml:space="preserve">Supply and installation of 160mm UPVC ducts (2-way) complete with spacers, including supply, placing, compaction, and curing of concrete encasement without reinforcement steel for duct bank size 0.60m (W) x 0.50m (T), as per SEC standards in Road MCB0 Near Road COL-MC10  </t>
  </si>
  <si>
    <t xml:space="preserve">SUD1-02-011-TDC-TS9-1-ELE-FIR-2846-00 </t>
  </si>
  <si>
    <t xml:space="preserve">Supply and installation of 160mm UPVC ducts (4-way) complete with spacers, including supply, placing, compaction, and curing of concrete encasement without reinforcement steel for duct bank size 0.60m (W) x 0.50m (T), as per SEC standards in Road MCI0 </t>
  </si>
  <si>
    <t xml:space="preserve">SUD1-02-011-TDC-TS9-1-PW-FIR-2847-00 </t>
  </si>
  <si>
    <t>Inspection Pressure test of potable water Pipeline HDPE Pipes(160mm) from ST: 2 +036.62 Road MCZ0</t>
  </si>
  <si>
    <t xml:space="preserve">SUD1-02-011-TDC-TS9-1-PW-FIR-2848-00 </t>
  </si>
  <si>
    <t xml:space="preserve">Inspection Pressure test of potable water Pipeline HDPE Pipes (160mm) from ST: +309.99&amp;ST: +056.73 Road MCE0 </t>
  </si>
  <si>
    <t>SUD1-02-011-TDC-TS9-1-IRR-FIR-2849-00</t>
  </si>
  <si>
    <t xml:space="preserve">Inspection Pressure test of irrigation water Pipeline HDPE Pipes(125mm) from ST: +566.47 Road MCZ0 </t>
  </si>
  <si>
    <t>SUD1-02-011-TDC-TS9-1-IRR-FIR-2850-00</t>
  </si>
  <si>
    <t xml:space="preserve">Inspection Pressure test of irrigation water Pipeline HDPE Pipes(125mm) from ST: +0:00 &amp; ST +022:57 Road MCD0 </t>
  </si>
  <si>
    <t>SUD1-02-011-TDC-TS9-1-IRR-FIR-2851-00</t>
  </si>
  <si>
    <t xml:space="preserve">Inspection Pressure test of irrigation water Pipeline HDPE Pipes(125mm) from ST: +360.81&amp; ST: +081.13,ST :+114.70 Road MCE0 </t>
  </si>
  <si>
    <t xml:space="preserve">SUD1-02-011-TDC-TS9-1-PW-FIR-2852-00 </t>
  </si>
  <si>
    <t xml:space="preserve">Inspection Pressure test of potable water Pipeline HDPE Pipes(160mm) from ST: +449.02 &amp; ST:+195.75 Road MCF0   </t>
  </si>
  <si>
    <t>SUD1-02-011-TDC-TS9-1-IRR-FIR-2853-00</t>
  </si>
  <si>
    <t xml:space="preserve">Inspection Pressure test of irrigation pipeline HDPE Pipes(125mm) from ST: +212.21&amp; ST: +265.15 Road MCE0 </t>
  </si>
  <si>
    <t>SUD1-02-011-TDC-TS9-1-IRR-FIR-2854-00</t>
  </si>
  <si>
    <t xml:space="preserve">Inspection Pressure test of irrigation pipeline HDPE Pipes (125mm) from ST:+360.81&amp; ST: +081.13,ST :+114.70 at Road MCE0 </t>
  </si>
  <si>
    <t xml:space="preserve">SUD1-02-011-TDC-TS9-1-STR-FIR-2855-00 </t>
  </si>
  <si>
    <t xml:space="preserve">Inspection Gravity and Leakage test pipeline from Manhole # STA-A1/30/5 to STA-A1/30/4 at Road MCF0 </t>
  </si>
  <si>
    <t xml:space="preserve">SUD1-02-011-TDC-TS9-1-STR-FIR-2856-00 </t>
  </si>
  <si>
    <t xml:space="preserve">Inspection Gravity and Leakage test pipeline from Manhole # STA-A1/15/9 To STA-A1/15/10 at Road MCF0 </t>
  </si>
  <si>
    <t xml:space="preserve">SUD1-02-011-TDC-TS9-1-ROD-FIR-2860-00 </t>
  </si>
  <si>
    <t xml:space="preserve">Check Coordinates level and compaction F.D.T for (Aggregate base course) at Road /Carriageway# MCF0, STA: 0+224 to STA: 0+280 (Last layer) </t>
  </si>
  <si>
    <t>SUD1-02-011-TDC-TS9-1-TEL-FIR-2862-00</t>
  </si>
  <si>
    <t xml:space="preserve">Check Installation Manhole MH-015 &amp; MH-022 &amp; MH-023 for TELECOMMUNICATIONS Works in Road MCA0 &amp; MCG0   </t>
  </si>
  <si>
    <t xml:space="preserve">SUD1-02-011-TDC-TS9-1-TEL-FIR-2863-00 </t>
  </si>
  <si>
    <t xml:space="preserve">Check Installation Manhole MH-021 &amp; MH-024 &amp; MH-026 for TELECOMMUNICATIONS Works in Road MCG0 &amp; MCA0 </t>
  </si>
  <si>
    <t>SUD1-02-011-TDC-TS9-1-SEW-FIR-2864-00</t>
  </si>
  <si>
    <t xml:space="preserve">Check Sand Bedding and GRP Pipe Installation for Storm water line from Manhole MH-12-21-1 to MH-12-21-1-1 at Road MCD0 </t>
  </si>
  <si>
    <t xml:space="preserve">SUD1-02-011-TDC-TS9-1-STR-FIR-2865-00 </t>
  </si>
  <si>
    <t xml:space="preserve">Check Coordinates level and Excavation width Bottom level    and compaction for Storm Water pipeline trench from Manhole # STA-A1/26 STA-A1/25 Road MCB0 </t>
  </si>
  <si>
    <t>SUD1-02-011-TDC-TS9-1-STR-FIR-2866-00</t>
  </si>
  <si>
    <t xml:space="preserve">Check Coordinates level and Excavation width Bottom level    and compaction for Storm Water pipeline trench from Manhole # STA-A1/25 to STA-A1/24 Road MCB0 </t>
  </si>
  <si>
    <t xml:space="preserve">SUD1-02-011-TDC-TS9-1-STR-FIR-2867-00 </t>
  </si>
  <si>
    <t xml:space="preserve">Check Coordinates level and Excavation width Bottom level    and compaction for Storm Water pipeline trench from Manhole # STA-A1/24 to STA-A1/23 Road MCB0 </t>
  </si>
  <si>
    <t xml:space="preserve">SUD1-02-011-TDC-TS9-1-STR-FIR-2868-00 </t>
  </si>
  <si>
    <t xml:space="preserve">Check Coordinates level and Excavation width Bottom level    and compaction for sewerage manhole pit STA-A1/25 at Road MCB0 </t>
  </si>
  <si>
    <t>SUD1-02-011-TDC-TS9-1-STR-FIR-2869-00</t>
  </si>
  <si>
    <t xml:space="preserve">Check Coordinates level and Excavation width Bottom level    and compaction for sewerage manhole pit STA-A1/24 at Road MCB0 </t>
  </si>
  <si>
    <t>SUD1-02-011-TDC-TS9-1-STR-FIR-2870-00</t>
  </si>
  <si>
    <t xml:space="preserve">Check Coordinates level and Excavation width Bottom level    and compaction for sewerage manhole pit STA-A1/23 at Road MCB0 </t>
  </si>
  <si>
    <t xml:space="preserve">SUD1-02-011-TDC-TS9-1-TEL-FIR-2871-00 </t>
  </si>
  <si>
    <t xml:space="preserve">Check levels, Laying polyethylene sheet, Form work and concrete pouring for TELECOMMUNICATIONS Works Duct Bank for HDPE Pipe 3(2X50mm) From Manhole 082 To 083 in Road MCD0 </t>
  </si>
  <si>
    <t xml:space="preserve">SUD1-02-011-TDC-TS9-1-TEL-FIR-2872-00 </t>
  </si>
  <si>
    <t xml:space="preserve">Check levels, Laying polyethylene sheet, Form work and concrete pouring for TELECOMMUNICATIONS Works Duct Bank for HDPE Pipe 3(2X50mm) From Manhole 076 To 077 in Road MCE0 </t>
  </si>
  <si>
    <t xml:space="preserve">SUD1-02-011-TDC-TS9-1-ROD-FIR-2875-00 </t>
  </si>
  <si>
    <t xml:space="preserve">Check Coordinates, level, thickness,Compaction and Testing for Bituminous base course layer (70mm) on Road /Carriageway from # ST: 0+450 to ST: 0+780 at Road MCG0 </t>
  </si>
  <si>
    <t>SUD1-02-011-TDC-TS9-1-ROD-FIR-2876-01</t>
  </si>
  <si>
    <t xml:space="preserve">Check Coordinates level and Compaction F.D.T for Embankment 1st layer for Plot. No:-(8) # STA:0+020 to STA:0+320 at Zone A </t>
  </si>
  <si>
    <t>SUD1-02-011-TDC-TS9-1-TEL-FIR-2877-00</t>
  </si>
  <si>
    <t xml:space="preserve">Check Installation Manhole MH-0095 for TELECOMMUNICATIONS Works in Road MC20 </t>
  </si>
  <si>
    <t>SUD1-02-011-TDC-TS9-1-ROD-FIR-2880-00</t>
  </si>
  <si>
    <t xml:space="preserve">Check Coordinates level and compaction F.D.T for (Subgrade)2nd layer at Road/Carriageway # MCE0, STA: 0+500 to STA: 0+590 </t>
  </si>
  <si>
    <t>SUD1-02-011-TDC-TS9-1-TEL-FIR-2882-00</t>
  </si>
  <si>
    <t xml:space="preserve">Check Installation Manhole MH-105 &amp; MH-107 for TELECOMMUNICATIONS Works in Road MC20 </t>
  </si>
  <si>
    <t xml:space="preserve">SUD1-02-011-TDC-TS9-1-STR-FIR-2884-00 </t>
  </si>
  <si>
    <t xml:space="preserve">Inspection Gravity and Leakage test pipeline from Manhole # STA-A1/30/4 to STA-A1/30/3 at Road MCF0 </t>
  </si>
  <si>
    <t>SUD1-02-011-TDC-TS9-1-ROD-FIR-2885-00</t>
  </si>
  <si>
    <t xml:space="preserve">Check Coordinates level and Compaction F.D.T for Embankment 2nd layer at Plot. No:-(7) STA 0+240 to 0+350 </t>
  </si>
  <si>
    <t xml:space="preserve">SUD1-02-011-TDC-TS9-1-ROD-FIR-2891-00 </t>
  </si>
  <si>
    <t xml:space="preserve">Check Coordinates level and Compaction F.D.T for Embankment 1st layer at Plot (3) STA: 0+0170 to STA: 0+250 </t>
  </si>
  <si>
    <t>SUD1-02-011-TDC-TS9-1-STR-FIR-2895-00</t>
  </si>
  <si>
    <t>Check compaction F.D.T for Trench Backfilling Between Manhole # MH-G2/16/6 to CB-G2/16/6 B (S) at Road MCE0 (Last Layer)</t>
  </si>
  <si>
    <t>SUD1-02-011-TDC-TS9-1-STR-FIR-2896-00</t>
  </si>
  <si>
    <t>Check compaction F.D.T for Trench Backfilling Between Manhole # MH-G2/16/6 to CB-G2/16/6 A (S) at Road MCE0 (Last Layer)</t>
  </si>
  <si>
    <t xml:space="preserve">SUD1-02-011-TDC-TS9-1-STR-FIR-2897-00 </t>
  </si>
  <si>
    <t xml:space="preserve">Check compaction F.D.T for Trench Backfilling Between Manhole CB-G2/16/7 B (S) to MH-G2/16/7 at Road MCE0 (Last Layer) </t>
  </si>
  <si>
    <t xml:space="preserve">SUD1-02-011-TDC-TS9-1-STR-FIR-2898-00 </t>
  </si>
  <si>
    <t xml:space="preserve">Check compaction F.D.T for Backfilling of Manhole # MH -G2/16/6 at Road MCE0 (Bottom subgrade) </t>
  </si>
  <si>
    <t xml:space="preserve">SUD1-02-011-TDC-TS9-1-STR-FIR-2899-00 </t>
  </si>
  <si>
    <t xml:space="preserve">Check compaction F.D.T for Backfilling of Manhole # MH -G2/16/7 at Road MCE0 (Bottom subgrade) </t>
  </si>
  <si>
    <t>SUD1-02-011-TDC-TS9-1-STR-FIR-2900-00</t>
  </si>
  <si>
    <t xml:space="preserve">Check compaction F.D.T for Backfilling of CB-G2/16/6 B (S) at Road MCE0 (Bottom subgrade) </t>
  </si>
  <si>
    <t xml:space="preserve">SUD1-02-011-TDC-TS9-1-STR-FIR-2901-00 </t>
  </si>
  <si>
    <t xml:space="preserve">Check compaction F.D.T for Backfilling of CB-G2/16/6 A (S) at Road MCE0 (Bottom subgrade) </t>
  </si>
  <si>
    <t xml:space="preserve">SUD1-02-011-TDC-TS9-1-STR-FIR-2902-00 </t>
  </si>
  <si>
    <t xml:space="preserve">Check compaction F.D.T for Backfilling of CB-G2/16/7 B (S) at Road MCE0 (Bottom subgrade) </t>
  </si>
  <si>
    <t>SUD1-02-011-TDC-TS9-1-LSP-FIR-2904-00</t>
  </si>
  <si>
    <t xml:space="preserve">Installation of Curb stone L1 including backing concrete STA 0+680 to 0+840 &amp; A18 </t>
  </si>
  <si>
    <t>SUD1-02-011-TDC-TS9-1-SEW-FIR-2906-00</t>
  </si>
  <si>
    <t xml:space="preserve">Inspection Gravity and Leakage test pipeline from Manhole # MH-12-16 to MH-12-17 at Road MCI0 </t>
  </si>
  <si>
    <t>SUD1-02-011-TDC-TS9-1-SEW-FIR-2907-00</t>
  </si>
  <si>
    <t xml:space="preserve">Inspection Gravity and Leakage test pipeline from Manhole # MH-12-17 to MH-12-18 at Road MCB0 </t>
  </si>
  <si>
    <t>SUD1-02-011-TDC-TS9-1-SEW-FIR-2908-00</t>
  </si>
  <si>
    <t xml:space="preserve">Inspection Gravity and Leakage test pipeline from Manhole # MH-12-15 to MH-12-16 at Road MCB0 </t>
  </si>
  <si>
    <t>SUD1-02-011-TDC-TS9-1-SEW-FIR-2909-00</t>
  </si>
  <si>
    <t xml:space="preserve">Inspection Gravity and Leakage test pipeline from Manhole # MH-12-15 to MH-12-14 at Road MCB0 </t>
  </si>
  <si>
    <t xml:space="preserve">SUD1-02-011-TDC-TS9-1-LIT-FIR-2911-00 </t>
  </si>
  <si>
    <t xml:space="preserve">Check Installation Drawpit MH-11 &amp; MH-12 for Street Lighting in Road MCA0 </t>
  </si>
  <si>
    <t>SUD1-02-011-TDC-TS9-1-LIT-FIR-2912-00</t>
  </si>
  <si>
    <t xml:space="preserve">Check Installation Drawpit MH-19 for Street Lighting in Road MCG0 </t>
  </si>
  <si>
    <t>SUD1-02-011-TDC-TS9-1-PW-FIR-2913-00</t>
  </si>
  <si>
    <t xml:space="preserve">Check Sand bedding and pipe installation of potable water HDPE pipelines (315mm) Diameter from STA:1+925 TO 2+650 at Road MC20 </t>
  </si>
  <si>
    <t xml:space="preserve">SUD1-02-011-TDC-TS9-1-STR-FIR-2914-00 </t>
  </si>
  <si>
    <t>Check Coordinates,bottom level Road Excavation/cutting compaction for open channel trench(C1) from # STA :0+000 STA: 0+300 with Connecting Storm Manholes# STA-SW-A5/16 TO STA-SW-A5/19   # at Road MC10</t>
  </si>
  <si>
    <t xml:space="preserve">SUD1-02-011-TDC-TS9-1-ROD-FIR-2918-00 </t>
  </si>
  <si>
    <t xml:space="preserve">Check Coordinates level and Compaction F.D.T for Embankment 3rd layer at PLOT (1), STA: 0+400 to STA: 0+610 </t>
  </si>
  <si>
    <t xml:space="preserve">SUD1-02-011-TDC-TS9-1-ROD-FIR-2919-00 </t>
  </si>
  <si>
    <t xml:space="preserve">Check Coordinates level and Compaction F.D.T for Embankment 2nd layer at Plot. No:-(7) STA 0+130 to 0+240 </t>
  </si>
  <si>
    <t xml:space="preserve">SUD1-02-011-TDC-TS9-1-STR-FIR-2920-00 </t>
  </si>
  <si>
    <t xml:space="preserve">Check Sand Bedding and GRP Pipe Installation for Storm water line from # STA-A1/43 To STA-A1/44 at Road MCB0 </t>
  </si>
  <si>
    <t xml:space="preserve">SUD1-02-011-TDC-TS9-1-STR-FIR-2921-00 </t>
  </si>
  <si>
    <t xml:space="preserve">Check Sand Bedding and GRP Pipe Installation for Storm water line from # STA-A1/42 To STA-A1/43 at Road MCB0 </t>
  </si>
  <si>
    <t>SUD1-02-011-TDC-TS9-1-STR-FIR-2922-00</t>
  </si>
  <si>
    <t xml:space="preserve">Check Sand Bedding and GRP Pipe Installation for Storm water line from # STA-A1/41 To STA-A1/42 at Road MCB0 </t>
  </si>
  <si>
    <t xml:space="preserve">SUD1-02-011-TDC-TS9-1-PW-FIR-2923-00 </t>
  </si>
  <si>
    <t xml:space="preserve">Check Coordinates level and Excavation width Bottom level and compaction for potable water pipeline (315mm) Diameter from Station STA: 1+300 TO 1+450, STA:1+650 TO 1+750, at Road MC20 </t>
  </si>
  <si>
    <t xml:space="preserve">SUD1-02-011-TDC-TS9-1-ROD-FIR-2926-00 </t>
  </si>
  <si>
    <t>Check Coordinates, level, thickness,Compaction and Testing for Bituminous base course layer (70mm) on Road /Carriageway from # ST: 0+300 to ST: 0+450 at Road MCG0</t>
  </si>
  <si>
    <t xml:space="preserve">SUD1-02-011-TDC-TS9-1-STR-FIR-2927-00 </t>
  </si>
  <si>
    <t xml:space="preserve">Inspection Gravity and Leakage test pipeline from Manhole # STA-A1/40/2 to STA-A2/24/4 at Road MCD0 </t>
  </si>
  <si>
    <t xml:space="preserve">SUD1-02-011-TDC-TS9-1-PW-FIR-2940-00 </t>
  </si>
  <si>
    <t xml:space="preserve">Inspection Pressure test of potable water Pipeline (160mm) Diameter HDPE Pipes from 4+811.60 (R) to 4+811.60 (L), 5+263.35 (R)to5+263.35 (L) Road MC20 </t>
  </si>
  <si>
    <t xml:space="preserve">SUD1-02-011-TDC-TS9-1-IRR-FIR-2941-00 </t>
  </si>
  <si>
    <t xml:space="preserve">Inspection Pressure test of Road crossing Irrigation water HDPE pipe (125mm) Diameter at 4+905.5 (R) to 4+905.5 (L) Road MC20 </t>
  </si>
  <si>
    <t>SUD1-02-011-TDC-TS9-1-STR-FIR-2945-00</t>
  </si>
  <si>
    <t>Check Sand around GRP pipe for Storm water line from STA-STA-A1/36/2 to STA-A1/36/3 at Road MCE0(Last layer)</t>
  </si>
  <si>
    <t>SUD1-02-011-TDC-TS9-1-STR-FIR-2946-00</t>
  </si>
  <si>
    <t>Check Sand around GRP pipe for Storm water line from STA-STA-A1/36/3 to STA-A1/36/4 at Road MCE0(Last Layer)</t>
  </si>
  <si>
    <t xml:space="preserve">SUD1-02-011-TDC-TS9-1-STR-FIR-2947-00 </t>
  </si>
  <si>
    <t>Check Sand around GRP pipe for Storm water line from STA-STA-A1/36/4 to STA-A1/36/5 at Road MCE0 (Last layer)</t>
  </si>
  <si>
    <t xml:space="preserve">SUD1-02-011-TDC-TS9-1-ROD-FIR-2948-00 </t>
  </si>
  <si>
    <t xml:space="preserve">Check Coordinates level and Compaction F.D.T for Embankment 3rd layer at PLOT (6), STA: 0+630 to STA: 0+680 </t>
  </si>
  <si>
    <t xml:space="preserve">SUD1-02-011-TDC-TS9-1-ROD-FIR-2949-00 </t>
  </si>
  <si>
    <t xml:space="preserve">Check Coordinates level and Compaction F.D.T for Embankment 4th layer at PLOT (6), STA: 0+450 to STA: 0+630 </t>
  </si>
  <si>
    <t>SUD1-02-011-TDC-TS9-1-ROD-FIR-2950-00</t>
  </si>
  <si>
    <t xml:space="preserve">Check Coordinates level and Compaction F.D.T for (Subgrade) 2nd layer at Road/Carriageway # connection point MCZ0 to MCE0, STA: 0+000 to STA: 0+144.25 </t>
  </si>
  <si>
    <t xml:space="preserve">SUD1-02-011-TDC-TS9-1-SEW-FIR-2951-00 </t>
  </si>
  <si>
    <t xml:space="preserve">Inspection Gravity and Leakage test pipeline from Manhole # MH-12-21-1 to MH-12-21-1-1 at Road MCD0 </t>
  </si>
  <si>
    <t>SUD1-02-011-TDC-TS9-1-PW-FIR-2952-00</t>
  </si>
  <si>
    <t xml:space="preserve">Inspection Pressure test of potable water Pipeline HDPE Pipes (160mm) Diameter from 5+811.7 (R) to 5+811.7 (L) at Road MC20 </t>
  </si>
  <si>
    <t xml:space="preserve">SUD1-02-011-TDC-TS9-1-IRR-FIR-2953-00 </t>
  </si>
  <si>
    <t xml:space="preserve">Inspection Pressure test of Road crossing Irrigation water HDPE pipe (125mm) Diameter 5+759 (R) to 5+759 (L) #Road MC20 </t>
  </si>
  <si>
    <t>SUD1-02-011-TDC-TS9-1-STR-FIR-2954-00</t>
  </si>
  <si>
    <t xml:space="preserve">Check Sand Bedding and GRP Pipe Installation for Storm water line from # # STA-A1/36 to STA-A1/35 at Road MCB0 </t>
  </si>
  <si>
    <t>SUD1-02-011-TDC-TS9-1-STR-FIR-2955-00</t>
  </si>
  <si>
    <t xml:space="preserve">Check Sand Bedding and GRP Pipe Installation for Storm water line from # STA-A1/26/3 to STA-A1/26/4 at Road MCG0 </t>
  </si>
  <si>
    <t xml:space="preserve">SUD1-02-011-TDC-TS9-1-STR-FIR-2956-00 </t>
  </si>
  <si>
    <t xml:space="preserve">Check Sand around Storm Manhole #STA-A1/36/4 at Road MCE0(Last layer) </t>
  </si>
  <si>
    <t>SUD1-02-011-TDC-TS9-1-STR-FIR-2957-00</t>
  </si>
  <si>
    <t xml:space="preserve">Check Sand around Storm Manhole # STA-A1/36/3 at Road MCE0(Last layer) </t>
  </si>
  <si>
    <t>SUD1-02-011-TDC-TS9-1-STR-FIR-2958-00</t>
  </si>
  <si>
    <t xml:space="preserve">Check Sand around Storm Manhole # STA-A1/36/2 at Road MCE0(Last layer) </t>
  </si>
  <si>
    <t xml:space="preserve">SUD1-02-011-TDC-TS9-1-STR-FIR-2959-00 </t>
  </si>
  <si>
    <t xml:space="preserve">Check Sand around Storm Manhole # STA-A1/36/5 at Road MCE0(Last layer) </t>
  </si>
  <si>
    <t>SUD1-02-011-TDC-TS9-1-SEW-FIR-2960-00</t>
  </si>
  <si>
    <t xml:space="preserve">Check Sand Bedding and GRP Pipe Installation for Sewerage line from manhole # MH-12-11-3 to MH-12-11-2 at Road MCG0 </t>
  </si>
  <si>
    <t xml:space="preserve">SUD1-02-011-TDC-TS9-1-SEW-FIR-2961-00 </t>
  </si>
  <si>
    <t xml:space="preserve">Check Sand Bedding and GRP Pipe Installation for Sewerage line from manhole # MH-12-11-4 to MH-12-11-3 at Road MCG0 </t>
  </si>
  <si>
    <t xml:space="preserve">SUD1-02-011-TDC-TS9-1-STR-FIR-2962-00 </t>
  </si>
  <si>
    <t xml:space="preserve">Check Sand Bedding and GRP Pipe Installation for Storm water line from # STA-A1/39 to STA-A1/40 at Road MCB0 </t>
  </si>
  <si>
    <t xml:space="preserve">SUD1-02-011-TDC-TS9-1-STR-FIR-2963-00 </t>
  </si>
  <si>
    <t xml:space="preserve">Check Sand Bedding and GRP Pipe Installation for Storm water line from # STA-A1/40 to STA-A1/41 at Road MCB0 </t>
  </si>
  <si>
    <t>SUD1-02-011-TDC-TS9-1-STR-FIR-2964-00</t>
  </si>
  <si>
    <t xml:space="preserve">Check Sand Bedding and GRP Pipe Installation for Storm water line from # STA-A1/38 to STA-A1/37 at Road MCB0 </t>
  </si>
  <si>
    <t xml:space="preserve">SUD1-02-011-TDC-TS9-1-STR-FIR-2965-00 </t>
  </si>
  <si>
    <t xml:space="preserve">Check Sand Bedding and GRP Pipe Installation for Storm water line from # STA-A1/39 to STA-A1/38 at Road MCB0 </t>
  </si>
  <si>
    <t xml:space="preserve">SUD1-02-011-TDC-TS9-1-SEW-FIR-2966-00 </t>
  </si>
  <si>
    <t xml:space="preserve">Check Sand Bedding and GRP Pipe Installation for Sewerage line from manhole # MH-12-11-4 to MH-12-11-5 at Road MCG0 </t>
  </si>
  <si>
    <t>SUD1-02-011-TDC-TS9-1-ROD-FIR-2967-00</t>
  </si>
  <si>
    <t xml:space="preserve">Check Coordinates level and Compaction F.D.T for Embankment 2nd layer at Plot. No:-(7) STA 0+020 to 0+130 </t>
  </si>
  <si>
    <t xml:space="preserve">SUD1-02-011-TDC-TS9-1-STR-FIR-2968-00 </t>
  </si>
  <si>
    <t>Check Coordinates, bottom level Road Excavation/cutting compaction for open channel trench (C5) from # STA :0
+983 STA: 1+183.51 with Connecting Storm Manholes # STA-SW-T/A1/8/22 TO STA-SW-T/A1/8/20 # at Road MC20</t>
  </si>
  <si>
    <t>SUD1-02-011-TDC-TS9-1-TEL-FIR-2969-00</t>
  </si>
  <si>
    <t xml:space="preserve">Check levels, Laying polyethylene sheet, Form work and concrete pouring for TELECOMMUNICATIONS Works Duct Bank for HDPE Pipe 3(2X50mm) From Manhole 064 To 065 in Road MCF0 </t>
  </si>
  <si>
    <t xml:space="preserve">SUD1-02-011-TDC-TS9-1-TEL-FIR-2970-00 </t>
  </si>
  <si>
    <t xml:space="preserve">Check levels, Laying polyethylene sheet, Form work and concrete pouring for TELECOMMUNICATIONS Works Duct Bank for HDPE Pipe 3(2X50mm) From Manhole 066 To 067 in Road MCF0 </t>
  </si>
  <si>
    <t>SUD1-02-011-TDC-TS9-1-ROD-FIR-2971-00</t>
  </si>
  <si>
    <t xml:space="preserve">Check Coordinates level and Compaction F.D.T for Embankment 4th layer(Right side) at PLOT (1), STA: 0+030 to STA: 0+200 </t>
  </si>
  <si>
    <t xml:space="preserve">SUD1-02-011-TDC-TS9-1-ROD-FIR-2972-00 </t>
  </si>
  <si>
    <t xml:space="preserve">Check Coordinates and bottom level Road Excavation/cutting upto bottom of Sub-Grade STA: 0+970 to STA: 1+025.65 at Road # MCE0   </t>
  </si>
  <si>
    <t>SUD1-02-011-TDC-TS9-1-ROD-FIR-2973-01</t>
  </si>
  <si>
    <t>Check Coordinates level and Compaction F.D.T for (Subgrade) 2nd layer at Road/Carriageway# MC20, STA: 5+420 to STA: 5
+740</t>
  </si>
  <si>
    <t>SUD1-02-011-TDC-TS9-1-TEL-FIR-2974-00</t>
  </si>
  <si>
    <t xml:space="preserve">Check levels, Laying polyethylene sheet, Form work and concrete pouring for TELECOMMUNICATIONS Works Duct Bank for HDPE Pipe 3(2X50mm) From Manhole 058 To 059 in Road MCG0 </t>
  </si>
  <si>
    <t xml:space="preserve">SUD1-02-011-TDC-TS9-1-TEL-FIR-2975-00 </t>
  </si>
  <si>
    <t xml:space="preserve">Check levels, Laying polyethylene sheet, Form work and concrete pouring for TELECOMMUNICATIONS Works Duct Bank for HDPE Pipe 3(2X50mm) From Manhole 060 To 061 in Road MCG0 </t>
  </si>
  <si>
    <t xml:space="preserve">SUD1-02-011-TDC-TS9-1-ROD-FIR-2976-00 </t>
  </si>
  <si>
    <t xml:space="preserve">Check Coordinates level and compaction F.D.T for (Aggregate base course) at Road /Carriageway# MCG0, STA: 0+224 to STA: 0+250 </t>
  </si>
  <si>
    <t xml:space="preserve">SUD1-02-011-TDC-TS9-1-ROD-FIR-2977-00 </t>
  </si>
  <si>
    <t xml:space="preserve">Check Coordinates level and compaction F.D.T for (Aggregate base course) at Road /Carriageway# MCZ0, STA: 0+250 to STA: 0+447.25 </t>
  </si>
  <si>
    <t>SUD1-02-011-TDC-TS9-1-ROD-FIR-2979-00</t>
  </si>
  <si>
    <t>Check Coordinates, level, thickness,Compaction and Testing for Bituminous base course layer (70mm) on Road /Carriageway from # ST: 0+580 to ST: 0+750 at Road MCF0</t>
  </si>
  <si>
    <t xml:space="preserve">SUD1-02-011-TDC-TS9-1-ROD-FIR-2980-00 </t>
  </si>
  <si>
    <t xml:space="preserve">Check Coordinates level and Compaction F.D.T for Embankment 4th layer(Left side) at PLOT (1), STA: 0+200 to STA: 0+400 </t>
  </si>
  <si>
    <t>SUD1-02-011-TDC-TS9-1-SEW-FIR-2981-00</t>
  </si>
  <si>
    <t xml:space="preserve">Check Coordinates level and Excavation width Bottom level    and compaction for sewerage pipeline trench from Manhole # MH-12-19-1 to MH-12-19-2 at Road MCE0 </t>
  </si>
  <si>
    <t xml:space="preserve">SUD1-02-011-TDC-TS9-1-SEW-FIR-2982-00 </t>
  </si>
  <si>
    <t xml:space="preserve">Check Coordinates level and Excavation width Bottom level    and compaction for sewerage pipeline trench from Manhole # MH-12-13-1 to MH-12-13-2 at Road MCF0 </t>
  </si>
  <si>
    <t xml:space="preserve">SUD1-02-011-TDC-TS9-1-ROD-FIR-2983-00 </t>
  </si>
  <si>
    <t xml:space="preserve">Check Coordinates level and compaction F.D.T for (Aggregate base course) at Road /Carriageway# MCZ0, STA: 0+080 to STA: 0+250 </t>
  </si>
  <si>
    <t xml:space="preserve">SUD1-02-011-TDC-TS9-1-PW-FIR-2984-00 </t>
  </si>
  <si>
    <t xml:space="preserve">Check Coordinates level and Excavation width Bottom level and compaction for potable water HDPE pipelines(315mm) at Road MC10 #STA:0+925 to STA:0+975 </t>
  </si>
  <si>
    <t>SUD1-02-011-TDC-TS9-1-LIT-FIR-2985-00</t>
  </si>
  <si>
    <t xml:space="preserve">Check Installation Drawpit MH-17 &amp; MH-18 for Street Lighting in Road MCA0 </t>
  </si>
  <si>
    <t xml:space="preserve">SUD1-02-011-TDC-TS9-1-ROD-FIR-2987-00 </t>
  </si>
  <si>
    <t>Check Coordinates, level, thickness,Compaction and Testing for Bituminous base course layer (70mm) on Road /Carriageway from # ST: 0+430 to ST: 0+580 at Road MCF0</t>
  </si>
  <si>
    <t>SUD1-02-011-TDC-TS9-1-STR-FIR-2988-00</t>
  </si>
  <si>
    <t xml:space="preserve">Check Sand Bedding and GRP Pipe Installation for Storm water line from # STA-A1/36 to STA-A1/37 at Road MCB0 </t>
  </si>
  <si>
    <t>SUD1-02-011-TDC-TS9-1-ROD-FIR-2992-00</t>
  </si>
  <si>
    <t xml:space="preserve">Check Coordinates level and Compaction F.D.T for Embankment 2nd layer at Plot. No:-(7) STA 0+350 to 0+420 </t>
  </si>
  <si>
    <t xml:space="preserve">SUD1-02-011-TDC-TS9-1-TEL-FIR-2993-00 </t>
  </si>
  <si>
    <t xml:space="preserve">Check Installation Manhole MH-088 &amp; MH-089 for TELECOMMUNICATIONS Works in Road MCC0 </t>
  </si>
  <si>
    <t xml:space="preserve">SUD1-02-011-TDC-TS9-1-TEL-FIR-2994-00 </t>
  </si>
  <si>
    <t xml:space="preserve">Check Sand Bedding and Installation HDPE Pipe 3(2X50mm) From Manhole 022 To 023 for TELECOMMUNICATIONS Works in Road MCG0   </t>
  </si>
  <si>
    <t>SUD1-02-011-TDC-TS9-1-SEW-FIR-2997-00</t>
  </si>
  <si>
    <t xml:space="preserve">Check Coordinates level and Excavation width Bottom level    and compaction for sewerage pipeline trench from Manhole # MH-12-11-1 to MH-12-11-2 at Road MCG0 </t>
  </si>
  <si>
    <t xml:space="preserve">SUD1-02-011-TDC-TS9-1-PW-FIR-2998-00 </t>
  </si>
  <si>
    <t xml:space="preserve">Inspection Pressure test of potable water Pipeline HDPE Pipes from ST: 1+750 to ST: 2+169.08 at Road MCZ0 </t>
  </si>
  <si>
    <t xml:space="preserve">SUD1-02-011-TDC-TS9-1-PW-FIR-2999-00 </t>
  </si>
  <si>
    <t xml:space="preserve">Inspection Pressure test of potable water Pipeline HDPE Pipes from ST: +625.00 to ST: +000.00 Road MCF0 </t>
  </si>
  <si>
    <t>SUD1-02-011-TDC-TS9-1-ROD-FIR-3000-01</t>
  </si>
  <si>
    <t xml:space="preserve">Check Coordinates level and Compaction F.D.T for (Subgrade) 2nd layer at Road/Carriageway# MC20, STA: 5+820 to STA: 6+060 </t>
  </si>
  <si>
    <t>SUD1-02-011-TDC-TS9-1-ROD-FIR-3006-00</t>
  </si>
  <si>
    <t>Check Coordinates, level, thickness,Compaction and Testing for Bituminous base course layer (70mm) on Road /Carriageway from # ST: 0+300 to ST: 0+430 at Road MCF0</t>
  </si>
  <si>
    <t>SUD1-02-011-TDC-TS9-1-ROD-FIR-3007-00</t>
  </si>
  <si>
    <t xml:space="preserve">Check Coordinates level and Compaction F.D.T for Embankment 3rd layer at PLOT (6), STA: 0+224 to STA: 0+450 </t>
  </si>
  <si>
    <t xml:space="preserve">SUD1-02-011-TDC-TS9-1-STR-FIR-3008-00 </t>
  </si>
  <si>
    <t xml:space="preserve">Check Sand Bedding and GRP Pipe Installation for Storm water line from # STA-A1/26/4 to STA-A1/26/5 at Road MCG0 </t>
  </si>
  <si>
    <t>SUD1-02-011-TDC-TS9-1-STR-FIR-3009-00</t>
  </si>
  <si>
    <t xml:space="preserve">Check Sand Bedding and GRP Pipe Installation for Storm water line from # STA-A1/26/5 to STA-A1/26/6 at Road MCG0 </t>
  </si>
  <si>
    <t>SUD1-02-011-TDC-TS9-1-SEW-FIR-3010-00</t>
  </si>
  <si>
    <t xml:space="preserve">Check Sand Bedding and GRP Pipe Installation for Sewerage line from manhole # MH-12-11-1-1 to MH-12-11-1-2 at Road MCG0 </t>
  </si>
  <si>
    <t>SUD1-02-011-TDC-TS9-1-SEW-FIR-3011-00</t>
  </si>
  <si>
    <t xml:space="preserve">Check Sand Bedding and GRP Pipe Installation for Sewerage line from manhole # MH-12-11-1 to MH-12-11-1-1 at Road MCG0 </t>
  </si>
  <si>
    <t>SUD1-02-011-TDC-TS9-1-PW-FIR-3012-00</t>
  </si>
  <si>
    <t xml:space="preserve">Check Compaction F.D.T for Backfilling 1st layer for Road crossing potable water HDPE pipelines (Diameter 160mm) at 4+811.60 (R) to 4+811.60 (L), 5+263.35 (R)to5+263.35 (L) #Road MC20 (Bottom Subgrade) </t>
  </si>
  <si>
    <t>SUD1-02-011-TDC-TS9-1-IRR-FIR-3013-00</t>
  </si>
  <si>
    <t xml:space="preserve">Check Compaction F.D.T for Backfilling 1st layer for Road crossing 125mm O.D HDPE 4+905.5 (R) to 4+905.5 (L) at Road MC20 (Bottom Subgrade) </t>
  </si>
  <si>
    <t xml:space="preserve">SUD1-02-011-TDC-TS9-1-STR-FIR-3014-00 </t>
  </si>
  <si>
    <t>Check Sand around GRP pipe for Storm water line from STA-A1/15/9 To STA-A1/15/10 at Road MCF0(Last layer)</t>
  </si>
  <si>
    <t>SUD1-02-011-TDC-TS9-1-TEL-FIR-3017-00</t>
  </si>
  <si>
    <t xml:space="preserve">Check Installation Manhole MH-086 for TELECOMMUNICATIONS Works in Road MCC0 </t>
  </si>
  <si>
    <t xml:space="preserve">SUD1-02-011-TDC-TS9-1-TEL-FIR-3018-00 </t>
  </si>
  <si>
    <t xml:space="preserve">Check Installation Manhole MH-087 for TELECOMMUNICATIONS Works in Road MCC0 </t>
  </si>
  <si>
    <t>SUD1-02-011-TDC-TS9-1-ROD-FIR-3021-00</t>
  </si>
  <si>
    <t xml:space="preserve">Check Coordinates level and Compaction F.D.T for Embankment 9th layer at PLOT (2), STA: 0+570 to STA: 0+720 </t>
  </si>
  <si>
    <t xml:space="preserve">SUD1-02-011-TDC-TS9-1-ROD-FIR-3022-00 </t>
  </si>
  <si>
    <t xml:space="preserve">Check Coordinates level and compaction F.D.T for (Aggregate base course) at Road /Carriageway# MCE0&amp;MCZ0, STA: 
0+00 to STA: 0+090 </t>
  </si>
  <si>
    <t>SUD1-02-011-TDC-TS9-1-IRR-FIR-3025-00</t>
  </si>
  <si>
    <t xml:space="preserve">Check Compaction F.D.T for Backfilling 1st layer for Road crossing 125mm O.D HDPE 5+ 759 (R) to 5+759 (L) at Road MC20 (Bottom Subgrade) </t>
  </si>
  <si>
    <t>SUD1-02-011-TDC-TS9-1-PW-FIR-3026-00</t>
  </si>
  <si>
    <t xml:space="preserve">Check Sand bedding and pipe installation of potable water HDPE Pipes (315mm) from ST: [1+431.3 TO Existing]  at Road MCD0 </t>
  </si>
  <si>
    <t>SUD1-02-011-TDC-TS9-1-PW-FIR-3027-00</t>
  </si>
  <si>
    <t xml:space="preserve">Check Sand bedding and pipe installation of potable water HDPE Pipes Diameter (315mm) from ST: [1+625.0 to 1+750.0] and at Road MCZ0  </t>
  </si>
  <si>
    <t>SUD1-02-011-TDC-TS9-1-ROD-FIR-3028-00</t>
  </si>
  <si>
    <t xml:space="preserve">Check Coordinates level and Compaction F.D.T for Embankment 4th layer at PLOT (1), STA: 0+400 to STA: 0+610 </t>
  </si>
  <si>
    <t>SUD1-02-011-TDC-TS9-1-ROD-FIR-3029-00</t>
  </si>
  <si>
    <t xml:space="preserve">Check Coordinates level and Compaction F.D.T for Embankment 3rd layer at Plot. No:-(7) STA 0+130 to 0+240 </t>
  </si>
  <si>
    <t>SUD1-02-011-TDC-TS9-1-PW-FIR-3030-00</t>
  </si>
  <si>
    <t xml:space="preserve">Check Sand bedding and pipe installation of potable water HDPE Pipes Diameter (315mm) from ST: [1+431.3 to 1+475.0] at Road MCD0    </t>
  </si>
  <si>
    <t>SUD1-02-011-TDC-TS9-1-PW-FIR-3031-00</t>
  </si>
  <si>
    <t xml:space="preserve">Check Sand bedding and pipe installation of potable water HDPE Pipes Diameter (315mm) from ST: [1+575.0 to 1+625.0] at Road MCZ0 </t>
  </si>
  <si>
    <t>SUD1-02-011-TDC-TS9-1-ROD-FIR-3032-00</t>
  </si>
  <si>
    <t xml:space="preserve">Check Coordinates level and Compaction F.D.T for Embankment 3rd layer at Plot. No:-(7) STA 0+040 to 0+130 </t>
  </si>
  <si>
    <t>SUD1-02-011-TDC-TS9-1-STR-FIR-3033-00</t>
  </si>
  <si>
    <t xml:space="preserve">Check Sand around Storm Manhole # STA-A1/15/10 at Road MCF0(Last layer) </t>
  </si>
  <si>
    <t>SUD1-02-011-TDC-TS9-1-PW-FIR-3034-00</t>
  </si>
  <si>
    <t xml:space="preserve">Check Sand bedding and pipe installation of potable water HDPE Pipes Diameter (315mm) from ST: [1+475.0 to 1+538.5] at Road MCD0 </t>
  </si>
  <si>
    <t>SUD1-02-011-TDC-TS9-1-PW-FIR-3035-00</t>
  </si>
  <si>
    <t>Check Sand Bedding and Pipe installation of potable water HDPE Pipes Diameter (315mm) from ST: (1+538.50 to ST: 1+575.00) at Road MCZ0</t>
  </si>
  <si>
    <t xml:space="preserve">SUD1-02-011-TDC-TS9-1-PW-FIR-3036-00 </t>
  </si>
  <si>
    <t>Check Sand bedding and pipe installation of potable water HDPE Pipes Diameter (315mm) Crossing from ST: [0+000.0 to 1+538.5] at Road MCD0</t>
  </si>
  <si>
    <t>SUD1-02-011-TDC-TS9-1-PW-FIR-3039-00</t>
  </si>
  <si>
    <t xml:space="preserve">Check Compaction F.D.T for Backfilling 1st layer for Road crossing potable water HDPE pipelines (Diameter 160mm) at 5+81 1.7 (R) to 5+811 .7 (L) #Road MC20 (Bottom Subgrade) </t>
  </si>
  <si>
    <t>SUD1-02-011-TDC-TS9-1-SEW-FIR-3040-00</t>
  </si>
  <si>
    <t xml:space="preserve">Check Sand Bedding and GRP Pipe Installation for Sewerage line from manhole # MH-12-11-1-2 to MH-12-11-1-3 at Road MCG0 </t>
  </si>
  <si>
    <t>SUD1-02-011-TDC-TS9-1-LSP-FIR-3043-00</t>
  </si>
  <si>
    <t xml:space="preserve">Installation of landscape tree planting works as per approved drawings and specifications (Tabopia) </t>
  </si>
  <si>
    <t>SUD1-02-011-TDC-TS9-1-LSP-FIR-3044-00</t>
  </si>
  <si>
    <t xml:space="preserve">Installation of landscape tree planting works as per approved drawings and specifications (Cassia glauca) </t>
  </si>
  <si>
    <t>SUD1-02-011-TDC-TS9-1-LSP-FIR-3045-00</t>
  </si>
  <si>
    <t xml:space="preserve">Installation of landscape tree planting works as per approved drawings and specifications (Plumeria alba) </t>
  </si>
  <si>
    <t xml:space="preserve">SUD1-02-011-TDC-TS9-1-STR-FIR-3048-00 </t>
  </si>
  <si>
    <t xml:space="preserve">Check inspection for Installation of stone at Pond B </t>
  </si>
  <si>
    <t>SUD1-02-011-TDC-TS9-1-TEL-FIR-3049-00</t>
  </si>
  <si>
    <t xml:space="preserve">Check Installation Manhole MH-116 &amp; MH-117 &amp; MH-118 &amp; MH-119 for TELECOMMUNICATIONS Works in Road COL-MC10 </t>
  </si>
  <si>
    <t>SUD1-02-011-TDC-TS9-1-ROD-FIR-3050-00</t>
  </si>
  <si>
    <t xml:space="preserve">Check Coordinates, level, thickness, Compaction and Testing for Bituminous base course layer (70mm) on Road /Carriageway from# ST: 0+224 to ST: 0+300 at Road MCF0 </t>
  </si>
  <si>
    <t>SUD1-02-011-TDC-TS9-1-ROD-FIR-3051-00</t>
  </si>
  <si>
    <t xml:space="preserve">Check Coordinates, level, thickness,Compaction and Testing for Bituminous base course layer (70mm) on Road /Carriageway from# ST: 0+224 to ST: 0+300 at Road MCG0 </t>
  </si>
  <si>
    <t>SUD1-02-011-TDC-TS9-1-ROD-FIR-3052-00</t>
  </si>
  <si>
    <t xml:space="preserve">Check Coordinates, level, thickness,Compaction and Testing for Bituminous base course layer (70mm) on Road /Carriageway from# ST: 0+300 to ST: 0+447.25 at Road MCZ0 </t>
  </si>
  <si>
    <t xml:space="preserve">SUD1-02-011-TDC-TS9-1-ROD-FIR-3053-00 </t>
  </si>
  <si>
    <t xml:space="preserve">Check Coordinates level and Compaction F.D.T for Embankment 5th layer at PLOT (1) (Right side), STA: 0+200 to STA: 0+400 </t>
  </si>
  <si>
    <t>SUD1-02-011-TDC-TS9-1-SEW-FIR-3058-00</t>
  </si>
  <si>
    <t>Check compaction F.D.T for Trench Backfilling 2nd layer Between Manhole # MH-1-97 to MH-1-98 at Road MCC0(Bottom subgrade)</t>
  </si>
  <si>
    <t>SUD1-02-011-TDC-TS9-1-SEW-FIR-3062-00</t>
  </si>
  <si>
    <t>Check compaction F.D.T for Trench Backfilling 2nd layer Between Manhole # MH-1-93-2 to MH-1-93-3 at Road MCC0(Bottom subgrade)</t>
  </si>
  <si>
    <t>SUD1-02-011-TDC-TS9-1-SEW-FIR-3063-00</t>
  </si>
  <si>
    <t xml:space="preserve">Check compaction F.D.T for Manhole Backfilling at # MH-1-88-5 at Road # MCD0(Bottom Subgrade) </t>
  </si>
  <si>
    <t>SUD1-02-011-TDC-TS9-1-SEW-FIR-3064-00</t>
  </si>
  <si>
    <t>Check compaction F.D.T for Manhole Backfilling at # MH-12-21-2  at Road # MCD0(Bottom Subgrade)</t>
  </si>
  <si>
    <t>SUD1-02-011-TDC-TS9-1-SEW-FIR-3065-00</t>
  </si>
  <si>
    <t>Check compaction F.D.T for Manhole Backfilling at # MH-12-21-3at Road # MCD0(Bottom Subgrade)</t>
  </si>
  <si>
    <t>SUD1-02-011-TDC-TS9-1-SEW-FIR-3069-00</t>
  </si>
  <si>
    <t xml:space="preserve">Check compaction F.D.T for Manhole Backfilling 2nd layer at # MH-1-97 at Road # MCC0(Bottom subgrade) </t>
  </si>
  <si>
    <t>SUD1-02-011-TDC-TS9-1-SEW-FIR-3070-00</t>
  </si>
  <si>
    <t xml:space="preserve">Check compaction F.D.T for Manhole Backfilling 2nd layer at # MH-1-98 at Road # MCC0 </t>
  </si>
  <si>
    <t>SUD1-02-011-TDC-TS9-1-SEW-FIR-3074-00</t>
  </si>
  <si>
    <t xml:space="preserve">Check compaction F.D.T for Manhole Backfilling 2nd layer at # MH-1-93-2 at Road # MCC0(Bottom subgrade) </t>
  </si>
  <si>
    <t>SUD1-02-011-TDC-TS9-1-SEW-FIR-3075-00</t>
  </si>
  <si>
    <t>Check compaction F.D.T for Manhole Backfilling 2nd layer at # MH-1-93-3 at Road # MCC0(bottom subgrade)</t>
  </si>
  <si>
    <t>SUD1-02-011-TDC-TS9-1-TEL-FIR-3076-00</t>
  </si>
  <si>
    <t xml:space="preserve">Check Installation Manhole MH-052 &amp; MH-053 &amp; MH-090 &amp; MH-091 &amp; MH-120 &amp; MH-121 for TELECOMMUNICATIONS Works in Road MCB0 &amp; MCA0 &amp; COL-MC10  </t>
  </si>
  <si>
    <t>SUD1-02-011-TDC-TS9-1-SEW-FIR-3078-00</t>
  </si>
  <si>
    <t>Check compaction F.D.T for Trench Backfilling 1st layer Between Manhole # MH-1-88-4 to MH-1-88-5 at Road MCD0(Bottomsubgrade)</t>
  </si>
  <si>
    <t>SUD1-02-011-TDC-TS9-1-SEW-FIR-3080-00</t>
  </si>
  <si>
    <t>Check compaction F.D.T for Trench Backfilling 1st layer Between Manhole # MH-12-21-3 to MH-12-21-2 at Road MCD0(Bottom subgrade)</t>
  </si>
  <si>
    <t>SUD1-02-011-TDC-TS9-1-ROD-FIR-3086-00</t>
  </si>
  <si>
    <t xml:space="preserve">Check Coordinates level and Compaction F.D.T for Embankment 5th layer at PLOT (6), STA: 0+450 to STA: 0+610 </t>
  </si>
  <si>
    <t xml:space="preserve">SUD1-02-011-TDC-TS9-1-STR-FIR-3087-00 </t>
  </si>
  <si>
    <t xml:space="preserve">Inspection Gravity and Leakage test pipeline from Manhole # STA-A1/36 to STA-A1/37 at Road MCB0 </t>
  </si>
  <si>
    <t>SUD1-02-011-TDC-TS9-1-STR-FIR-3088-00</t>
  </si>
  <si>
    <t xml:space="preserve">Inspection Gravity and Leakage test pipeline from Manhole # STA-A1/38 to STA-A1/37 at Road MCB0 </t>
  </si>
  <si>
    <t>SUD1-02-011-TDC-TS9-1-STR-FIR-3089-00</t>
  </si>
  <si>
    <t xml:space="preserve">Inspection Gravity and Leakage test pipeline from Manhole # STA-A1/39 to STA-A1/38 at Road MCB0 </t>
  </si>
  <si>
    <t>SUD1-02-011-TDC-TS9-1-STR-FIR-3090-00</t>
  </si>
  <si>
    <t xml:space="preserve">Inspection Gravity and Leakage test pipeline from Manhole # STA-A1/40 to STA-A1/41 at Road MCB0 </t>
  </si>
  <si>
    <t>SUD1-02-011-TDC-TS9-1-STR-FIR-3091-00</t>
  </si>
  <si>
    <t xml:space="preserve">Inspection Gravity and Leakage test pipeline from Manhole # STA-A1/39 to STA-A1/40 at Road MCB0 </t>
  </si>
  <si>
    <t>SUD1-02-011-TDC-TS9-1-STR-FIR-3092-00</t>
  </si>
  <si>
    <t xml:space="preserve">Inspection Gravity and Leakage test pipeline from Manhole # STA-A1/41 To STA-A1/42 at Road MCB0 </t>
  </si>
  <si>
    <t xml:space="preserve">SUD1-02-011-TDC-TS9-1-STR-FIR-3093-00 </t>
  </si>
  <si>
    <t xml:space="preserve">Inspection Gravity and Leakage test pipeline from Manhole # STA-A1/42 To STA-A1/43 at Road MCB0 </t>
  </si>
  <si>
    <t xml:space="preserve">SUD1-02-011-TDC-TS9-1-STR-FIR-3094-00 </t>
  </si>
  <si>
    <t xml:space="preserve">Inspection Gravity and Leakage test pipeline from Manhole # STA-A1/43 To STA-A1/44 at Road MCB0 </t>
  </si>
  <si>
    <t xml:space="preserve">SUD1-02-011-TDC-TS9-1-STR-FIR-3095-00 </t>
  </si>
  <si>
    <t xml:space="preserve">Check Sand Bedding and GRP Pipe Installation for Storm water line from # STA-A1/35 to STA-A1/34at Road MCB0 </t>
  </si>
  <si>
    <t xml:space="preserve">SUD1-02-011-TDC-TS9-1-SEW-FIR-3096-00 </t>
  </si>
  <si>
    <t xml:space="preserve">Check Sand Bedding and GRP Pipe Installation for Sewerage line from manhole # MH-12-7-1 to MH-12-7-2 at Road MCH0 </t>
  </si>
  <si>
    <t xml:space="preserve">SUD1-02-011-TDC-TS9-1-SEW-FIR-3097-00 </t>
  </si>
  <si>
    <t xml:space="preserve">Check Sand Bedding and GRP Pipe Installation for Sewerage line from manhole # MH-12-7-2 to MH-12-7-3 at Road MCH0 </t>
  </si>
  <si>
    <t>SUD1-02-011-TDC-TS9-1-ROD-FIR-3098-00</t>
  </si>
  <si>
    <t xml:space="preserve">Check Coordinates level and Compaction F.D.T for Embankment 5th layer (Left side) at PLOT (1), STA: 0+030 to STA: 0+200 </t>
  </si>
  <si>
    <t xml:space="preserve">SUD1-02-011-TDC-TS9-1-LSP-FIR-3102-00 </t>
  </si>
  <si>
    <t xml:space="preserve">Installation of Curb stone L1 including backing concrete # STA A3 ,A4,A5,A7,A8, A9,A11,A12,A13,A15,A16,A17 </t>
  </si>
  <si>
    <t>SUD1-02-011-TDC-TS9-1-PW-FIR-3103-00</t>
  </si>
  <si>
    <t xml:space="preserve">Inspection Pressure test of potable water Pipeline HDPE Pipes from ST: [1+431.3 TO Existing] at Road MCD0 </t>
  </si>
  <si>
    <t>SUD1-02-011-TDC-TS9-1-PW-FIR-3104-00</t>
  </si>
  <si>
    <t xml:space="preserve">Inspection Pressure test of potable water Pipeline HDPE Pipes from ST: [1+625.0 to 1+750.0] and at Road MCZ0 </t>
  </si>
  <si>
    <t>SUD1-02-011-TDC-TS9-1-PW-FIR-3105-00</t>
  </si>
  <si>
    <t xml:space="preserve">Inspection Pressure test of potable water Pipeline HDPE Pipes from ST: [1+431.3 to 1+475.0] at Road MCD0 </t>
  </si>
  <si>
    <t>SUD1-02-011-TDC-TS9-1-PW-FIR-3106-00</t>
  </si>
  <si>
    <t xml:space="preserve">Inspection Pressure test of potable water Pipeline HDPE Pipes from ST: [1+575.0 to 1+625.0] at Road MCZ0 </t>
  </si>
  <si>
    <t>SUD1-02-011-TDC-TS9-1-PW-FIR-3107-00</t>
  </si>
  <si>
    <t xml:space="preserve">Inspection Pressure test of potable water Pipeline HDPE Pipes from ST: [1+538.50 to ST: 1+575.00] at Road MCZ0 </t>
  </si>
  <si>
    <t>SUD1-02-011-TDC-TS9-1-PW-FIR-3108-00</t>
  </si>
  <si>
    <t xml:space="preserve">Inspection Pressure test of potable water Pipeline HDPE Pipes from ST: [0+000.0 to 1+538.5] at Road MCD0 </t>
  </si>
  <si>
    <t>SUD1-02-011-TDC-TS9-1-PW-FIR-3109-00</t>
  </si>
  <si>
    <t xml:space="preserve">Inspection Pressure test of potable water Pipeline HDPE Pipes from ST: [1+475.0 to 1+538.5] at Road MCD0 </t>
  </si>
  <si>
    <t>SUD1-02-011-TDC-TS9-1-SEW-FIR-3110-00</t>
  </si>
  <si>
    <t xml:space="preserve">Inspection Gravity and Leakage test pipeline from Manhole # MH-12-11-1 to MH-12-11-1-1 at Road MCG0 </t>
  </si>
  <si>
    <t>SUD1-02-011-TDC-TS9-1-SEW-FIR-3111-00</t>
  </si>
  <si>
    <t xml:space="preserve">Inspection Gravity and Leakage test pipeline from Manhole # MH-12-11-3 to MH-12-11-2 at Road MCG0 </t>
  </si>
  <si>
    <t>SUD1-02-011-TDC-TS9-1-SEW-FIR-3112-00</t>
  </si>
  <si>
    <t xml:space="preserve">Inspection Gravity and Leakage test pipeline from Manhole # MH-12-11-4 to MH-12-11-3 at Road MCG0 </t>
  </si>
  <si>
    <t>SUD1-02-011-TDC-TS9-1-SEW-FIR-3113-00</t>
  </si>
  <si>
    <t xml:space="preserve">Inspection Gravity and Leakage test pipeline from Manhole # MH-12-11-4 to MH-12-11-5 at Road MCG0 </t>
  </si>
  <si>
    <t>SUD1-02-011-TDC-TS9-1-LSP-FIR-3114-00</t>
  </si>
  <si>
    <t xml:space="preserve">Check coordinate level, Excavation, Sand bedding, Pipe installation,Testing and Backfilling last layer of O.D 75 mm PN 10 pipe </t>
  </si>
  <si>
    <t>SUD1-02-011-TDC-TS9-1-LSP-FIR-3115-00</t>
  </si>
  <si>
    <t xml:space="preserve">Check coordinate level, Excavation, Sand bedding, Pipe installation, Testing and Backfilling last layer of O.D 63 mm PN 10 pipe </t>
  </si>
  <si>
    <t>SUD1-02-011-TDC-TS9-1-LSP-FIR-3116-00</t>
  </si>
  <si>
    <t xml:space="preserve">Check coordinate level, Excavation, Sand bedding, Pipe installation, Testing and Backfilling last layer of O.D 50 mm PN 10 pipe </t>
  </si>
  <si>
    <t>SUD1-02-011-TDC-TS9-1-LSP-FIR-3117-00</t>
  </si>
  <si>
    <t xml:space="preserve">Check coordinate level, Excavation, Sand bedding, Pipe installation, Testing and Backfilling last layer of O.D 32 mm PN 10 pipe </t>
  </si>
  <si>
    <t xml:space="preserve">SUD1-02-011-TDC-TS9-1-LSP-FIR-3118-00 </t>
  </si>
  <si>
    <t xml:space="preserve">Check coordinate level, Excavation, Sand bedding, Pipe installation, Testing and Backfilling last layer of O.D 25 mm PN 10 pipe </t>
  </si>
  <si>
    <t>SUD1-02-011-TDC-TS9-1-TEL-FIR-3119-00</t>
  </si>
  <si>
    <t xml:space="preserve">Check Installation Manhole MH-080 &amp; MH-085 for TELECOMMUNICATIONS Works in Road MCB0 &amp; MCD0 </t>
  </si>
  <si>
    <t>SUD1-02-011-TDC-TS9-1-TEL-FIR-3120-00</t>
  </si>
  <si>
    <t xml:space="preserve">Check Installation Manhole MH-081 &amp; MH-082 &amp; MH-083 &amp;     MH-084 for TELECOMMUNICATIONS Works in Road MCD0 &amp; MCB0 </t>
  </si>
  <si>
    <t xml:space="preserve">SUD1-02-011-TDC-TS9-1-SEW-FIR-3121-00 </t>
  </si>
  <si>
    <t xml:space="preserve">Check internal Finishing, Benching, steps, cover and joint finishes work for Installed manhole # MH-51-1, at Road # MCE0 </t>
  </si>
  <si>
    <t xml:space="preserve">SUD1-02-011-TDC-TS9-1-SEW-FIR-3122-00 </t>
  </si>
  <si>
    <t xml:space="preserve">Check internal Finishing, Benching, steps, cover and joint finishes work for Installed manhole # MH-51-2 at Road MCE0 </t>
  </si>
  <si>
    <t>SUD1-02-011-TDC-TS9-1-SEW-FIR-3123-00</t>
  </si>
  <si>
    <t xml:space="preserve">Check internal Finishing, Benching, steps, cover and joint finishes work for Installed manhole # MH-51-3 at Road MCE0 </t>
  </si>
  <si>
    <t>SUD1-02-011-TDC-TS9-1-SEW-FIR-3124-00</t>
  </si>
  <si>
    <t xml:space="preserve">Check internal Finishing, Benching, steps, cover and joint finishes work for Installed manhole # MH-51-4 at Road MCE0 </t>
  </si>
  <si>
    <t>SUD1-02-011-TDC-TS9-1-SEW-FIR-3125-00</t>
  </si>
  <si>
    <t xml:space="preserve">Check internal Finishing, Benching, steps, cover and joint finishes work for Installed manhole # MH-51-5 at Road MCE0 </t>
  </si>
  <si>
    <t>SUD1-02-011-TDC-TS9-1-SEW-FIR-3126-00</t>
  </si>
  <si>
    <t xml:space="preserve">Check internal Finishing, Benching, steps, cover and joint finishes work for Installed manhole # MH-51-6 at Road MCE0 </t>
  </si>
  <si>
    <t>SUD1-02-011-TDC-TS9-1-SEW-FIR-3127-00</t>
  </si>
  <si>
    <t xml:space="preserve">Check internal Finishing, Benching, steps, cover and joint finishes work for Installed manhole # MH-49-1 at Road MCE0 </t>
  </si>
  <si>
    <t>SUD1-02-011-TDC-TS9-1-ROD-FIR-3132-00</t>
  </si>
  <si>
    <t xml:space="preserve">Check Coordinates level and compaction F.D.T for (Aggregate base course) at Road /Carriageway# MCE0, STA: 0+750 to STA: 0+950 </t>
  </si>
  <si>
    <t>SUD1-02-011-TDC-TS9-1-ROD-FIR-3136-00</t>
  </si>
  <si>
    <t xml:space="preserve">Check Coordinates, level, thickness,Compaction and Testing for Bituminous base course layer (70mm) on Road /Carriageway from# ST: 0+080 to ST: 0+300 at Road MCZ0 </t>
  </si>
  <si>
    <t>SUD1-02-011-TDC-TS9-1-ROD-FIR-3137-00</t>
  </si>
  <si>
    <t xml:space="preserve">Check Coordinates, level, thickness,Compaction and Testing for Bituminous base course layer (70mm) on Road /Carriageway from# ST: 0+000 to ST: 0+070 at Road MCE0&amp;MCZ0 </t>
  </si>
  <si>
    <t>SUD1-02-011-TDC-TS9-1-SEW-FIR-3138-00</t>
  </si>
  <si>
    <t xml:space="preserve">Check internal Finishing, Benching, steps, cover and joint finishes work for Installed manhole # MH-49-3 at Road MCE0 </t>
  </si>
  <si>
    <t>SUD1-02-011-TDC-TS9-1-SEW-FIR-3139-00</t>
  </si>
  <si>
    <t xml:space="preserve">Check internal Finishing, Benching, steps, cover and joint finishes work for Installed manhole # MH-49-2at Road MCE0 </t>
  </si>
  <si>
    <t>SUD1-02-011-TDC-TS9-1-SEW-FIR-3140-00</t>
  </si>
  <si>
    <t xml:space="preserve">Check internal Finishing, Benching, steps, cover and joint finishes work for Installed manhole # MH- 49-4 at Road MCE0 </t>
  </si>
  <si>
    <t>SUD1-02-011-TDC-TS9-1-SEW-FIR-3141-00</t>
  </si>
  <si>
    <t xml:space="preserve">Check internal Finishing, Benching, steps, cover and joint finishes work for Installed manhole # MH- 49-7 at Road MCE0 </t>
  </si>
  <si>
    <t>SUD1-02-011-TDC-TS9-1-SEW-FIR-3142-00</t>
  </si>
  <si>
    <t xml:space="preserve">Check internal Finishing, Benching, steps, cover and joint finishes work for Installed manhole # MH-49-8 at Road MCE0 </t>
  </si>
  <si>
    <t>SUD1-02-011-TDC-TS9-1-SEW-FIR-3143-00</t>
  </si>
  <si>
    <t xml:space="preserve">Check internal Finishing, Benching, steps, cover and joint finishes work for Installed manhole # MH-49-5 at Road MCD0 </t>
  </si>
  <si>
    <t>SUD1-02-011-TDC-TS9-1-SEW-FIR-3144-00</t>
  </si>
  <si>
    <t xml:space="preserve">Check internal Finishing, Benching, steps, cover and joint finishes work for Installed manhole # MH-49-6 at Road MCD0 </t>
  </si>
  <si>
    <t>SUD1-02-011-TDC-TS9-1-SEW-FIR-3145-00</t>
  </si>
  <si>
    <t xml:space="preserve">Check internal Finishing, Benching, steps, cover and joint finishes work for Installed manhole # MH- 50-1 at Road MCD0 </t>
  </si>
  <si>
    <t xml:space="preserve">SUD1-02-011-TDC-TS9-1-SEW-FIR-3146-00 </t>
  </si>
  <si>
    <t xml:space="preserve">Check Sand Bedding and GRP Pipe Installation for Sewerage line from Manhole # MH-12-13 to MH-12-14 at Road MCB0 </t>
  </si>
  <si>
    <t>SUD1-02-011-TDC-TS9-1-SEW-FIR-3147-00</t>
  </si>
  <si>
    <t xml:space="preserve">Check Sand Bedding and GRP Pipe Installation for Sewerage line from Manhole # MH-12-12 to MH-12-13 at Road MCB0 </t>
  </si>
  <si>
    <t>SUD1-02-011-TDC-TS9-1-SEW-FIR-3148-00</t>
  </si>
  <si>
    <t xml:space="preserve">Check Sand Bedding and GRP Pipe Installation for Sewerage line from Manhole # MH-12-12 to MH-12-11 at Road MCB0 </t>
  </si>
  <si>
    <t>SUD1-02-011-TDC-TS9-1-CCTV-FIR-3149-00</t>
  </si>
  <si>
    <t xml:space="preserve">Check Restored Power to CCTV Poles included Installation Cables from the main DB to CCTV Poles NO. (5, 6, 11) in Road KING SALMAN As per Modon Email Attached and CCTV Report  </t>
  </si>
  <si>
    <t>SUD1-02-011-TDC-TS9-1-LIT-FIR-3150-00</t>
  </si>
  <si>
    <t xml:space="preserve">Check Sand Bedding and Laying of U/G LV Cables (4Cx16+10E) for Street Lighting Network Between Poles NO. (SLP18-07-02Y,   SLP18-07-03B, SLP18-07-04R, SLP18-07-05Y, SLP18-07-06B, SLP18-07-07R. SLP18-07-08Y, SLP18-07-09B, SLP18-07-10R, SLP18-07-11Y, SLP18-07-12B, SLP18-07-13R) in Road MCG0 </t>
  </si>
  <si>
    <t>SUD1-02-011-TDC-TS9-1-LSP-FIR-3152-00</t>
  </si>
  <si>
    <t xml:space="preserve">Installation of landscape tree planting works as per approved drawings and specifications (Albizia lebbeck) </t>
  </si>
  <si>
    <t>SUD1-02-011-TDC-TS9-1-SEW-FIR-3153-00</t>
  </si>
  <si>
    <t xml:space="preserve">Check Sand Bedding and GRP Pipe Installation for Sewerage line from manhole # MH-1-80-1 to MH-108 at Road MCA0 </t>
  </si>
  <si>
    <t>SUD1-02-011-TDC-TS9-1-SEW-FIR-3155-00</t>
  </si>
  <si>
    <t>Check Coordinates level and Excavation width Bottom level and compaction for sewerage pipeline trench from Manhole # MH-109 to MH-12-3 at Road MCA0</t>
  </si>
  <si>
    <t>SUD1-02-011-TDC-TS9-1-SEW-FIR-3156-00</t>
  </si>
  <si>
    <t xml:space="preserve">Check Coordinates level and Excavation width Bottom level    and compaction for sewerage pipeline trench from Manhole # MH-108 to MH-109 at Road MCA0 </t>
  </si>
  <si>
    <t>SUD1-02-011-TDC-TS9-1-SEW-FIR-3157-00</t>
  </si>
  <si>
    <t xml:space="preserve">Check Coordinates level and Excavation width Bottom level    and compaction for sewerage pipeline trench from Manhole # MH-1-80-1 to MH-108 at Road MCA0 </t>
  </si>
  <si>
    <t>SUD1-02-011-TDC-TS9-1-SEW-FIR-3158-00</t>
  </si>
  <si>
    <t xml:space="preserve">Check Sand Bedding and GRP Pipe Installation for Sewerage line from manhole # MH-109 to MH-12-3 at Road MCA0 </t>
  </si>
  <si>
    <t>SUD1-02-011-TDC-TS9-1-SEW-FIR-3159-00</t>
  </si>
  <si>
    <t xml:space="preserve">Check Sand Bedding and GRP Pipe Installation for Sewerage line from manhole # MH-108 to MH-109 at Road MCA0 </t>
  </si>
  <si>
    <t>SUD1-02-011-TDC-TS9-1-ROD-FIR-3161-00</t>
  </si>
  <si>
    <t xml:space="preserve">Check Coordinates level and compaction F.D.T for (Aggregate base course) at Road /Carriageway# MCE0, STA: 0+590 to STA: 0+750 </t>
  </si>
  <si>
    <t xml:space="preserve">SUD1-02-011-TDC-TS9-1-ROD-FIR-3162-00 </t>
  </si>
  <si>
    <t xml:space="preserve">Check Coordinates level and Compaction F.D.T for Embankment 4th layer at Plot. No:-(7) STA 0+130 to 0+240 </t>
  </si>
  <si>
    <t xml:space="preserve">74.30 </t>
  </si>
  <si>
    <t>8.27</t>
  </si>
  <si>
    <t xml:space="preserve">15.55 </t>
  </si>
  <si>
    <t xml:space="preserve">15.84 </t>
  </si>
  <si>
    <t xml:space="preserve">20.85 </t>
  </si>
  <si>
    <t xml:space="preserve">17.74 </t>
  </si>
  <si>
    <t xml:space="preserve">15.37 </t>
  </si>
  <si>
    <t xml:space="preserve">27.36 </t>
  </si>
  <si>
    <t xml:space="preserve">196.67 </t>
  </si>
  <si>
    <t xml:space="preserve">54.70 </t>
  </si>
  <si>
    <t xml:space="preserve">47.80 </t>
  </si>
  <si>
    <t>26.71</t>
  </si>
  <si>
    <t xml:space="preserve">450.65 </t>
  </si>
  <si>
    <t xml:space="preserve">10369.14 </t>
  </si>
  <si>
    <t xml:space="preserve">584.58 </t>
  </si>
  <si>
    <t>63.65</t>
  </si>
  <si>
    <t xml:space="preserve">4375.98 </t>
  </si>
  <si>
    <t xml:space="preserve">2522.96 </t>
  </si>
  <si>
    <t xml:space="preserve">660.26 </t>
  </si>
  <si>
    <t>39.80</t>
  </si>
  <si>
    <t xml:space="preserve">42.24 </t>
  </si>
  <si>
    <t>725</t>
  </si>
  <si>
    <t xml:space="preserve">991.53 </t>
  </si>
  <si>
    <t xml:space="preserve">4740.29 </t>
  </si>
  <si>
    <t xml:space="preserve">4642.76 </t>
  </si>
  <si>
    <t xml:space="preserve">22.55 </t>
  </si>
  <si>
    <t xml:space="preserve">59.33 </t>
  </si>
  <si>
    <t xml:space="preserve">59.16 </t>
  </si>
  <si>
    <t>250.00</t>
  </si>
  <si>
    <t xml:space="preserve">205.80 </t>
  </si>
  <si>
    <t xml:space="preserve">377.24 </t>
  </si>
  <si>
    <t xml:space="preserve">2386.18 </t>
  </si>
  <si>
    <t xml:space="preserve">966.26 </t>
  </si>
  <si>
    <t xml:space="preserve">35.59 </t>
  </si>
  <si>
    <t xml:space="preserve">78.84 </t>
  </si>
  <si>
    <t>44.09</t>
  </si>
  <si>
    <t xml:space="preserve">88.83 </t>
  </si>
  <si>
    <t xml:space="preserve">3602.18 </t>
  </si>
  <si>
    <t>66.67</t>
  </si>
  <si>
    <t xml:space="preserve">25.87 </t>
  </si>
  <si>
    <t xml:space="preserve">2066.37 </t>
  </si>
  <si>
    <t xml:space="preserve">910.60 </t>
  </si>
  <si>
    <t xml:space="preserve">1885.44 </t>
  </si>
  <si>
    <t xml:space="preserve">100.02 </t>
  </si>
  <si>
    <t xml:space="preserve">780.73 </t>
  </si>
  <si>
    <t xml:space="preserve">233.24 </t>
  </si>
  <si>
    <t xml:space="preserve">4286.59 </t>
  </si>
  <si>
    <t xml:space="preserve">31.10 </t>
  </si>
  <si>
    <t>31.10</t>
  </si>
  <si>
    <t xml:space="preserve">662.01 </t>
  </si>
  <si>
    <t xml:space="preserve">1022.85 </t>
  </si>
  <si>
    <t xml:space="preserve">39.81 </t>
  </si>
  <si>
    <t xml:space="preserve">1,811.87 </t>
  </si>
  <si>
    <t xml:space="preserve">178.36 </t>
  </si>
  <si>
    <t xml:space="preserve">2651.25 </t>
  </si>
  <si>
    <t>64.54</t>
  </si>
  <si>
    <t xml:space="preserve">4190.59 </t>
  </si>
  <si>
    <t>391.98</t>
  </si>
  <si>
    <t xml:space="preserve">33.78 </t>
  </si>
  <si>
    <t>125.00</t>
  </si>
  <si>
    <t xml:space="preserve">4758.26 </t>
  </si>
  <si>
    <t xml:space="preserve">4243.79 </t>
  </si>
  <si>
    <t xml:space="preserve">43.68 </t>
  </si>
  <si>
    <t>3527.91</t>
  </si>
  <si>
    <t>63.50</t>
  </si>
  <si>
    <t>36.48</t>
  </si>
  <si>
    <t>46.00</t>
  </si>
  <si>
    <t>133.00</t>
  </si>
  <si>
    <t>34.00</t>
  </si>
  <si>
    <t>5572.92</t>
  </si>
  <si>
    <t xml:space="preserve">95.68 </t>
  </si>
  <si>
    <t xml:space="preserve">204.70 </t>
  </si>
  <si>
    <t xml:space="preserve">2592.75 </t>
  </si>
  <si>
    <t>6</t>
  </si>
  <si>
    <t xml:space="preserve">2014.45 </t>
  </si>
  <si>
    <t xml:space="preserve">8.83 </t>
  </si>
  <si>
    <t xml:space="preserve">44.09 </t>
  </si>
  <si>
    <t xml:space="preserve">1796.23 </t>
  </si>
  <si>
    <t>1079.81</t>
  </si>
  <si>
    <t xml:space="preserve">28.26 </t>
  </si>
  <si>
    <t xml:space="preserve">153.00 </t>
  </si>
  <si>
    <t xml:space="preserve">114.00 </t>
  </si>
  <si>
    <t xml:space="preserve">185.00 </t>
  </si>
  <si>
    <t xml:space="preserve">189.00 </t>
  </si>
  <si>
    <t xml:space="preserve">1072.00 </t>
  </si>
  <si>
    <t xml:space="preserve">2 </t>
  </si>
  <si>
    <t xml:space="preserve">789.00 </t>
  </si>
  <si>
    <t xml:space="preserve">297.30 </t>
  </si>
  <si>
    <t xml:space="preserve">103.29 </t>
  </si>
  <si>
    <t>98.44</t>
  </si>
  <si>
    <t>542</t>
  </si>
  <si>
    <t>418</t>
  </si>
  <si>
    <t xml:space="preserve">16.00 </t>
  </si>
  <si>
    <t xml:space="preserve">47.10 </t>
  </si>
  <si>
    <t>50.10</t>
  </si>
  <si>
    <t xml:space="preserve">48.60 </t>
  </si>
  <si>
    <t xml:space="preserve">50.10 </t>
  </si>
  <si>
    <t xml:space="preserve">631.20 </t>
  </si>
  <si>
    <t xml:space="preserve">4110.72 </t>
  </si>
  <si>
    <t xml:space="preserve">B5 33.31.00.02 </t>
  </si>
  <si>
    <t xml:space="preserve">B2.33 71 19.03 </t>
  </si>
  <si>
    <t xml:space="preserve">B6.33 42 11.36 </t>
  </si>
  <si>
    <t xml:space="preserve">B6.33 42 11.35 </t>
  </si>
  <si>
    <t xml:space="preserve">B6.33 05 39.12 </t>
  </si>
  <si>
    <t xml:space="preserve">B1.32 11 26.01 </t>
  </si>
  <si>
    <t xml:space="preserve">B6.33 05 39.3 </t>
  </si>
  <si>
    <t xml:space="preserve">B3.33 14 13.5 </t>
  </si>
  <si>
    <t xml:space="preserve">B6.33 42 11.20 </t>
  </si>
  <si>
    <t xml:space="preserve">B6.33 42 11.16 </t>
  </si>
  <si>
    <t xml:space="preserve">B6.33 42 11.15 </t>
  </si>
  <si>
    <t xml:space="preserve">B1.31 22 00.01 </t>
  </si>
  <si>
    <t xml:space="preserve">B3.33 14 13.6 </t>
  </si>
  <si>
    <t xml:space="preserve">B7.32 93 00.02 </t>
  </si>
  <si>
    <t xml:space="preserve">B7.32 93 00.04 </t>
  </si>
  <si>
    <t xml:space="preserve">B6.33 42 11.23 </t>
  </si>
  <si>
    <t xml:space="preserve">B3.33 14 13.8 </t>
  </si>
  <si>
    <t xml:space="preserve">B7.33.14.11.01 </t>
  </si>
  <si>
    <t xml:space="preserve">B7.33.14.11.02 </t>
  </si>
  <si>
    <t xml:space="preserve">B7.33.14.11.03 </t>
  </si>
  <si>
    <t xml:space="preserve">B7.33.14.11.04 </t>
  </si>
  <si>
    <t xml:space="preserve">B7.33.14.11.05 </t>
  </si>
  <si>
    <t xml:space="preserve">B5.33.05.13.05 </t>
  </si>
  <si>
    <t xml:space="preserve">B5 33.05.13.07 </t>
  </si>
  <si>
    <t xml:space="preserve">B5 33.05.13.06 </t>
  </si>
  <si>
    <t xml:space="preserve">B5.33.05.13.03 </t>
  </si>
  <si>
    <t xml:space="preserve">B8.34.14.19.53 </t>
  </si>
  <si>
    <t xml:space="preserve">B2.26 05 19.01 </t>
  </si>
  <si>
    <t xml:space="preserve">B7.32 93 00.01 </t>
  </si>
  <si>
    <t xml:space="preserve">SUD1-02-011-TDC-TS9-1-SEW-FIR-0254-00 </t>
  </si>
  <si>
    <t xml:space="preserve">Check Formwork, Lean concrete pouring,concrete surface finishing and level at sewerage Manhole Pit No. 12-18 </t>
  </si>
  <si>
    <t xml:space="preserve">SUD1-02-011-TDC-TS9-1-ROD-FIR-0331-01 </t>
  </si>
  <si>
    <t>Check Coordinates and bottom level Road Filling and compaction test of bottom Sub-Grade 1st layer at Road # MCA0, STA: 0+800 to STA: 0+890</t>
  </si>
  <si>
    <t xml:space="preserve">514.13 </t>
  </si>
  <si>
    <t xml:space="preserve">SUD1-02-011-TDC-TS9-1-STR-FIR-0358-01 </t>
  </si>
  <si>
    <t xml:space="preserve">Check Coordinates level and Excavation width Bottom level and compaction for Storm water  pipeline trench from Manhole # FMH – A2/9/20-396 to MH – G2/6/6 to at Road MCG0 </t>
  </si>
  <si>
    <t xml:space="preserve">39.34 </t>
  </si>
  <si>
    <t xml:space="preserve">SUD1-02-011-TDC-TS9-1-STR-FIR-0437-02 </t>
  </si>
  <si>
    <t xml:space="preserve">Check Sand Bedding and GRP Pipe Installation for Storm water line from Existing Manhole # FIMH-G2/6 to MH-G2/6/1at Road MCG0 </t>
  </si>
  <si>
    <t xml:space="preserve">B6.33 42 11.22 </t>
  </si>
  <si>
    <t>92.65</t>
  </si>
  <si>
    <t xml:space="preserve">SUD1-02-011-TDC-TS9-1-STR-FIR-0440-02 </t>
  </si>
  <si>
    <t xml:space="preserve">Check Sand Bedding and GRP Pipe Installation for Storm water line from Manhole # MH-G2/6/3 to MH-G2/6/4 at Road MCG0 </t>
  </si>
  <si>
    <t xml:space="preserve">SUD1-02-011-TDC-TS9-1-ROD-FIR-0480-01 </t>
  </si>
  <si>
    <t>Check Coordinates level and Compaction F.D.T for Embankment 1st layer at PLOT (2), STA: 0+570 to STA: 0+720</t>
  </si>
  <si>
    <t xml:space="preserve">2657.64 </t>
  </si>
  <si>
    <t xml:space="preserve">SUD1-02-011-TDC-TS9-1-SEW-FIR-0513-01 </t>
  </si>
  <si>
    <t xml:space="preserve">Check Formwork, Lean concrete pouring,concrete surface finishing and level at sewerage Manhole Pit No. MH-1-91 </t>
  </si>
  <si>
    <t xml:space="preserve">SUD1-02-011-TDC-TS9-1-SEW-FIR-0539-03 </t>
  </si>
  <si>
    <t>Check Sand Bedding and GRP Pipe Installation for Sewerage line from manhole # MH-49-5 to MH-49-6 at Road 
MCD0</t>
  </si>
  <si>
    <t xml:space="preserve">SUD1-02-011-TDC-TS9-1-ROD-FIR-0576-01 </t>
  </si>
  <si>
    <t xml:space="preserve">Check Coordinates and bottom level Road/Carriageway Excavation/cutting upto bottom of Sub-Grade STA: 1+350 to STA: 1+560 at Road # MCA0 </t>
  </si>
  <si>
    <t>2329.31</t>
  </si>
  <si>
    <t xml:space="preserve">SUD1-02-011-TDC-TS9-1-SEW-FIR-0605-00 </t>
  </si>
  <si>
    <t xml:space="preserve">Inspection Gravity and Leakage test pipeline from Manhole # MH 52-3 to MH 52-4 at Road MCF0 </t>
  </si>
  <si>
    <t xml:space="preserve">SUD1-02-011-TDC-TS9-1-SEW-FIR-0662-01 </t>
  </si>
  <si>
    <t xml:space="preserve">Check Coordinates level and Excavation width Bottom level and compaction for sewerage Manhole pit MH- 12-21-2 at Road MCD0 </t>
  </si>
  <si>
    <t xml:space="preserve">SUD1-02-011-TDC-TS9-1-STR-FIR-0751-00 </t>
  </si>
  <si>
    <t>Check Installation of Manhole Base(Rings not required) MH–G2/6/3 at Road MCG0</t>
  </si>
  <si>
    <t xml:space="preserve">SUD1-02-011-TDC-TS9-1-STR-FIR-0752-00 </t>
  </si>
  <si>
    <t xml:space="preserve">Check Installation of Manhole Base MH –G2/11/1 at Road MCF0 </t>
  </si>
  <si>
    <t xml:space="preserve">SUD1-02-011-TDC-TS9-1-STR-FIR-0753-00 </t>
  </si>
  <si>
    <t xml:space="preserve">Check Installation of Manhole Base MH –G2/16/1 at Road MCE0 </t>
  </si>
  <si>
    <t xml:space="preserve">SUD1-02-011-TDC-TS9-1-STR-FIR-0754-00 </t>
  </si>
  <si>
    <t xml:space="preserve">Check Installation of Manhole Base  MH –G2/16/4 at Road MCE0 </t>
  </si>
  <si>
    <t xml:space="preserve">SUD1-02-011-TDC-TS9-1-STR-FIR-0755-00 </t>
  </si>
  <si>
    <t xml:space="preserve">Check Installation of Manhole Base  MH –G2/16/3 at Road MCE0 </t>
  </si>
  <si>
    <t>SUD1-02-011-TDC-TS9-1-STR-FIR-0790-01</t>
  </si>
  <si>
    <t xml:space="preserve">Inspection Gravity and Leakage test pipeline from Manhole # MH G2/6/1 to MHG2/6/2 at Road MCG0 </t>
  </si>
  <si>
    <t xml:space="preserve">SUD1-02-011-TDC-TS9-1-ROD-FIR-0798-01 </t>
  </si>
  <si>
    <t xml:space="preserve">Check Coordinates level and Compaction F.D.T for Embankment 3rd layer at PLOT (5), STA: 0+570 to STA: 0+660 </t>
  </si>
  <si>
    <t xml:space="preserve">3,196.21 </t>
  </si>
  <si>
    <t>SUD1-02-011-TDC-TS9-1-SEW-FIR-0817-02</t>
  </si>
  <si>
    <t xml:space="preserve">Check Sand Bedding and GRP Pipe Installation for Sewerage line from manhole # MH-1-91-1 to MH-1-91 at Road MCA0 </t>
  </si>
  <si>
    <t xml:space="preserve">78.20 </t>
  </si>
  <si>
    <t xml:space="preserve">SUD1-02-011-TDC-TS9-1-STR-FIR-0821-02 </t>
  </si>
  <si>
    <t xml:space="preserve">Check Coordinates level and Excavation width Bottom level and compaction for catch Basin CB-G2/6 (S) at Road MCG0 </t>
  </si>
  <si>
    <t xml:space="preserve">SUD1-02-011-TDC-TS9-1-STR-FIR-0843-01 </t>
  </si>
  <si>
    <t xml:space="preserve">Check Coordinates level and Excavation width Bottom level and compaction for catch Basin CB-G2/6/6 A(S) at Road MCG0 </t>
  </si>
  <si>
    <t xml:space="preserve">SUD1-02-011-TDC-TS9-1-STR-FIR-0844-01 </t>
  </si>
  <si>
    <t xml:space="preserve">Check Coordinates level and Excavation width Bottom level and compaction for catch Basin CB-G2/6/6 B(S) at Road MCG0 </t>
  </si>
  <si>
    <t xml:space="preserve">SUD1-02-011-TDC-TS9-1-STR-FIR-0845-01 </t>
  </si>
  <si>
    <t xml:space="preserve">Check Coordinates level and Excavation width Bottom level and compaction for catch Basin CB-G2/6/6 C(S) at Road MCG0 </t>
  </si>
  <si>
    <t xml:space="preserve">SUD1-02-011-TDC-TS9-1-STR-FIR-0846-01 </t>
  </si>
  <si>
    <t xml:space="preserve">Check Coordinates level and Excavation width Bottom level and compaction for catch Basin CB-G2/6/7 (S) at Road MCG0 </t>
  </si>
  <si>
    <t xml:space="preserve">SUD1-02-011-TDC-TS9-1-STR-FIR-0854-03 </t>
  </si>
  <si>
    <t xml:space="preserve">Check Sand Bedding and GRP Pipe Installation for Storm water line from Manhole # MH-G2/6/6 to MH-G2/6/7 at Road MCG0 </t>
  </si>
  <si>
    <t xml:space="preserve">44.79 </t>
  </si>
  <si>
    <t xml:space="preserve">SUD1-02-011-TDC-TS9-1-STR-FIR-0981-01 </t>
  </si>
  <si>
    <t xml:space="preserve">Check Sand Bedding and GRP Pipe Installation for Storm water line from Manhole # MH-G2/16/6  to MH-G2/16/7 at Road MCE0 </t>
  </si>
  <si>
    <t xml:space="preserve">SUD1-02-011-TDC-TS9-1-STR-FIR-0997-01 </t>
  </si>
  <si>
    <t xml:space="preserve">Inspection Gravity and Leakage test pipeline from Manhole # MH-G2/6/6 to MH-G2/6/7 at Road MCG0 </t>
  </si>
  <si>
    <t xml:space="preserve">SUD1-02-011-TDC-TS9-1-STR-FIR-1005-00 </t>
  </si>
  <si>
    <t xml:space="preserve">Check Steel Reinforcement for Precast box culverts at SACEP (Manufacturer/Supplier) production plant  </t>
  </si>
  <si>
    <t xml:space="preserve">SUD1-02-011-TDC-TS9-1-STR-FIR-1006-00 </t>
  </si>
  <si>
    <t>Check precast box culvert installation from Existing Manhole # FIMH – G2/16 to MH –G2/16/1 at Road MCE0</t>
  </si>
  <si>
    <t>B6.34 42 16.5</t>
  </si>
  <si>
    <t>22.93</t>
  </si>
  <si>
    <t>150.94</t>
  </si>
  <si>
    <t xml:space="preserve">SUD1-02-011-TDC-TS9-1-STR-FIR-1014-00 </t>
  </si>
  <si>
    <t xml:space="preserve">Check Sand Bedding and GRP Pipe Installation for Storm water line from Manhole # MH-G2/16/1  to MH-G2/16/2 at Road MCE0  </t>
  </si>
  <si>
    <t xml:space="preserve">SUD1-02-011-TDC-TS9-1-STR-FIR-1019-00 </t>
  </si>
  <si>
    <t xml:space="preserve">Inspection Gravity and Leakage test pipeline from Manhole # FMH-A20/9/20-397 to MH-G2/11/6 at Road MCF0 </t>
  </si>
  <si>
    <t xml:space="preserve">SUD1-02-011-TDC-TS9-1-STR-FIR-1020-01 </t>
  </si>
  <si>
    <t xml:space="preserve">Inspection Gravity and Leakage test pipeline from Manhole # MH-G2/11/6 to MH-G2/11/7 at Road MCF0 </t>
  </si>
  <si>
    <t xml:space="preserve">SUD1-02-011-TDC-TS9-1-SEW-FIR-1021-00 </t>
  </si>
  <si>
    <t>Check Sand around GRP pipe for sewerage line up to Bottom Subgrade from Manholes # MH 53-4 to MH 53-5 at Road MCF0</t>
  </si>
  <si>
    <t xml:space="preserve">43.80 </t>
  </si>
  <si>
    <t xml:space="preserve">SUD1-02-011-TDC-TS9-1-TEL-FIR-1055-00 </t>
  </si>
  <si>
    <t xml:space="preserve">Check Installation HDPE Pipe 3(2X50mm) From Manhole 010 To 011 for TELECOMMUNICATIONS Works in road MCE0 </t>
  </si>
  <si>
    <t>SUD1-02-011-TDC-TS9-1-SEW-FIR-1060-00</t>
  </si>
  <si>
    <t xml:space="preserve">Check Sand around GRP pipe for sewerage line up to Bottom Subgrade from Manholes # MH 53-5 to MH 53-6 at Road MCF0 </t>
  </si>
  <si>
    <t xml:space="preserve">SUD1-02-011-TDC-TS9-1-SEW-FIR-1072-00 </t>
  </si>
  <si>
    <t xml:space="preserve">Check Coordinates level and compaction F.D.T for Trench Backfilling 2nd layer Between Manhole # MH 53-3 to MH 53-4 at Road MCF0 </t>
  </si>
  <si>
    <t xml:space="preserve">SUD1-02-011-TDC-TS9-1-TEL-FIR-1110-00 </t>
  </si>
  <si>
    <t xml:space="preserve">Check Coordinates and level for Excavation of TELECOMMUNICATIONS Works Duct Bank for HDPE Pipe 3(2X50mm) From Manhole 066 To 067 in road MCF0 </t>
  </si>
  <si>
    <t xml:space="preserve">SUD1-02-011-TDC-TS9-1-TEL-FIR-1111-00 </t>
  </si>
  <si>
    <t xml:space="preserve">Check Coordinates and level for Excavation of TELECOMMUNICATIONS Works Duct Bank for HDPE Pipe 3(2X50mm) From Manhole 030 To 031 in road ART- MC10 </t>
  </si>
  <si>
    <t>SUD1-02-011-TDC-TS9-1-TEL-FIR-1112-00</t>
  </si>
  <si>
    <t xml:space="preserve">Check Coordinates and level for Excavation of TELECOMMUNICATIONS Works Duct Bank for HDPE Pipe 3(2X50mm) From Manhole 032 To 033 in road ART- MC10 </t>
  </si>
  <si>
    <t xml:space="preserve">SUD1-02-011-TDC-TS9-1-TEL-FIR-1131-01 </t>
  </si>
  <si>
    <t xml:space="preserve">Check levels, Laying polyethylene sheet, Form work and concrete pouring for TELECOMMUNICATIONS Works Duct Bank for HDPE Pipe 3(2X50mm) From Manhole 008 To 009 in road MCE0 </t>
  </si>
  <si>
    <t xml:space="preserve">SUD1-02-011-TDC-TS9-1-TEL-FIR-1132-01 </t>
  </si>
  <si>
    <t xml:space="preserve">Check levels, Laying polyethylene sheet, Form work and concrete pouring for TELECOMMUNICATIONS Works Duct Bank for HDPE Pipe 3(2X50mm) From Manhole 010 To 011 in road MCE0 </t>
  </si>
  <si>
    <t xml:space="preserve">SUD1-02-011-TDC-TS9-1-TEL-FIR-1133-01 </t>
  </si>
  <si>
    <t xml:space="preserve">Check levels, Laying polyethylene sheet, Form work and concrete pouring for TELECOMMUNICATIONS Works Duct Bank for HDPE Pipe 3(2X50mm) From Manhole 017 To 018 in road MCF0 </t>
  </si>
  <si>
    <t xml:space="preserve">SUD1-02-011-TDC-TS9-1-TEL-FIR-1134-01 </t>
  </si>
  <si>
    <t xml:space="preserve">Check levels, Laying polyethylene sheet, Form work and concrete pouring for TELECOMMUNICATIONS Works Duct Bank for HDPE Pipe 3(2X50mm) From Manhole 019 To 020 in road MCF0 </t>
  </si>
  <si>
    <t xml:space="preserve">SUD1-02-011-TDC-TS9-1-TEL-FIR-1135-01 </t>
  </si>
  <si>
    <t xml:space="preserve">Check levels, Laying polyethylene sheet, Form work and concrete pouring for TELECOMMUNICATIONS Works Duct Bank for HDPE Pipe 3(2X50mm) From Manhole 012 To 013 in road MCD0 </t>
  </si>
  <si>
    <t xml:space="preserve">SUD1-02-011-TDC-TS9-1-TEL-FIR-1136-01 </t>
  </si>
  <si>
    <t xml:space="preserve">Check levels, Laying polyethylene sheet, Form work and concrete pouring for TELECOMMUNICATIONS Works Duct Bank for HDPE Pipe 3(2X50mm) From Manhole 024 To 025 in road MCG0 </t>
  </si>
  <si>
    <t xml:space="preserve">SUD1-02-011-TDC-TS9-1-STR-FIR-1137-00 </t>
  </si>
  <si>
    <t xml:space="preserve">Check Coordinates level and Excavation width Bottom level and compaction for Storm water Manhole Pit STA-A1/39 at Road MCB0 </t>
  </si>
  <si>
    <t xml:space="preserve">SUD1-02-011-TDC-TS9-1-STR-FIR-1138-00 </t>
  </si>
  <si>
    <t xml:space="preserve">Check Coordinates level and Excavation width Bottom level and compaction for Storm water Manhole Pit STA-A1/40 at Road MCB0 </t>
  </si>
  <si>
    <t xml:space="preserve">SUD1-02-011-TDC-TS9-1-STR-FIR-1139-00 </t>
  </si>
  <si>
    <t xml:space="preserve">Check Coordinates level and Excavation width Bottom level and compaction for Storm water Manhole Pit STA-A1/41 at Road MCB0 </t>
  </si>
  <si>
    <t xml:space="preserve">SUD1-02-011-TDC-TS9-1-STR-FIR-1140-00 </t>
  </si>
  <si>
    <t xml:space="preserve">Check Coordinates level and Excavation width Bottom level and compaction for Storm water Manhole Pit STA-A1/42 at Road MCB0 </t>
  </si>
  <si>
    <t>SUD1-02-011-TDC-TS9-1-STR-FIR-1141-00</t>
  </si>
  <si>
    <t xml:space="preserve">Check Coordinates level and Excavation width Bottom level and compaction for Storm water Manhole Pit STA-A1/43 at Road MCB0 </t>
  </si>
  <si>
    <t xml:space="preserve">SUD1-02-011-TDC-TS9-1-STR-FIR-1142-00 </t>
  </si>
  <si>
    <t xml:space="preserve">Check Coordinates level and Excavation width Bottom level and compaction for Storm water Manhole Pit STA-A1/44 at Road MCB0 </t>
  </si>
  <si>
    <t xml:space="preserve">SUD1-02-011-TDC-TS9-1-STR-FIR-1143-00 </t>
  </si>
  <si>
    <t xml:space="preserve">Check Coordinates level and Excavation width Bottom level and compaction for Storm Water pipeline trench from Manhole # STA-A1/39 to STA-A1/40 at Road MCB0 </t>
  </si>
  <si>
    <t xml:space="preserve">SUD1-02-011-TDC-TS9-1-STR-FIR-1144-00 </t>
  </si>
  <si>
    <t xml:space="preserve">Check Coordinates level and Excavation width Bottom level and compaction for Storm Water pipeline trench from Manhole # STA-A1/40 to STA-A1/41 at Road MCB0 </t>
  </si>
  <si>
    <t xml:space="preserve">SUD1-02-011-TDC-TS9-1-STR-FIR-1145-00 </t>
  </si>
  <si>
    <t xml:space="preserve">Check Installation of Flat slab at Manhole FMH – A2/9/20-396 at Road MCG0 </t>
  </si>
  <si>
    <t xml:space="preserve">SUD1-02-011-TDC-TS9-1-STR-FIR-1146-00 </t>
  </si>
  <si>
    <t xml:space="preserve">Check Installation of Flat slab at Manhole MH –G2/6/5 at Road MCG0 </t>
  </si>
  <si>
    <t xml:space="preserve">SUD1-02-011-TDC-TS9-1-STR-FIR-1147-00 </t>
  </si>
  <si>
    <t xml:space="preserve">Check Installation of Flat slab at Manhole MH –G2/6/6 at Road MCG0 </t>
  </si>
  <si>
    <t xml:space="preserve">SUD1-02-011-TDC-TS9-1-STR-FIR-1148-00 </t>
  </si>
  <si>
    <t xml:space="preserve">Check Installation of Flat slab at manhole MH – G2/6/2 at Road MCG0 </t>
  </si>
  <si>
    <t xml:space="preserve">SUD1-02-011-TDC-TS9-1-STR-FIR-1149-00 </t>
  </si>
  <si>
    <t xml:space="preserve">Check Installation of Flat slab at Manhole MH –G2/6/1at Road MCG0 </t>
  </si>
  <si>
    <t xml:space="preserve">SUD1-02-011-TDC-TS9-1-STR-FIR-1150-00 </t>
  </si>
  <si>
    <t xml:space="preserve">Check Installation of Flat slab at Manhole MH –G2/6/3 at Road MCG0 </t>
  </si>
  <si>
    <t xml:space="preserve">SUD1-02-011-TDC-TS9-1-STR-FIR-1151-01 </t>
  </si>
  <si>
    <t xml:space="preserve">Check Installation of Rings and Flat slab at Manhole MH –G2/11/1 at Road MCF0 </t>
  </si>
  <si>
    <t xml:space="preserve">SUD1-02-011-TDC-TS9-1-STR-FIR-1152-01 </t>
  </si>
  <si>
    <t xml:space="preserve">Check Installation of Rings and Flat slab at manhole MH –G2/16/1 at Road MCE0 </t>
  </si>
  <si>
    <t>SUD1-02-011-TDC-TS9-1-STR-FIR-1153-02</t>
  </si>
  <si>
    <t xml:space="preserve">Check Installation of Rings and Flat slab at manhole MH –G2/16/4 at Road MCE0 </t>
  </si>
  <si>
    <t>SUD1-02-011-TDC-TS9-1-STR-FIR-1154-02</t>
  </si>
  <si>
    <t xml:space="preserve">Check Installation of Rings and Flat slab at manhole MH –G2/16/3 at Road MCE0 </t>
  </si>
  <si>
    <t>SUD1-02-011-TDC-TS9-1-STR-FIR-1155-01</t>
  </si>
  <si>
    <t xml:space="preserve">Check Installation of Flat slab at Manhole MH –G2/16/7 at Road MCE0 </t>
  </si>
  <si>
    <t>SUD1-02-011-TDC-TS9-1-STR-FIR-1156-02</t>
  </si>
  <si>
    <t xml:space="preserve">Check Installation of Rings and Flat slab at Manhole MH –G2/16/6 at Road MCE0 </t>
  </si>
  <si>
    <t>SUD1-02-011-TDC-TS9-1-STR-FIR-1157-02</t>
  </si>
  <si>
    <t xml:space="preserve">Check Installation of Rings and Flat slab at Manhole MH –G2/16/2 at Road MCE0 </t>
  </si>
  <si>
    <t>26.69</t>
  </si>
  <si>
    <t xml:space="preserve">33.14 </t>
  </si>
  <si>
    <t xml:space="preserve">88.83  </t>
  </si>
  <si>
    <t xml:space="preserve">SUD1-02-011-TDC-TS9-1-STR-FIR-1161-01 </t>
  </si>
  <si>
    <t xml:space="preserve">Check Installation of Rings and Flat Slab at Manhole MH-G2/11/3 at Road MCF0 </t>
  </si>
  <si>
    <t xml:space="preserve">SUD1-02-011-TDC-TS9-1-STR-FIR-1164-01 </t>
  </si>
  <si>
    <t xml:space="preserve">Check Installation of Rings and Flat Slab at Manhole MH-G2/11/2 at Road MCF0 </t>
  </si>
  <si>
    <t>SUD1-02-011-TDC-TS9-1-STR-FIR-1165-01</t>
  </si>
  <si>
    <t xml:space="preserve">Check Installation of Rings and Flat Slab at Manhole MH-G2/16/5 at Road MCE0 </t>
  </si>
  <si>
    <t xml:space="preserve">SUD1-02-011-TDC-TS9-1-STR-FIR-1166-00 </t>
  </si>
  <si>
    <t xml:space="preserve">Check Installation of Flat Slab at Manhole MH-G2/6/7 at Road MCG0 </t>
  </si>
  <si>
    <t xml:space="preserve">SUD1-02-011-TDC-TS9-1-STR-FIR-1168-00 </t>
  </si>
  <si>
    <t xml:space="preserve">Check Installation of Flat Slab at Manhole MH-G2/6/4 at Road MCG0 </t>
  </si>
  <si>
    <t xml:space="preserve">SUD1-02-011-TDC-TS9-1-STR-FIR-1177-00 </t>
  </si>
  <si>
    <t xml:space="preserve">Check Coordinates level and Excavation width Bottom level and compaction for Storm Water pipeline trench from Manhole #  STA-A1/41 to STR-A1/42  at Road MCB0 </t>
  </si>
  <si>
    <t xml:space="preserve">SUD1-02-011-TDC-TS9-1-STR-FIR-1178-00 </t>
  </si>
  <si>
    <t xml:space="preserve">Check Coordinates level and Excavation width Bottom level and compaction for Storm Water pipeline trench from Manhole #  STA-A1/42 to STR-A1/43  at Road MCB0 </t>
  </si>
  <si>
    <t xml:space="preserve">SUD1-02-011-TDC-TS9-1-STR-FIR-1179-00 </t>
  </si>
  <si>
    <t xml:space="preserve">Check Coordinates level and Excavation width Bottom level and compaction for Storm Water pipeline trench from Manhole #  STA-A1/43 to STR-A1/44  at Road MCB0 </t>
  </si>
  <si>
    <t>59.16</t>
  </si>
  <si>
    <t>59.33</t>
  </si>
  <si>
    <t>SUD1-02-011-TDC-TS9-1-TEL-FIR-1193-00</t>
  </si>
  <si>
    <t xml:space="preserve">SUD1-02-011-TDC-TS9-1-TEL-FIR-1194-00 </t>
  </si>
  <si>
    <t xml:space="preserve">SUD1-02-011-TDC-TS9-1-SEW-FIR-1195-00 </t>
  </si>
  <si>
    <t xml:space="preserve">SUD1-02-011-TDC-TS9-1-SEW-FIR-1196-00 </t>
  </si>
  <si>
    <t xml:space="preserve">SUD1-02-011-TDC-TS9-1-SEW-FIR-1197-00 </t>
  </si>
  <si>
    <t xml:space="preserve">SUD1-02-011-TDC-TS9-1-SEW-FIR-01198-00 </t>
  </si>
  <si>
    <t xml:space="preserve">SUD1-02-011-TDC-TS9-1-SEW-FIR-1199-00 </t>
  </si>
  <si>
    <t xml:space="preserve">SUD1-02-011-TDC-TS9-1-SEW-FIR-1200-00 </t>
  </si>
  <si>
    <t>SUD1-02-011-TDC-TS9-1-SEW-FIR-1202-00</t>
  </si>
  <si>
    <t xml:space="preserve">SUD1-02-011-TDC-TS9-1-SEW-FIR-1203-00 </t>
  </si>
  <si>
    <t xml:space="preserve">SUD1-02-011-TDC-TS9-1-SEW-FIR-1204-00 </t>
  </si>
  <si>
    <t xml:space="preserve">SUD1-02-011-TDC-TS9-1-SEW-FIR-1205-00 </t>
  </si>
  <si>
    <t xml:space="preserve">SUD1-02-011-TDC-TS9-1-SEW-FIR-1206-00 </t>
  </si>
  <si>
    <t xml:space="preserve">SUD1-02-011-TDC-TS9-1-SEW-FIR-1207-00 </t>
  </si>
  <si>
    <t xml:space="preserve">SUD1-02-011-TDC-TS9-1-SEW-FIR-1208-00 </t>
  </si>
  <si>
    <t xml:space="preserve">SUD1-02-011-TDC-TS9-1-SEW-FIR-1209-00 </t>
  </si>
  <si>
    <t xml:space="preserve">SUD1-02-011-TDC-TS9-1-SEW-FIR-1210-00 </t>
  </si>
  <si>
    <t xml:space="preserve">SUD1-02-011-TDC-TS9-1-SEW-FIR-1211-00 </t>
  </si>
  <si>
    <t xml:space="preserve">SUD1-02-011-TDC-TS9-1-SEW-FIR-1212-00 </t>
  </si>
  <si>
    <t>SUD1-02-011-TDC-TS9-1-SEW-FIR-1214-00</t>
  </si>
  <si>
    <t xml:space="preserve">SUD1-02-011-TDC-TS9-1-SEW-FIR-1215-00 </t>
  </si>
  <si>
    <t xml:space="preserve">SUD1-02-011-TDC-TS9-1-SEW-FIR-1216-00 </t>
  </si>
  <si>
    <t xml:space="preserve">SUD1-02-011-TDC-TS9-1-TEL-FIR-1224-00 </t>
  </si>
  <si>
    <t xml:space="preserve">Check Installation HDPE Pipe 3(2X50mm) From Manhole 106 To 107 for TELECOMMUNICATIONS Works in road MC20 </t>
  </si>
  <si>
    <t xml:space="preserve">Check Installation HDPE Pipe 3(2X50mm) From Manhole 104 To 105 for TELECOMMUNICATIONS Works in road MC20 </t>
  </si>
  <si>
    <t xml:space="preserve">Check Coordinates level and compaction F.D.T for Trench Backfilling 9th layer Between Existing Manholes # MH 39-27 to MH 49-1 at Road MCE0 (bottom sub grade) </t>
  </si>
  <si>
    <t xml:space="preserve">Check Coordinates level and compaction F.D.T for Trench Backfilling 9th layer Between Manholes # MH 49-1 to MH 49-2 at Road MCE0 (Bottom sub grade) </t>
  </si>
  <si>
    <t xml:space="preserve">Check Coordinates level and compaction F.D.T for Trench Backfilling 9th layer Between Manholes # MH 49-2 to MH 49-3 at Road MCE0 (Bottom sub grade) </t>
  </si>
  <si>
    <t xml:space="preserve">Check Coordinates level and compaction F.D.T for Trench Backfilling 7th layer Between Manholes # MH 49-3 to MH 49-4 at Road MCE0 (Bottom sub grade) </t>
  </si>
  <si>
    <t xml:space="preserve">Check Coordinates level and compaction F.D.T for Trench Backfilling 7th layer Between Manholes # MH 49-4 to MH 49-5 at Road MCE0 (bottom sub grade) </t>
  </si>
  <si>
    <t xml:space="preserve">Check Coordinates level and Excavation width Bottom level and compaction for sewerage pipeline trench from Manhole # MH-12-2-1 to MH-12-3 at Road MCH0 </t>
  </si>
  <si>
    <t xml:space="preserve">Check Coordinates level and Excavation width Bottom level  and compaction for sewerage Manhole pit MH-12-3 at Road MCH0 </t>
  </si>
  <si>
    <t xml:space="preserve">Check Coordinates level and Excavation width Bottom level  and compaction for sewerage Manhole pit MH-12-19-3 at Road MCE0 </t>
  </si>
  <si>
    <t xml:space="preserve">Check Coordinates level and Excavation width Bottom level  and compaction for sewerage Manhole pit MH-12-19-4 at Road MCE0 </t>
  </si>
  <si>
    <t xml:space="preserve">Check Coordinates level and Excavation width Bottom level  and compaction for sewerage Manhole pit MH-12-19-2 at Road MCE0 </t>
  </si>
  <si>
    <t xml:space="preserve">Check Coordinates level and Excavation width Bottom level and compaction for sewerage pipeline trench from Manhole # MH-12-19-2 to MH-12-19-3 at Road MCE0 </t>
  </si>
  <si>
    <t xml:space="preserve">Check Coordinates level and Excavation width Bottom level and compaction for sewerage pipeline trench from Manhole # MH-12-19-3 to MH-12-19-4 at Road MCE0 </t>
  </si>
  <si>
    <t xml:space="preserve">Check Coordinates level and Excavation width Bottom level  and compaction for sewerage Manhole pit MH-12-19-1 at Road MCE0 </t>
  </si>
  <si>
    <t xml:space="preserve">Check Coordinates level and Excavation width Bottom level  and compaction for sewerage Manhole pit MH-12-19-1-1 at Road MCE0 </t>
  </si>
  <si>
    <t xml:space="preserve">Check Coordinates level and Excavation width Bottom level and compaction for sewerage Manhole pit MH-12-19-1-2 at Road MCE0 </t>
  </si>
  <si>
    <t xml:space="preserve">Check Coordinates level and Excavation width Bottom level and compaction for sewerage pipeline trench from Manhole # MH-12-19-1 to MH-12-19-1-1  at Road MCE0 </t>
  </si>
  <si>
    <t xml:space="preserve">Check Coordinates level and Excavation width Bottom level and compaction for sewerage pipeline trench from Manhole # MH-12-19-1-1 to MH-12-19-1-2  at Road MCE0 </t>
  </si>
  <si>
    <t xml:space="preserve">Check Coordinates level and compaction F.D.T for Trench Backfilling 5th layer Between Existing Manhole # MH 39-22 to MH 53-1 at Road MCF0 (bottom sub grade) </t>
  </si>
  <si>
    <t xml:space="preserve">Check Coordinates level and compaction F.D.T for Trench Backfilling 5th layer Between Manhole # MH 53-1 to MH 53-2 at Road MCF0 (bottom sub grade) </t>
  </si>
  <si>
    <t xml:space="preserve">Check Coordinates level and compaction F.D.T for Trench Backfilling 5th layer Between Manhole # MH 53-2 to MH 53-3 at Road MCF0 (Bottom sub grade) </t>
  </si>
  <si>
    <t xml:space="preserve">Check Installation HDPE Pipe 3(2X50mm) From Manhole 101 To 102 for TELECOMMUNICATIONS Works in road MC20 </t>
  </si>
  <si>
    <t xml:space="preserve">35.89 </t>
  </si>
  <si>
    <t>35.88</t>
  </si>
  <si>
    <t>101.33</t>
  </si>
  <si>
    <t xml:space="preserve">91.96 </t>
  </si>
  <si>
    <t xml:space="preserve">B5 33.31.00.04 </t>
  </si>
  <si>
    <t xml:space="preserve">B5 33.31.00.03 </t>
  </si>
  <si>
    <t xml:space="preserve">B5.33 05 13.06 </t>
  </si>
  <si>
    <t>SEWERAGE NETWORK: - Manhole Depth (1.51-2.50m)
Internal Diameter :-1200mm</t>
  </si>
  <si>
    <t>STORM WATER NETWORK: GRP Pipes 400mm (Depth 1.51
to 2.50 m)</t>
  </si>
  <si>
    <t>STORM WATER NETWORK: Manhole Diameter :-1500mm
(Depth: 1.51 to 2.50m )</t>
  </si>
  <si>
    <t>STORM WATER NETWORK: Manhole Diameter :-1200mm
(Depth: 1.51 to 2.50m )</t>
  </si>
  <si>
    <t>STORM WATER NETWORK: GRP Pipes 600mm (Depth:
1.51m - 2.5m)</t>
  </si>
  <si>
    <t>STORM WATER NETWORK: Manhole Diameter :-2000mm (Depth: &gt;
2.5m)</t>
  </si>
  <si>
    <t>STORM WATER NETWORK: Manhole Diameter :-1500mm (Depth: &gt;
2.5m)</t>
  </si>
  <si>
    <t>STORM WATER NETWORK: GRP Pipes 500mm (Depth:
1.51m - 2.5m)</t>
  </si>
  <si>
    <t>SEWERAGE NETWORK: GRP Pipes 200mm Diameter (Depth
3.51 m to 4.5m)</t>
  </si>
  <si>
    <t>SEWERAGE NETWORK: GRP Pipes 200mm Diameter (Depth
2.51 m to 3.5m)</t>
  </si>
  <si>
    <t>SEWERAGE NETWORK: GRP Pipes 200mm Diameter (Depth
0.0 to 1.5m)</t>
  </si>
  <si>
    <t>SEWERAGE NETWORK: Manhole (Depth 2.51 to 3.5m)
Internal Diameter (1200mm) With Backdrop</t>
  </si>
  <si>
    <t>SEWERAGE NETWORK: Manhole (Depth 1.51 to 2.5m)
Internal Diameter (1200mm)</t>
  </si>
  <si>
    <t>SEWERAGE NETWORK: GRP Pipes 200mm Diameter
(Depth 1.51m to 2.5m)</t>
  </si>
  <si>
    <t>STORM WATER NETWORK: Manhole FOR GRP Pipes
500mm (Depth: 1.51 to 2.50m)</t>
  </si>
  <si>
    <t>STORM WATER NETWORK: GRP Pipes 400mm (Depth:
1.51m - 2.5m)</t>
  </si>
  <si>
    <t>STORM WATER NETWORK: Manhole FOR GRP Pipes
600mm (Depth: 1.51m - 2.5m)</t>
  </si>
  <si>
    <t>Loose Riprap</t>
  </si>
  <si>
    <t>SEWERAGE NETWORK: - Manhole Depth ( 0 to 1.5m)
Internal Diameter :-1200mm</t>
  </si>
  <si>
    <t>STORM WATER NETWORK: GRP Pipes 600mm (Depth: 0-
1.50m)</t>
  </si>
  <si>
    <t>Manhole Type 2</t>
  </si>
  <si>
    <t>STORM WATER NETWORK: GRP Pipes 600mm (Depth:
1.51-2.50m)</t>
  </si>
  <si>
    <t>STORM WATER NETWORK: Manhole Diameter :-1200mm
(Depth: 1.51 to 2.50m)</t>
  </si>
  <si>
    <t>STORM WATER NETWORK: Manhole Diameter :- 1500mm (Depth:
1.51 to 2.50m )</t>
  </si>
  <si>
    <t>STORM WATER NETWORK: Manhole Diameter 1500mm (Depth:
Greater 2.50m)</t>
  </si>
  <si>
    <t>MV Duct bank 2 way</t>
  </si>
  <si>
    <t>SEWERAGE NETWORK: GRP Pipes 200mm (Depth 0m-
1.50m)</t>
  </si>
  <si>
    <t>SEWERAGE NETWORK: - Manhole (Depth 2.51 to 3.5m)
Internal Diameter (1200mm)</t>
  </si>
  <si>
    <t>Installation Curb stone L1</t>
  </si>
  <si>
    <t>Installation Curb stone L2</t>
  </si>
  <si>
    <t>SEWER NETWORK: Manhole Diameter 1200mm (Depth: 0m-
1.50m)</t>
  </si>
  <si>
    <t>STORM WATER NETWORK: Manhole diameter :- 2000mm
(Depth: Greater &gt; 2.50m)</t>
  </si>
  <si>
    <t>STORM WATER NETWORK: GRP Pipes 600mm (Depth: 0-
1.50)</t>
  </si>
  <si>
    <t>STORM WATER NETWORK: GRP Pipes 400mm (Depth: 0m -
1.5m)</t>
  </si>
  <si>
    <t>STORM WATER NETWORK: GRP Pipes 500mm (Depth: 1.51
to 2.50m)</t>
  </si>
  <si>
    <t>POTABLE WATER NETWORK: HDPE Pipes 315 Diameter
(Depth 2.51 to 3.50m)</t>
  </si>
  <si>
    <t>POTABLE WATER NETWORK: HDPE Pipes 315
Diameter (Depth 1.51 to 2.50m)</t>
  </si>
  <si>
    <t>STORM WATER NETWORK: Manhole diameter 2000m
Depth: (Greater &gt; 2.50m)</t>
  </si>
  <si>
    <t>STORM WATER NETWORK: GRP Pipes 1300mm (Depth:
Greater &gt; 3.50m)</t>
  </si>
  <si>
    <t>POTABLE WATER NETWORK: HDPE Pipes 315
Diameter (Depth 0m to 1.50m)</t>
  </si>
  <si>
    <t>MV Duct bank 4 way</t>
  </si>
  <si>
    <t>STORM WATER NETWORK: GRP Pipes 500mm (Depth: 0-
1.50m)</t>
  </si>
  <si>
    <t xml:space="preserve">Zone G, Asphalt works at road MCE0. 1ST Layer
</t>
  </si>
  <si>
    <t xml:space="preserve">Compaction for base course layer works at MC20 Zone A
</t>
  </si>
  <si>
    <t xml:space="preserve">Grading for base course layer works at MC20 Zone A
</t>
  </si>
  <si>
    <t xml:space="preserve">Zone G, Compaction for asphalt works at road MCE0. 1ST Layer
</t>
  </si>
  <si>
    <t xml:space="preserve">Fire hydrant 6"  delivered to site store- 58 pcs
</t>
  </si>
  <si>
    <t xml:space="preserve">Asphalt base course cutting core works at Road MCF0, ZONE G.
</t>
  </si>
  <si>
    <t>observe excavation existing utilities without proper supervision</t>
  </si>
  <si>
    <t>Found operators unaware of the risk of underground utilities</t>
  </si>
  <si>
    <t>Provide supervison to the excavation team to continous evaluate the working conditions and guide the team of control measures</t>
  </si>
  <si>
    <t xml:space="preserve">An Awareness session was conducted with operators working in utilties contained areas </t>
  </si>
  <si>
    <t>3120 - 11</t>
  </si>
  <si>
    <t>3120 - 12</t>
  </si>
  <si>
    <t xml:space="preserve">Non complaince with continous supervision by working near utilities could expose the utilities struck by the equipement and utilities could be damage and services could be interupted. </t>
  </si>
  <si>
    <t>property damages, services interuption and penalties</t>
  </si>
  <si>
    <t>Serious risks to worker of being electrocuted and could damage the utilities</t>
  </si>
  <si>
    <t>Site Team/HSE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</si>
</sst>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dd/mmm/yy;@"/>
    <numFmt numFmtId="182" formatCode="[$-409]d/mmm/yy;@"/>
    <numFmt numFmtId="183" formatCode="0.00_);[Red]\(0.00\)"/>
    <numFmt numFmtId="184" formatCode="#,##0.0_);[Red]\(#,##0.0\)_)"/>
    <numFmt numFmtId="185" formatCode="#,##0_);[Red]\(#,##0\)_)"/>
    <numFmt numFmtId="186" formatCode="0.00%;[Red]\(0.00%\)"/>
    <numFmt numFmtId="187" formatCode="#,##0.0"/>
    <numFmt numFmtId="188" formatCode="[$-409]d\-mmm\-yyyy;@"/>
    <numFmt numFmtId="189" formatCode="yyyy\-mm\-dd;@"/>
    <numFmt numFmtId="190" formatCode="[$-409]mmmm\ d\,\ yyyy;@"/>
    <numFmt numFmtId="191" formatCode="0.000"/>
    <numFmt numFmtId="192" formatCode="dd/mmm/yyyy"/>
    <numFmt numFmtId="193" formatCode="_-* #,##0.00_-;_-* #,##0.00\-;_-* &quot;-&quot;??_-;_-@_-"/>
    <numFmt numFmtId="194" formatCode="#,##0.00000000_);[Red]\(#,##0.00000000\)"/>
    <numFmt numFmtId="195" formatCode="yyyy\-mm\-dd"/>
  </numFmts>
  <fonts count="219">
    <font>
      <sz val="11"/>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b/>
      <sz val="11"/>
      <color theme="1" tint="0.34998626667073579"/>
      <name val="Calibri"/>
      <family val="2"/>
      <scheme val="minor"/>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6"/>
      <name val="Calibri"/>
      <family val="2"/>
      <scheme val="minor"/>
    </font>
    <font>
      <sz val="5"/>
      <name val="Calibri"/>
      <family val="2"/>
      <scheme val="minor"/>
    </font>
    <font>
      <b/>
      <sz val="7.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9"/>
      <color theme="4" tint="-0.249977111117893"/>
      <name val="Calibri"/>
      <family val="2"/>
      <scheme val="minor"/>
    </font>
    <font>
      <b/>
      <sz val="9"/>
      <color theme="1"/>
      <name val="Calibri"/>
      <family val="2"/>
      <scheme val="minor"/>
    </font>
    <font>
      <sz val="9"/>
      <name val="Verdana"/>
      <family val="2"/>
    </font>
    <font>
      <sz val="10"/>
      <name val="Verdana"/>
      <family val="2"/>
    </font>
    <font>
      <b/>
      <sz val="12"/>
      <color rgb="FF276690"/>
      <name val="TheSansArab Plain"/>
    </font>
    <font>
      <b/>
      <sz val="12"/>
      <color rgb="FF276690"/>
      <name val="TheSansArab Light"/>
    </font>
    <font>
      <b/>
      <sz val="12"/>
      <color rgb="FF276690"/>
      <name val="Calibri"/>
      <family val="2"/>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8"/>
      <color theme="1"/>
      <name val="Calibri"/>
      <family val="2"/>
      <scheme val="minor"/>
    </font>
    <font>
      <sz val="14"/>
      <color theme="1"/>
      <name val="Janna LT"/>
    </font>
    <font>
      <b/>
      <sz val="11"/>
      <color theme="1"/>
      <name val="Janna LT"/>
    </font>
    <font>
      <sz val="11"/>
      <color theme="1"/>
      <name val="Janna LT"/>
    </font>
    <font>
      <b/>
      <sz val="12"/>
      <color theme="1"/>
      <name val="Janna LT"/>
    </font>
    <font>
      <b/>
      <sz val="14"/>
      <color rgb="FFFF0000"/>
      <name val="Janna LT"/>
    </font>
    <font>
      <b/>
      <sz val="13"/>
      <color theme="0"/>
      <name val="Calibri"/>
      <family val="2"/>
      <scheme val="minor"/>
    </font>
    <font>
      <b/>
      <sz val="16"/>
      <color rgb="FF000000"/>
      <name val="Calibri"/>
      <family val="2"/>
    </font>
    <font>
      <sz val="8"/>
      <color theme="1"/>
      <name val="Calibri"/>
      <family val="2"/>
      <scheme val="minor"/>
    </font>
    <font>
      <sz val="11"/>
      <color rgb="FFFF0000"/>
      <name val="Calibri"/>
      <family val="2"/>
      <scheme val="minor"/>
    </font>
    <font>
      <sz val="11"/>
      <color theme="4"/>
      <name val="Calibri"/>
      <family val="2"/>
      <scheme val="minor"/>
    </font>
    <font>
      <sz val="7"/>
      <name val="Calibri"/>
      <family val="2"/>
      <scheme val="minor"/>
    </font>
    <font>
      <sz val="18"/>
      <color theme="1"/>
      <name val="Calibri"/>
      <family val="2"/>
      <scheme val="minor"/>
    </font>
    <font>
      <b/>
      <sz val="16"/>
      <color theme="4" tint="-0.249977111117893"/>
      <name val="Calibri"/>
      <family val="2"/>
      <scheme val="minor"/>
    </font>
    <font>
      <sz val="18"/>
      <name val="Arial"/>
      <family val="2"/>
    </font>
    <font>
      <b/>
      <sz val="10"/>
      <color rgb="FF000000"/>
      <name val="Bahij TheSansArabic ExtraLight"/>
    </font>
    <font>
      <b/>
      <sz val="10"/>
      <color rgb="FF181717"/>
      <name val="Bahij TheSansArabic ExtraLight"/>
    </font>
    <font>
      <sz val="10"/>
      <color rgb="FF000000"/>
      <name val="Bahij TheSansArabic ExtraLight"/>
    </font>
    <font>
      <sz val="10"/>
      <color rgb="FF181717"/>
      <name val="Bahij TheSansArabic ExtraLight"/>
    </font>
    <font>
      <sz val="11"/>
      <color rgb="FF0A2C52"/>
      <name val="Aptos Display"/>
      <family val="2"/>
    </font>
    <font>
      <sz val="10"/>
      <name val="Arial Narrow"/>
      <family val="2"/>
    </font>
    <font>
      <sz val="5"/>
      <color theme="1"/>
      <name val="Calibri"/>
      <family val="2"/>
      <scheme val="minor"/>
    </font>
    <font>
      <sz val="10"/>
      <name val="Arial"/>
      <family val="2"/>
    </font>
    <font>
      <sz val="11"/>
      <color theme="1"/>
      <name val="Calibri"/>
      <family val="2"/>
      <charset val="178"/>
      <scheme val="minor"/>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rgb="FF9C5700"/>
      <name val="Calibri"/>
      <family val="2"/>
      <scheme val="minor"/>
    </font>
    <font>
      <sz val="12"/>
      <name val="Times New Roman"/>
      <family val="1"/>
    </font>
    <font>
      <sz val="11"/>
      <color theme="9" tint="-0.499984740745262"/>
      <name val="Calibri"/>
      <family val="2"/>
      <scheme val="minor"/>
    </font>
    <font>
      <b/>
      <sz val="16"/>
      <color rgb="FF1B3A4B"/>
      <name val="Arial"/>
      <family val="2"/>
    </font>
    <font>
      <i/>
      <sz val="9"/>
      <color rgb="FF555555"/>
      <name val="Arial"/>
      <family val="2"/>
    </font>
    <font>
      <sz val="9"/>
      <name val="Arial"/>
      <family val="2"/>
    </font>
    <font>
      <sz val="10"/>
      <color theme="1"/>
      <name val="TheSansArab Light"/>
      <family val="2"/>
    </font>
  </fonts>
  <fills count="82">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7" tint="0.79998168889431442"/>
        <bgColor indexed="64"/>
      </patternFill>
    </fill>
    <fill>
      <patternFill patternType="solid">
        <fgColor rgb="FFD5FFFE"/>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59999389629810485"/>
        <bgColor indexed="64"/>
      </patternFill>
    </fill>
    <fill>
      <patternFill patternType="solid">
        <fgColor theme="9"/>
        <bgColor indexed="64"/>
      </patternFill>
    </fill>
    <fill>
      <patternFill patternType="solid">
        <fgColor theme="8" tint="0.79998168889431442"/>
        <bgColor indexed="64"/>
      </patternFill>
    </fill>
    <fill>
      <patternFill patternType="solid">
        <fgColor rgb="FF599595"/>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rgb="FFD9D9D9"/>
        <bgColor indexed="64"/>
      </patternFill>
    </fill>
    <fill>
      <patternFill patternType="solid">
        <fgColor rgb="FFF2F2F2"/>
        <bgColor indexed="64"/>
      </patternFill>
    </fill>
    <fill>
      <patternFill patternType="solid">
        <fgColor theme="9" tint="-0.499984740745262"/>
        <bgColor indexed="64"/>
      </patternFill>
    </fill>
    <fill>
      <patternFill patternType="solid">
        <fgColor rgb="FFE7E6E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rgb="FFFFEB9C"/>
      </patternFill>
    </fill>
    <fill>
      <patternFill patternType="solid">
        <fgColor rgb="FF00B050"/>
        <bgColor indexed="64"/>
      </patternFill>
    </fill>
    <fill>
      <patternFill patternType="solid">
        <fgColor rgb="FF1B3A4B"/>
        <bgColor rgb="FF003366"/>
      </patternFill>
    </fill>
    <fill>
      <patternFill patternType="solid">
        <fgColor theme="4" tint="0.79998168889431442"/>
        <bgColor theme="4" tint="0.79998168889431442"/>
      </patternFill>
    </fill>
    <fill>
      <patternFill patternType="solid">
        <fgColor theme="5"/>
        <bgColor indexed="64"/>
      </patternFill>
    </fill>
  </fills>
  <borders count="574">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theme="0"/>
      </left>
      <right style="thin">
        <color theme="0"/>
      </right>
      <top style="thin">
        <color indexed="64"/>
      </top>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ck">
        <color auto="1"/>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medium">
        <color rgb="FF53B3DD"/>
      </bottom>
      <diagonal/>
    </border>
    <border>
      <left style="medium">
        <color rgb="FF53B3DD"/>
      </left>
      <right/>
      <top/>
      <bottom style="thick">
        <color rgb="FF53B3DD"/>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style="medium">
        <color rgb="FF53B3DD"/>
      </right>
      <top style="hair">
        <color indexed="64"/>
      </top>
      <bottom style="medium">
        <color rgb="FF53B3DD"/>
      </bottom>
      <diagonal/>
    </border>
    <border>
      <left style="thick">
        <color auto="1"/>
      </left>
      <right/>
      <top style="hair">
        <color theme="0" tint="-0.499984740745262"/>
      </top>
      <bottom/>
      <diagonal/>
    </border>
    <border>
      <left/>
      <right/>
      <top style="hair">
        <color theme="0" tint="-0.499984740745262"/>
      </top>
      <bottom/>
      <diagonal/>
    </border>
    <border>
      <left style="medium">
        <color rgb="FF53B3DD"/>
      </left>
      <right style="hair">
        <color auto="1"/>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dotted">
        <color indexed="64"/>
      </left>
      <right style="dotted">
        <color indexed="64"/>
      </right>
      <top style="dotted">
        <color indexed="64"/>
      </top>
      <bottom style="medium">
        <color rgb="FF53B3DD"/>
      </bottom>
      <diagonal/>
    </border>
    <border>
      <left style="thin">
        <color theme="0"/>
      </left>
      <right/>
      <top style="thin">
        <color indexed="64"/>
      </top>
      <bottom style="thin">
        <color indexed="64"/>
      </bottom>
      <diagonal/>
    </border>
    <border>
      <left style="thin">
        <color indexed="64"/>
      </left>
      <right style="thin">
        <color indexed="64"/>
      </right>
      <top style="double">
        <color indexed="64"/>
      </top>
      <bottom style="hair">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top style="medium">
        <color auto="1"/>
      </top>
      <bottom/>
      <diagonal/>
    </border>
    <border>
      <left style="medium">
        <color auto="1"/>
      </left>
      <right/>
      <top style="thin">
        <color indexed="64"/>
      </top>
      <bottom/>
      <diagonal/>
    </border>
    <border>
      <left/>
      <right style="medium">
        <color auto="1"/>
      </right>
      <top style="thin">
        <color indexed="64"/>
      </top>
      <bottom/>
      <diagonal/>
    </border>
    <border>
      <left style="thin">
        <color rgb="FF276690"/>
      </left>
      <right style="thin">
        <color rgb="FF276690"/>
      </right>
      <top style="thin">
        <color rgb="FF276690"/>
      </top>
      <bottom style="thin">
        <color rgb="FF276690"/>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indexed="64"/>
      </right>
      <top style="thin">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bottom style="hair">
        <color indexed="64"/>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right style="medium">
        <color indexed="64"/>
      </right>
      <top/>
      <bottom style="hair">
        <color indexed="64"/>
      </bottom>
      <diagonal/>
    </border>
    <border>
      <left style="thin">
        <color rgb="FF000000"/>
      </left>
      <right style="thin">
        <color rgb="FF000000"/>
      </right>
      <top style="thin">
        <color rgb="FF000000"/>
      </top>
      <bottom style="thin">
        <color rgb="FF000000"/>
      </bottom>
      <diagonal/>
    </border>
    <border>
      <left style="hair">
        <color rgb="FF53B3DD"/>
      </left>
      <right/>
      <top style="thin">
        <color rgb="FF53B3DD"/>
      </top>
      <bottom/>
      <diagonal/>
    </border>
    <border>
      <left/>
      <right style="hair">
        <color rgb="FF53B3DD"/>
      </right>
      <top style="thin">
        <color rgb="FF53B3DD"/>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top/>
      <bottom style="hair">
        <color rgb="FF53B3DD"/>
      </bottom>
      <diagonal/>
    </border>
    <border>
      <left/>
      <right style="hair">
        <color rgb="FF53B3DD"/>
      </right>
      <top/>
      <bottom style="hair">
        <color rgb="FF53B3DD"/>
      </bottom>
      <diagonal/>
    </border>
    <border>
      <left style="thin">
        <color rgb="FF53B3DD"/>
      </left>
      <right/>
      <top style="hair">
        <color rgb="FF53B3DD"/>
      </top>
      <bottom style="hair">
        <color rgb="FF53B3DD"/>
      </bottom>
      <diagonal/>
    </border>
    <border>
      <left style="thin">
        <color rgb="FF53B3DD"/>
      </left>
      <right/>
      <top style="hair">
        <color rgb="FF53B3DD"/>
      </top>
      <bottom style="thin">
        <color rgb="FF53B3DD"/>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2C6682"/>
      </left>
      <right/>
      <top style="medium">
        <color rgb="FF53B3DD"/>
      </top>
      <bottom/>
      <diagonal/>
    </border>
    <border>
      <left style="medium">
        <color rgb="FF53B3DD"/>
      </left>
      <right/>
      <top style="medium">
        <color rgb="FF53B3DD"/>
      </top>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s>
  <cellStyleXfs count="675">
    <xf numFmtId="0" fontId="0" fillId="0" borderId="0"/>
    <xf numFmtId="43"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22" fillId="0" borderId="0"/>
    <xf numFmtId="9" fontId="22" fillId="0" borderId="0" applyFont="0" applyFill="0" applyBorder="0" applyAlignment="0" applyProtection="0"/>
    <xf numFmtId="0" fontId="26" fillId="0" borderId="0"/>
    <xf numFmtId="0" fontId="11" fillId="0" borderId="0"/>
    <xf numFmtId="0" fontId="22" fillId="0" borderId="0"/>
    <xf numFmtId="0" fontId="63" fillId="0" borderId="0"/>
    <xf numFmtId="0" fontId="11" fillId="20" borderId="119" applyNumberFormat="0" applyFont="0" applyAlignment="0" applyProtection="0"/>
    <xf numFmtId="0" fontId="22" fillId="0" borderId="0"/>
    <xf numFmtId="0" fontId="22" fillId="0" borderId="0"/>
    <xf numFmtId="43" fontId="22"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0" fontId="9" fillId="0" borderId="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22" fillId="0" borderId="0"/>
    <xf numFmtId="0" fontId="193" fillId="0" borderId="0"/>
    <xf numFmtId="193" fontId="22" fillId="0" borderId="0" applyFont="0" applyFill="0" applyBorder="0" applyAlignment="0" applyProtection="0"/>
    <xf numFmtId="0" fontId="195" fillId="0" borderId="0"/>
    <xf numFmtId="0" fontId="22" fillId="75" borderId="563" applyNumberFormat="0" applyFont="0" applyAlignment="0" applyProtection="0"/>
    <xf numFmtId="0" fontId="22" fillId="75" borderId="563" applyNumberFormat="0" applyFont="0" applyAlignment="0" applyProtection="0"/>
    <xf numFmtId="0" fontId="22" fillId="75" borderId="563" applyNumberFormat="0" applyFont="0" applyAlignment="0" applyProtection="0"/>
    <xf numFmtId="0" fontId="22" fillId="75" borderId="563" applyNumberFormat="0" applyFont="0" applyAlignment="0" applyProtection="0"/>
    <xf numFmtId="0" fontId="22" fillId="75" borderId="563" applyNumberFormat="0" applyFont="0" applyAlignment="0" applyProtection="0"/>
    <xf numFmtId="0" fontId="22" fillId="75" borderId="563" applyNumberFormat="0" applyFont="0" applyAlignment="0" applyProtection="0"/>
    <xf numFmtId="0" fontId="22" fillId="75" borderId="563" applyNumberFormat="0" applyFont="0" applyAlignment="0" applyProtection="0"/>
    <xf numFmtId="0" fontId="196" fillId="54" borderId="0" applyNumberFormat="0" applyBorder="0" applyAlignment="0" applyProtection="0"/>
    <xf numFmtId="0" fontId="196" fillId="55" borderId="0" applyNumberFormat="0" applyBorder="0" applyAlignment="0" applyProtection="0"/>
    <xf numFmtId="0" fontId="196" fillId="56" borderId="0" applyNumberFormat="0" applyBorder="0" applyAlignment="0" applyProtection="0"/>
    <xf numFmtId="0" fontId="196" fillId="57" borderId="0" applyNumberFormat="0" applyBorder="0" applyAlignment="0" applyProtection="0"/>
    <xf numFmtId="0" fontId="196" fillId="58" borderId="0" applyNumberFormat="0" applyBorder="0" applyAlignment="0" applyProtection="0"/>
    <xf numFmtId="0" fontId="196" fillId="59" borderId="0" applyNumberFormat="0" applyBorder="0" applyAlignment="0" applyProtection="0"/>
    <xf numFmtId="0" fontId="196" fillId="60" borderId="0" applyNumberFormat="0" applyBorder="0" applyAlignment="0" applyProtection="0"/>
    <xf numFmtId="0" fontId="196" fillId="61" borderId="0" applyNumberFormat="0" applyBorder="0" applyAlignment="0" applyProtection="0"/>
    <xf numFmtId="0" fontId="196" fillId="62" borderId="0" applyNumberFormat="0" applyBorder="0" applyAlignment="0" applyProtection="0"/>
    <xf numFmtId="0" fontId="196" fillId="57" borderId="0" applyNumberFormat="0" applyBorder="0" applyAlignment="0" applyProtection="0"/>
    <xf numFmtId="0" fontId="196" fillId="60" borderId="0" applyNumberFormat="0" applyBorder="0" applyAlignment="0" applyProtection="0"/>
    <xf numFmtId="0" fontId="196" fillId="63" borderId="0" applyNumberFormat="0" applyBorder="0" applyAlignment="0" applyProtection="0"/>
    <xf numFmtId="0" fontId="197" fillId="64" borderId="0" applyNumberFormat="0" applyBorder="0" applyAlignment="0" applyProtection="0"/>
    <xf numFmtId="0" fontId="197" fillId="61" borderId="0" applyNumberFormat="0" applyBorder="0" applyAlignment="0" applyProtection="0"/>
    <xf numFmtId="0" fontId="197" fillId="62" borderId="0" applyNumberFormat="0" applyBorder="0" applyAlignment="0" applyProtection="0"/>
    <xf numFmtId="0" fontId="197" fillId="65" borderId="0" applyNumberFormat="0" applyBorder="0" applyAlignment="0" applyProtection="0"/>
    <xf numFmtId="0" fontId="197" fillId="66" borderId="0" applyNumberFormat="0" applyBorder="0" applyAlignment="0" applyProtection="0"/>
    <xf numFmtId="0" fontId="197" fillId="67" borderId="0" applyNumberFormat="0" applyBorder="0" applyAlignment="0" applyProtection="0"/>
    <xf numFmtId="0" fontId="198" fillId="68" borderId="555" applyNumberFormat="0" applyAlignment="0" applyProtection="0"/>
    <xf numFmtId="0" fontId="199" fillId="59" borderId="556" applyNumberFormat="0" applyAlignment="0" applyProtection="0"/>
    <xf numFmtId="0" fontId="200" fillId="0" borderId="557" applyNumberFormat="0" applyFill="0" applyAlignment="0" applyProtection="0"/>
    <xf numFmtId="0" fontId="197" fillId="69" borderId="0" applyNumberFormat="0" applyBorder="0" applyAlignment="0" applyProtection="0"/>
    <xf numFmtId="0" fontId="197" fillId="70" borderId="0" applyNumberFormat="0" applyBorder="0" applyAlignment="0" applyProtection="0"/>
    <xf numFmtId="0" fontId="197" fillId="71" borderId="0" applyNumberFormat="0" applyBorder="0" applyAlignment="0" applyProtection="0"/>
    <xf numFmtId="0" fontId="197" fillId="65" borderId="0" applyNumberFormat="0" applyBorder="0" applyAlignment="0" applyProtection="0"/>
    <xf numFmtId="0" fontId="197" fillId="66" borderId="0" applyNumberFormat="0" applyBorder="0" applyAlignment="0" applyProtection="0"/>
    <xf numFmtId="0" fontId="197" fillId="72" borderId="0" applyNumberFormat="0" applyBorder="0" applyAlignment="0" applyProtection="0"/>
    <xf numFmtId="0" fontId="201" fillId="56" borderId="0" applyNumberFormat="0" applyBorder="0" applyAlignment="0" applyProtection="0"/>
    <xf numFmtId="0" fontId="202" fillId="68" borderId="556" applyNumberFormat="0" applyAlignment="0" applyProtection="0"/>
    <xf numFmtId="0" fontId="62" fillId="73" borderId="558" applyNumberFormat="0" applyAlignment="0" applyProtection="0"/>
    <xf numFmtId="0" fontId="203" fillId="0" borderId="559" applyNumberFormat="0" applyFill="0" applyAlignment="0" applyProtection="0"/>
    <xf numFmtId="0" fontId="204" fillId="55" borderId="0" applyNumberFormat="0" applyBorder="0" applyAlignment="0" applyProtection="0"/>
    <xf numFmtId="0" fontId="205" fillId="0" borderId="0" applyNumberFormat="0" applyFill="0" applyBorder="0" applyAlignment="0" applyProtection="0"/>
    <xf numFmtId="0" fontId="206" fillId="0" borderId="560" applyNumberFormat="0" applyFill="0" applyAlignment="0" applyProtection="0"/>
    <xf numFmtId="0" fontId="207" fillId="0" borderId="561" applyNumberFormat="0" applyFill="0" applyAlignment="0" applyProtection="0"/>
    <xf numFmtId="0" fontId="208" fillId="0" borderId="562" applyNumberFormat="0" applyFill="0" applyAlignment="0" applyProtection="0"/>
    <xf numFmtId="0" fontId="208" fillId="0" borderId="0" applyNumberFormat="0" applyFill="0" applyBorder="0" applyAlignment="0" applyProtection="0"/>
    <xf numFmtId="0" fontId="209" fillId="74" borderId="0" applyNumberFormat="0" applyBorder="0" applyAlignment="0" applyProtection="0"/>
    <xf numFmtId="0" fontId="22" fillId="75" borderId="563" applyNumberFormat="0" applyFont="0" applyAlignment="0" applyProtection="0"/>
    <xf numFmtId="0" fontId="210" fillId="0" borderId="0" applyNumberFormat="0" applyFill="0" applyBorder="0" applyAlignment="0" applyProtection="0"/>
    <xf numFmtId="0" fontId="211" fillId="0" borderId="0" applyNumberFormat="0" applyFill="0" applyBorder="0" applyAlignment="0" applyProtection="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0" fontId="11" fillId="0" borderId="0"/>
    <xf numFmtId="0" fontId="11" fillId="0" borderId="0"/>
    <xf numFmtId="0" fontId="11" fillId="0" borderId="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94" fillId="0" borderId="0"/>
    <xf numFmtId="193" fontId="194" fillId="0" borderId="0" applyFont="0" applyFill="0" applyBorder="0" applyAlignment="0" applyProtection="0"/>
    <xf numFmtId="164" fontId="22" fillId="0" borderId="0" applyFont="0" applyFill="0" applyBorder="0" applyAlignment="0" applyProtection="0"/>
    <xf numFmtId="164" fontId="11" fillId="0" borderId="0" applyFont="0" applyFill="0" applyBorder="0" applyAlignment="0" applyProtection="0"/>
    <xf numFmtId="0" fontId="11" fillId="0" borderId="0"/>
    <xf numFmtId="0" fontId="194" fillId="0" borderId="0"/>
    <xf numFmtId="0" fontId="11" fillId="0" borderId="0"/>
    <xf numFmtId="0" fontId="194" fillId="0" borderId="0"/>
    <xf numFmtId="0" fontId="22" fillId="0" borderId="0"/>
    <xf numFmtId="0" fontId="22" fillId="0" borderId="0"/>
    <xf numFmtId="9" fontId="193" fillId="0" borderId="0" applyFont="0" applyFill="0" applyBorder="0" applyAlignment="0" applyProtection="0"/>
    <xf numFmtId="0" fontId="5" fillId="0" borderId="0"/>
    <xf numFmtId="0" fontId="4" fillId="0" borderId="0"/>
    <xf numFmtId="0" fontId="3" fillId="0" borderId="0"/>
    <xf numFmtId="0" fontId="2" fillId="0" borderId="0"/>
    <xf numFmtId="0" fontId="1" fillId="0" borderId="0"/>
    <xf numFmtId="0" fontId="212" fillId="77" borderId="0" applyNumberFormat="0" applyBorder="0" applyAlignment="0" applyProtection="0"/>
    <xf numFmtId="0" fontId="213" fillId="0" borderId="0"/>
  </cellStyleXfs>
  <cellXfs count="1967">
    <xf numFmtId="0" fontId="0" fillId="0" borderId="0" xfId="0"/>
    <xf numFmtId="17" fontId="0" fillId="0" borderId="0" xfId="0" applyNumberFormat="1"/>
    <xf numFmtId="0" fontId="12" fillId="0" borderId="11" xfId="0" applyFont="1" applyBorder="1" applyAlignment="1">
      <alignment horizontal="center"/>
    </xf>
    <xf numFmtId="0" fontId="15" fillId="0" borderId="0" xfId="0" applyFont="1"/>
    <xf numFmtId="0" fontId="0" fillId="0" borderId="0" xfId="0" applyAlignment="1">
      <alignment vertical="center"/>
    </xf>
    <xf numFmtId="0" fontId="12" fillId="0" borderId="0" xfId="0" applyFont="1" applyAlignment="1">
      <alignment horizontal="center"/>
    </xf>
    <xf numFmtId="0" fontId="0" fillId="0" borderId="0" xfId="0" applyAlignment="1">
      <alignment horizontal="center"/>
    </xf>
    <xf numFmtId="0" fontId="12" fillId="0" borderId="0" xfId="0" applyFont="1" applyAlignment="1">
      <alignment horizontal="center" vertical="center"/>
    </xf>
    <xf numFmtId="9" fontId="19" fillId="0" borderId="25" xfId="0" applyNumberFormat="1" applyFont="1" applyBorder="1" applyAlignment="1">
      <alignment horizontal="center" vertical="center"/>
    </xf>
    <xf numFmtId="0" fontId="12" fillId="5" borderId="25" xfId="0" applyFont="1" applyFill="1" applyBorder="1" applyAlignment="1">
      <alignment horizontal="center" vertical="center"/>
    </xf>
    <xf numFmtId="0" fontId="0" fillId="10" borderId="24" xfId="0" applyFill="1" applyBorder="1"/>
    <xf numFmtId="0" fontId="0" fillId="10" borderId="2" xfId="0" applyFill="1" applyBorder="1"/>
    <xf numFmtId="0" fontId="0" fillId="10" borderId="23" xfId="0" applyFill="1" applyBorder="1"/>
    <xf numFmtId="9" fontId="0" fillId="0" borderId="0" xfId="2" applyFont="1" applyFill="1" applyBorder="1" applyAlignment="1">
      <alignment horizontal="center"/>
    </xf>
    <xf numFmtId="0" fontId="12" fillId="0" borderId="0" xfId="0" applyFont="1" applyAlignment="1">
      <alignment vertical="center"/>
    </xf>
    <xf numFmtId="9" fontId="12" fillId="0" borderId="0" xfId="2" applyFont="1" applyFill="1" applyBorder="1" applyAlignment="1">
      <alignment horizontal="center" vertical="center"/>
    </xf>
    <xf numFmtId="0" fontId="12" fillId="0" borderId="0" xfId="0" applyFont="1"/>
    <xf numFmtId="0" fontId="14" fillId="0" borderId="0" xfId="0" applyFont="1"/>
    <xf numFmtId="0" fontId="12" fillId="5" borderId="11" xfId="0" applyFont="1" applyFill="1" applyBorder="1" applyAlignment="1">
      <alignment horizontal="center"/>
    </xf>
    <xf numFmtId="0" fontId="12" fillId="5" borderId="25" xfId="0" applyFont="1" applyFill="1" applyBorder="1" applyAlignment="1">
      <alignment horizontal="center"/>
    </xf>
    <xf numFmtId="0" fontId="16" fillId="0" borderId="8" xfId="0" applyFont="1" applyBorder="1"/>
    <xf numFmtId="0" fontId="20" fillId="0" borderId="12" xfId="0" applyFont="1" applyBorder="1" applyAlignment="1">
      <alignment horizontal="center"/>
    </xf>
    <xf numFmtId="0" fontId="16" fillId="0" borderId="1" xfId="0" applyFont="1" applyBorder="1" applyAlignment="1">
      <alignment horizontal="center"/>
    </xf>
    <xf numFmtId="0" fontId="16" fillId="0" borderId="22" xfId="0" applyFont="1" applyBorder="1" applyAlignment="1">
      <alignment horizontal="center"/>
    </xf>
    <xf numFmtId="0" fontId="16" fillId="0" borderId="17"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170" fontId="17" fillId="0" borderId="0" xfId="0" applyNumberFormat="1" applyFont="1"/>
    <xf numFmtId="166" fontId="17" fillId="0" borderId="0" xfId="2" applyNumberFormat="1" applyFont="1" applyAlignment="1">
      <alignment horizontal="center"/>
    </xf>
    <xf numFmtId="0" fontId="17" fillId="0" borderId="0" xfId="0" applyFont="1"/>
    <xf numFmtId="0" fontId="16" fillId="4" borderId="17" xfId="0" applyFont="1" applyFill="1" applyBorder="1" applyAlignment="1">
      <alignment horizontal="center"/>
    </xf>
    <xf numFmtId="170" fontId="17" fillId="4" borderId="0" xfId="0" applyNumberFormat="1" applyFont="1" applyFill="1"/>
    <xf numFmtId="17" fontId="0" fillId="4" borderId="20" xfId="0" applyNumberFormat="1" applyFill="1" applyBorder="1"/>
    <xf numFmtId="17" fontId="0" fillId="4" borderId="21" xfId="0" applyNumberFormat="1" applyFill="1" applyBorder="1"/>
    <xf numFmtId="17" fontId="16" fillId="0" borderId="5" xfId="0" applyNumberFormat="1" applyFont="1" applyBorder="1" applyAlignment="1">
      <alignment horizontal="center"/>
    </xf>
    <xf numFmtId="170" fontId="17" fillId="2" borderId="29" xfId="0" applyNumberFormat="1" applyFont="1" applyFill="1" applyBorder="1"/>
    <xf numFmtId="166" fontId="17" fillId="2" borderId="27" xfId="2" applyNumberFormat="1" applyFont="1" applyFill="1" applyBorder="1" applyAlignment="1">
      <alignment horizontal="center"/>
    </xf>
    <xf numFmtId="1" fontId="17" fillId="2" borderId="27" xfId="0" applyNumberFormat="1" applyFont="1" applyFill="1" applyBorder="1" applyAlignment="1">
      <alignment horizontal="center"/>
    </xf>
    <xf numFmtId="170" fontId="17" fillId="2" borderId="34" xfId="0" applyNumberFormat="1" applyFont="1" applyFill="1" applyBorder="1"/>
    <xf numFmtId="0" fontId="17" fillId="2" borderId="37" xfId="0" applyFont="1" applyFill="1" applyBorder="1" applyAlignment="1">
      <alignment horizontal="center"/>
    </xf>
    <xf numFmtId="0" fontId="16" fillId="0" borderId="44" xfId="0" applyFont="1" applyBorder="1" applyAlignment="1">
      <alignment horizontal="center" wrapText="1"/>
    </xf>
    <xf numFmtId="0" fontId="16" fillId="0" borderId="45" xfId="0" applyFont="1" applyBorder="1" applyAlignment="1">
      <alignment horizontal="center" wrapText="1"/>
    </xf>
    <xf numFmtId="0" fontId="16" fillId="0" borderId="46" xfId="0" applyFont="1" applyBorder="1" applyAlignment="1">
      <alignment horizontal="center" wrapText="1"/>
    </xf>
    <xf numFmtId="0" fontId="16" fillId="0" borderId="47" xfId="0" applyFont="1" applyBorder="1" applyAlignment="1">
      <alignment horizontal="center" wrapText="1"/>
    </xf>
    <xf numFmtId="0" fontId="16" fillId="0" borderId="48" xfId="0" applyFont="1" applyBorder="1" applyAlignment="1">
      <alignment horizontal="center" wrapText="1"/>
    </xf>
    <xf numFmtId="0" fontId="16" fillId="0" borderId="49" xfId="0" applyFont="1" applyBorder="1" applyAlignment="1">
      <alignment horizontal="center" wrapText="1"/>
    </xf>
    <xf numFmtId="0" fontId="16" fillId="0" borderId="50" xfId="0" applyFont="1" applyBorder="1" applyAlignment="1">
      <alignment horizontal="center" wrapText="1"/>
    </xf>
    <xf numFmtId="0" fontId="12" fillId="0" borderId="51" xfId="0" applyFont="1" applyBorder="1" applyAlignment="1">
      <alignment horizontal="center"/>
    </xf>
    <xf numFmtId="0" fontId="0" fillId="5" borderId="0" xfId="0" applyFill="1" applyAlignment="1">
      <alignment vertical="center"/>
    </xf>
    <xf numFmtId="0" fontId="17" fillId="2" borderId="13" xfId="0" applyFont="1" applyFill="1" applyBorder="1" applyAlignment="1">
      <alignment horizontal="center"/>
    </xf>
    <xf numFmtId="0" fontId="17" fillId="2" borderId="26"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0" fontId="17" fillId="2" borderId="27" xfId="0" applyNumberFormat="1" applyFont="1" applyFill="1" applyBorder="1"/>
    <xf numFmtId="170" fontId="17" fillId="2" borderId="32" xfId="0" applyNumberFormat="1" applyFont="1" applyFill="1" applyBorder="1"/>
    <xf numFmtId="0" fontId="0" fillId="0" borderId="25" xfId="0" applyBorder="1"/>
    <xf numFmtId="170" fontId="0" fillId="0" borderId="0" xfId="0" applyNumberFormat="1"/>
    <xf numFmtId="0" fontId="17" fillId="4" borderId="27" xfId="0" applyFont="1" applyFill="1" applyBorder="1" applyAlignment="1" applyProtection="1">
      <alignment horizontal="center"/>
      <protection locked="0"/>
    </xf>
    <xf numFmtId="0" fontId="17" fillId="4" borderId="28" xfId="0" applyFont="1" applyFill="1" applyBorder="1" applyAlignment="1" applyProtection="1">
      <alignment horizontal="center"/>
      <protection locked="0"/>
    </xf>
    <xf numFmtId="0" fontId="17" fillId="4" borderId="32" xfId="0" applyFont="1" applyFill="1" applyBorder="1" applyAlignment="1" applyProtection="1">
      <alignment horizontal="center"/>
      <protection locked="0"/>
    </xf>
    <xf numFmtId="0" fontId="17" fillId="4" borderId="33" xfId="0" applyFont="1" applyFill="1" applyBorder="1" applyAlignment="1" applyProtection="1">
      <alignment horizontal="center"/>
      <protection locked="0"/>
    </xf>
    <xf numFmtId="170" fontId="17" fillId="0" borderId="31" xfId="0" applyNumberFormat="1" applyFont="1" applyBorder="1" applyProtection="1">
      <protection locked="0"/>
    </xf>
    <xf numFmtId="170" fontId="17" fillId="0" borderId="27" xfId="0" applyNumberFormat="1" applyFont="1" applyBorder="1" applyProtection="1">
      <protection locked="0"/>
    </xf>
    <xf numFmtId="170" fontId="17" fillId="0" borderId="32" xfId="0" applyNumberFormat="1" applyFont="1" applyBorder="1" applyProtection="1">
      <protection locked="0"/>
    </xf>
    <xf numFmtId="167" fontId="17" fillId="0" borderId="33" xfId="0" applyNumberFormat="1" applyFont="1" applyBorder="1" applyAlignment="1" applyProtection="1">
      <alignment horizontal="center"/>
      <protection locked="0"/>
    </xf>
    <xf numFmtId="0" fontId="17" fillId="0" borderId="27" xfId="0" applyFont="1" applyBorder="1" applyAlignment="1" applyProtection="1">
      <alignment horizontal="center"/>
      <protection locked="0"/>
    </xf>
    <xf numFmtId="167" fontId="17" fillId="0" borderId="31" xfId="0" applyNumberFormat="1" applyFont="1" applyBorder="1" applyAlignment="1" applyProtection="1">
      <alignment horizontal="center"/>
      <protection locked="0"/>
    </xf>
    <xf numFmtId="0" fontId="17" fillId="0" borderId="32" xfId="0" applyFont="1" applyBorder="1" applyAlignment="1" applyProtection="1">
      <alignment horizontal="center"/>
      <protection locked="0"/>
    </xf>
    <xf numFmtId="167" fontId="17" fillId="0" borderId="36" xfId="0" applyNumberFormat="1" applyFont="1" applyBorder="1" applyAlignment="1" applyProtection="1">
      <alignment horizontal="center"/>
      <protection locked="0"/>
    </xf>
    <xf numFmtId="167" fontId="17" fillId="0" borderId="34" xfId="0" applyNumberFormat="1" applyFont="1" applyBorder="1" applyAlignment="1" applyProtection="1">
      <alignment horizontal="center"/>
      <protection locked="0"/>
    </xf>
    <xf numFmtId="168" fontId="0" fillId="0" borderId="0" xfId="0" applyNumberFormat="1"/>
    <xf numFmtId="168" fontId="16" fillId="0" borderId="8" xfId="0" applyNumberFormat="1" applyFont="1" applyBorder="1"/>
    <xf numFmtId="168" fontId="16" fillId="0" borderId="22" xfId="0" applyNumberFormat="1" applyFont="1" applyBorder="1" applyAlignment="1">
      <alignment horizontal="center"/>
    </xf>
    <xf numFmtId="165" fontId="0" fillId="4" borderId="0" xfId="1" applyNumberFormat="1" applyFont="1" applyFill="1"/>
    <xf numFmtId="0" fontId="28" fillId="16" borderId="70" xfId="0" applyFont="1" applyFill="1" applyBorder="1" applyAlignment="1">
      <alignment horizontal="center" vertical="center" wrapText="1"/>
    </xf>
    <xf numFmtId="0" fontId="35" fillId="0" borderId="0" xfId="0" applyFont="1" applyAlignment="1">
      <alignment vertical="center"/>
    </xf>
    <xf numFmtId="0" fontId="36" fillId="14" borderId="75" xfId="0" applyFont="1" applyFill="1" applyBorder="1" applyAlignment="1">
      <alignment horizontal="left" vertical="center"/>
    </xf>
    <xf numFmtId="165" fontId="0" fillId="0" borderId="0" xfId="0" applyNumberFormat="1"/>
    <xf numFmtId="0" fontId="0" fillId="0" borderId="0" xfId="0" applyAlignment="1">
      <alignment wrapText="1"/>
    </xf>
    <xf numFmtId="0" fontId="28" fillId="16" borderId="71" xfId="0" applyFont="1" applyFill="1" applyBorder="1" applyAlignment="1">
      <alignment horizontal="center" vertical="center" wrapText="1"/>
    </xf>
    <xf numFmtId="0" fontId="28" fillId="14" borderId="76" xfId="0" applyFont="1" applyFill="1" applyBorder="1" applyAlignment="1">
      <alignment horizontal="center" vertical="center" wrapText="1"/>
    </xf>
    <xf numFmtId="0" fontId="28" fillId="14" borderId="77" xfId="0" applyFont="1" applyFill="1" applyBorder="1" applyAlignment="1">
      <alignment horizontal="center" vertical="center" wrapText="1"/>
    </xf>
    <xf numFmtId="171" fontId="0" fillId="0" borderId="95" xfId="0" applyNumberFormat="1" applyBorder="1" applyAlignment="1">
      <alignment horizontal="center" vertical="center"/>
    </xf>
    <xf numFmtId="0" fontId="44" fillId="0" borderId="103" xfId="0" applyFont="1" applyBorder="1"/>
    <xf numFmtId="15" fontId="44" fillId="0" borderId="104" xfId="0" applyNumberFormat="1" applyFont="1" applyBorder="1"/>
    <xf numFmtId="15" fontId="45" fillId="0" borderId="104" xfId="0" applyNumberFormat="1" applyFont="1" applyBorder="1"/>
    <xf numFmtId="0" fontId="45" fillId="0" borderId="104" xfId="0" applyFont="1" applyBorder="1"/>
    <xf numFmtId="9" fontId="45" fillId="0" borderId="104" xfId="2" applyFont="1" applyBorder="1"/>
    <xf numFmtId="0" fontId="45" fillId="0" borderId="105" xfId="0" applyFont="1" applyBorder="1"/>
    <xf numFmtId="0" fontId="12" fillId="0" borderId="106" xfId="0" applyFont="1" applyBorder="1"/>
    <xf numFmtId="0" fontId="12" fillId="0" borderId="107" xfId="0" applyFont="1" applyBorder="1"/>
    <xf numFmtId="0" fontId="0" fillId="0" borderId="107" xfId="0" applyBorder="1"/>
    <xf numFmtId="0" fontId="0" fillId="0" borderId="108" xfId="0" applyBorder="1"/>
    <xf numFmtId="0" fontId="46" fillId="16" borderId="71" xfId="0" applyFont="1" applyFill="1" applyBorder="1" applyAlignment="1">
      <alignment horizontal="center" vertical="center" wrapText="1"/>
    </xf>
    <xf numFmtId="0" fontId="27" fillId="16" borderId="94" xfId="0" applyFont="1" applyFill="1" applyBorder="1" applyAlignment="1">
      <alignment vertical="center"/>
    </xf>
    <xf numFmtId="0" fontId="50" fillId="0" borderId="0" xfId="0" applyFont="1"/>
    <xf numFmtId="0" fontId="50" fillId="0" borderId="0" xfId="0" applyFont="1" applyAlignment="1">
      <alignment horizontal="left" vertical="top"/>
    </xf>
    <xf numFmtId="0" fontId="51" fillId="0" borderId="0" xfId="0" applyFont="1" applyAlignment="1">
      <alignment horizontal="left" vertical="top" wrapText="1"/>
    </xf>
    <xf numFmtId="0" fontId="51" fillId="0" borderId="0" xfId="0" applyFont="1" applyAlignment="1">
      <alignment horizontal="left" vertical="top"/>
    </xf>
    <xf numFmtId="0" fontId="52" fillId="0" borderId="0" xfId="0" applyFont="1" applyAlignment="1">
      <alignment vertical="center"/>
    </xf>
    <xf numFmtId="0" fontId="53" fillId="0" borderId="0" xfId="0" applyFont="1" applyAlignment="1">
      <alignment vertical="center"/>
    </xf>
    <xf numFmtId="0" fontId="54" fillId="0" borderId="0" xfId="0" applyFont="1" applyAlignment="1">
      <alignment horizontal="center" vertical="center"/>
    </xf>
    <xf numFmtId="0" fontId="55" fillId="0" borderId="0" xfId="0" applyFont="1" applyAlignment="1">
      <alignment vertical="center"/>
    </xf>
    <xf numFmtId="0" fontId="53" fillId="0" borderId="0" xfId="0" applyFont="1"/>
    <xf numFmtId="0" fontId="30" fillId="18" borderId="0" xfId="0" applyFont="1" applyFill="1" applyAlignment="1">
      <alignment horizontal="center" vertical="center"/>
    </xf>
    <xf numFmtId="15" fontId="30" fillId="18" borderId="0" xfId="0" applyNumberFormat="1" applyFont="1" applyFill="1" applyAlignment="1">
      <alignment horizontal="center" vertical="center"/>
    </xf>
    <xf numFmtId="0" fontId="34" fillId="16" borderId="35" xfId="0" applyFont="1" applyFill="1" applyBorder="1" applyAlignment="1">
      <alignment horizontal="center" vertical="center"/>
    </xf>
    <xf numFmtId="17" fontId="59" fillId="0" borderId="32" xfId="0" applyNumberFormat="1" applyFont="1" applyBorder="1" applyAlignment="1">
      <alignment horizontal="center" textRotation="90"/>
    </xf>
    <xf numFmtId="17" fontId="59" fillId="0" borderId="55" xfId="0" applyNumberFormat="1" applyFont="1" applyBorder="1" applyAlignment="1">
      <alignment horizontal="center" textRotation="90"/>
    </xf>
    <xf numFmtId="0" fontId="28" fillId="16" borderId="35" xfId="0" applyFont="1" applyFill="1" applyBorder="1" applyAlignment="1">
      <alignment horizontal="right" vertical="center"/>
    </xf>
    <xf numFmtId="0" fontId="60" fillId="0" borderId="32" xfId="0" applyFont="1" applyBorder="1" applyAlignment="1">
      <alignment horizontal="center" vertical="center"/>
    </xf>
    <xf numFmtId="0" fontId="28" fillId="16" borderId="117" xfId="0" applyFont="1" applyFill="1" applyBorder="1" applyAlignment="1">
      <alignment horizontal="right" vertical="center"/>
    </xf>
    <xf numFmtId="0" fontId="60" fillId="0" borderId="60" xfId="0" applyFont="1" applyBorder="1" applyAlignment="1">
      <alignment horizontal="center" vertical="center"/>
    </xf>
    <xf numFmtId="0" fontId="28" fillId="16" borderId="121" xfId="0" applyFont="1" applyFill="1" applyBorder="1" applyAlignment="1">
      <alignment horizontal="right" vertical="center"/>
    </xf>
    <xf numFmtId="0" fontId="60" fillId="0" borderId="122" xfId="0" applyFont="1" applyBorder="1" applyAlignment="1">
      <alignment horizontal="center" vertical="center"/>
    </xf>
    <xf numFmtId="0" fontId="49" fillId="0" borderId="0" xfId="0" applyFont="1"/>
    <xf numFmtId="1" fontId="49" fillId="0" borderId="124" xfId="0" applyNumberFormat="1" applyFont="1" applyBorder="1" applyAlignment="1">
      <alignment horizontal="center" vertical="center"/>
    </xf>
    <xf numFmtId="0" fontId="28" fillId="16" borderId="128" xfId="0" applyFont="1" applyFill="1" applyBorder="1" applyAlignment="1">
      <alignment horizontal="center" vertical="center" wrapText="1"/>
    </xf>
    <xf numFmtId="15" fontId="64" fillId="4" borderId="119" xfId="10" applyNumberFormat="1" applyFont="1" applyFill="1" applyAlignment="1" applyProtection="1">
      <alignment horizontal="center" vertical="center"/>
      <protection locked="0"/>
    </xf>
    <xf numFmtId="0" fontId="64" fillId="4" borderId="119" xfId="10" applyFont="1" applyFill="1" applyAlignment="1" applyProtection="1">
      <alignment vertical="center" shrinkToFit="1"/>
      <protection locked="0"/>
    </xf>
    <xf numFmtId="177" fontId="65" fillId="4" borderId="119" xfId="10" applyNumberFormat="1" applyFont="1" applyFill="1" applyAlignment="1" applyProtection="1">
      <alignment horizontal="right" vertical="center"/>
      <protection locked="0"/>
    </xf>
    <xf numFmtId="0" fontId="64" fillId="4" borderId="119" xfId="10" applyFont="1" applyFill="1" applyAlignment="1" applyProtection="1">
      <alignment horizontal="center" vertical="center"/>
      <protection locked="0"/>
    </xf>
    <xf numFmtId="15" fontId="64" fillId="4" borderId="133" xfId="10" applyNumberFormat="1" applyFont="1" applyFill="1" applyBorder="1" applyAlignment="1" applyProtection="1">
      <alignment horizontal="center" vertical="center"/>
      <protection locked="0"/>
    </xf>
    <xf numFmtId="0" fontId="64" fillId="4" borderId="133" xfId="10" applyFont="1" applyFill="1" applyBorder="1" applyAlignment="1" applyProtection="1">
      <alignment vertical="center" shrinkToFit="1"/>
      <protection locked="0"/>
    </xf>
    <xf numFmtId="178" fontId="64" fillId="4" borderId="133" xfId="10" applyNumberFormat="1" applyFont="1" applyFill="1" applyBorder="1" applyAlignment="1" applyProtection="1">
      <alignment horizontal="right" vertical="center"/>
      <protection locked="0"/>
    </xf>
    <xf numFmtId="0" fontId="64" fillId="4" borderId="133" xfId="10" applyFont="1" applyFill="1" applyBorder="1" applyAlignment="1" applyProtection="1">
      <alignment horizontal="center" vertical="center"/>
      <protection locked="0"/>
    </xf>
    <xf numFmtId="0" fontId="66" fillId="22" borderId="134" xfId="9" applyFont="1" applyFill="1" applyBorder="1" applyAlignment="1">
      <alignment horizontal="center" vertical="center"/>
    </xf>
    <xf numFmtId="0" fontId="66" fillId="22" borderId="135" xfId="9" applyFont="1" applyFill="1" applyBorder="1" applyAlignment="1">
      <alignment horizontal="center" vertical="center" wrapText="1"/>
    </xf>
    <xf numFmtId="0" fontId="66" fillId="22" borderId="135" xfId="9" applyFont="1" applyFill="1" applyBorder="1" applyAlignment="1">
      <alignment horizontal="center" vertical="center"/>
    </xf>
    <xf numFmtId="0" fontId="66" fillId="22" borderId="136" xfId="9" applyFont="1" applyFill="1" applyBorder="1" applyAlignment="1">
      <alignment horizontal="center" vertical="center" wrapText="1"/>
    </xf>
    <xf numFmtId="0" fontId="64" fillId="4" borderId="137" xfId="10"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right" vertical="center"/>
      <protection locked="0"/>
    </xf>
    <xf numFmtId="0" fontId="64" fillId="4" borderId="139" xfId="10" applyFont="1" applyFill="1" applyBorder="1" applyAlignment="1" applyProtection="1">
      <alignment horizontal="center" vertical="center"/>
      <protection locked="0"/>
    </xf>
    <xf numFmtId="178" fontId="64" fillId="4" borderId="140" xfId="10" applyNumberFormat="1" applyFont="1" applyFill="1" applyBorder="1" applyAlignment="1" applyProtection="1">
      <alignment horizontal="right" vertical="center"/>
      <protection locked="0"/>
    </xf>
    <xf numFmtId="0" fontId="64" fillId="4" borderId="141" xfId="10" applyFont="1" applyFill="1" applyBorder="1" applyAlignment="1" applyProtection="1">
      <alignment horizontal="center" vertical="center"/>
      <protection locked="0"/>
    </xf>
    <xf numFmtId="0" fontId="64" fillId="4" borderId="142" xfId="10" applyFont="1" applyFill="1" applyBorder="1" applyAlignment="1" applyProtection="1">
      <alignment horizontal="center" vertical="center"/>
      <protection locked="0"/>
    </xf>
    <xf numFmtId="15" fontId="64" fillId="4" borderId="141" xfId="10" applyNumberFormat="1"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center" vertical="center"/>
      <protection locked="0"/>
    </xf>
    <xf numFmtId="0" fontId="64" fillId="4" borderId="137" xfId="10" quotePrefix="1" applyFont="1" applyFill="1" applyBorder="1" applyAlignment="1" applyProtection="1">
      <alignment horizontal="center" vertical="center"/>
      <protection locked="0"/>
    </xf>
    <xf numFmtId="177" fontId="65" fillId="4" borderId="119" xfId="10" quotePrefix="1" applyNumberFormat="1" applyFont="1" applyFill="1" applyAlignment="1" applyProtection="1">
      <alignment horizontal="right" vertical="center"/>
      <protection locked="0"/>
    </xf>
    <xf numFmtId="0" fontId="64" fillId="4" borderId="119" xfId="10" quotePrefix="1" applyFont="1" applyFill="1" applyAlignment="1" applyProtection="1">
      <alignment horizontal="center" vertical="center"/>
      <protection locked="0"/>
    </xf>
    <xf numFmtId="0" fontId="64" fillId="4" borderId="141" xfId="10" quotePrefix="1" applyFont="1" applyFill="1" applyBorder="1" applyAlignment="1" applyProtection="1">
      <alignment horizontal="center" vertical="center"/>
      <protection locked="0"/>
    </xf>
    <xf numFmtId="177" fontId="65" fillId="4" borderId="138" xfId="10" quotePrefix="1" applyNumberFormat="1" applyFont="1" applyFill="1" applyBorder="1" applyAlignment="1" applyProtection="1">
      <alignment horizontal="right" vertical="center"/>
      <protection locked="0"/>
    </xf>
    <xf numFmtId="0" fontId="0" fillId="0" borderId="52" xfId="0" quotePrefix="1" applyBorder="1" applyAlignment="1">
      <alignment horizontal="center" vertical="center"/>
    </xf>
    <xf numFmtId="15" fontId="0" fillId="0" borderId="0" xfId="0" applyNumberFormat="1"/>
    <xf numFmtId="0" fontId="28" fillId="14" borderId="0" xfId="0" applyFont="1" applyFill="1" applyAlignment="1">
      <alignment horizontal="center" vertical="center" wrapText="1"/>
    </xf>
    <xf numFmtId="167" fontId="33" fillId="13" borderId="85" xfId="0" applyNumberFormat="1" applyFont="1" applyFill="1" applyBorder="1" applyAlignment="1">
      <alignment horizontal="center" vertical="center" wrapText="1"/>
    </xf>
    <xf numFmtId="167" fontId="68" fillId="13" borderId="85" xfId="0" applyNumberFormat="1" applyFont="1" applyFill="1" applyBorder="1" applyAlignment="1">
      <alignment horizontal="center" vertical="center" wrapText="1"/>
    </xf>
    <xf numFmtId="0" fontId="32" fillId="13" borderId="161" xfId="0" applyFont="1" applyFill="1" applyBorder="1" applyAlignment="1">
      <alignment horizontal="left" vertical="center" wrapText="1"/>
    </xf>
    <xf numFmtId="1" fontId="32" fillId="13" borderId="161" xfId="0" applyNumberFormat="1" applyFont="1" applyFill="1" applyBorder="1" applyAlignment="1">
      <alignment horizontal="center" vertical="center" wrapText="1"/>
    </xf>
    <xf numFmtId="0" fontId="32" fillId="13" borderId="161" xfId="0" quotePrefix="1" applyFont="1" applyFill="1" applyBorder="1" applyAlignment="1">
      <alignment horizontal="center" vertical="center" wrapText="1"/>
    </xf>
    <xf numFmtId="1" fontId="17" fillId="0" borderId="0" xfId="0" applyNumberFormat="1" applyFont="1"/>
    <xf numFmtId="0" fontId="28" fillId="14" borderId="162" xfId="0" applyFont="1" applyFill="1" applyBorder="1" applyAlignment="1">
      <alignment horizontal="center" vertical="center" wrapText="1"/>
    </xf>
    <xf numFmtId="0" fontId="28" fillId="14" borderId="163" xfId="0" applyFont="1" applyFill="1" applyBorder="1" applyAlignment="1">
      <alignment horizontal="center" vertical="center" wrapText="1"/>
    </xf>
    <xf numFmtId="0" fontId="32" fillId="13" borderId="164" xfId="0" quotePrefix="1" applyFont="1" applyFill="1" applyBorder="1" applyAlignment="1">
      <alignment horizontal="center" vertical="center" wrapText="1"/>
    </xf>
    <xf numFmtId="175" fontId="32" fillId="13" borderId="165" xfId="0" applyNumberFormat="1" applyFont="1" applyFill="1" applyBorder="1" applyAlignment="1">
      <alignment horizontal="center" vertical="center" wrapText="1"/>
    </xf>
    <xf numFmtId="0" fontId="31" fillId="13" borderId="166" xfId="0" quotePrefix="1" applyFont="1" applyFill="1" applyBorder="1" applyAlignment="1">
      <alignment horizontal="center" vertical="center" wrapText="1"/>
    </xf>
    <xf numFmtId="175" fontId="31" fillId="13" borderId="155" xfId="0" applyNumberFormat="1" applyFont="1" applyFill="1" applyBorder="1" applyAlignment="1">
      <alignment horizontal="center" vertical="center" wrapText="1"/>
    </xf>
    <xf numFmtId="0" fontId="47" fillId="25" borderId="151" xfId="0" applyFont="1" applyFill="1" applyBorder="1" applyAlignment="1">
      <alignment horizontal="centerContinuous" vertical="center" wrapText="1"/>
    </xf>
    <xf numFmtId="0" fontId="47" fillId="25" borderId="152" xfId="0" applyFont="1" applyFill="1" applyBorder="1" applyAlignment="1">
      <alignment horizontal="centerContinuous" vertical="center" wrapText="1"/>
    </xf>
    <xf numFmtId="0" fontId="47" fillId="25" borderId="153" xfId="0" applyFont="1" applyFill="1" applyBorder="1" applyAlignment="1">
      <alignment horizontal="centerContinuous" vertical="center" wrapText="1"/>
    </xf>
    <xf numFmtId="0" fontId="0" fillId="0" borderId="226" xfId="0" applyBorder="1"/>
    <xf numFmtId="0" fontId="0" fillId="0" borderId="61" xfId="0" applyBorder="1"/>
    <xf numFmtId="0" fontId="0" fillId="0" borderId="62" xfId="0" applyBorder="1"/>
    <xf numFmtId="0" fontId="0" fillId="0" borderId="65" xfId="0" applyBorder="1"/>
    <xf numFmtId="0" fontId="0" fillId="0" borderId="64" xfId="0" applyBorder="1"/>
    <xf numFmtId="0" fontId="81" fillId="14" borderId="97" xfId="0" applyFont="1" applyFill="1" applyBorder="1" applyAlignment="1">
      <alignment horizontal="center" vertical="center" wrapText="1"/>
    </xf>
    <xf numFmtId="0" fontId="81" fillId="14" borderId="269" xfId="0" applyFont="1" applyFill="1" applyBorder="1" applyAlignment="1">
      <alignment horizontal="center" vertical="center" wrapText="1"/>
    </xf>
    <xf numFmtId="0" fontId="81" fillId="14" borderId="270" xfId="0" applyFont="1" applyFill="1" applyBorder="1" applyAlignment="1">
      <alignment horizontal="center" vertical="center" wrapText="1"/>
    </xf>
    <xf numFmtId="0" fontId="81" fillId="14" borderId="114" xfId="0" applyFont="1" applyFill="1" applyBorder="1" applyAlignment="1">
      <alignment horizontal="center" vertical="center" wrapText="1"/>
    </xf>
    <xf numFmtId="0" fontId="48" fillId="31" borderId="285" xfId="0" applyFont="1" applyFill="1" applyBorder="1" applyAlignment="1">
      <alignment horizontal="center" vertical="center"/>
    </xf>
    <xf numFmtId="165" fontId="48" fillId="31" borderId="286" xfId="0" applyNumberFormat="1" applyFont="1" applyFill="1" applyBorder="1" applyAlignment="1">
      <alignment vertical="center"/>
    </xf>
    <xf numFmtId="0" fontId="69" fillId="26" borderId="326" xfId="0" applyFont="1" applyFill="1" applyBorder="1" applyAlignment="1">
      <alignment horizontal="centerContinuous" vertical="center"/>
    </xf>
    <xf numFmtId="0" fontId="69" fillId="26" borderId="303" xfId="0" applyFont="1" applyFill="1" applyBorder="1" applyAlignment="1">
      <alignment horizontal="centerContinuous" vertical="center"/>
    </xf>
    <xf numFmtId="0" fontId="69" fillId="26" borderId="304" xfId="0" applyFont="1" applyFill="1" applyBorder="1" applyAlignment="1">
      <alignment horizontal="centerContinuous" vertical="center"/>
    </xf>
    <xf numFmtId="0" fontId="69" fillId="0" borderId="306" xfId="0" applyFont="1" applyBorder="1" applyAlignment="1" applyProtection="1">
      <alignment horizontal="center" vertical="center"/>
      <protection locked="0"/>
    </xf>
    <xf numFmtId="0" fontId="69" fillId="0" borderId="307" xfId="0" applyFont="1" applyBorder="1" applyAlignment="1" applyProtection="1">
      <alignment horizontal="center" vertical="center" wrapText="1"/>
      <protection locked="0"/>
    </xf>
    <xf numFmtId="0" fontId="69" fillId="2" borderId="307" xfId="0" applyFont="1" applyFill="1" applyBorder="1" applyAlignment="1">
      <alignment horizontal="center" vertical="center"/>
    </xf>
    <xf numFmtId="38" fontId="69" fillId="0" borderId="306" xfId="0" applyNumberFormat="1" applyFont="1" applyBorder="1" applyAlignment="1" applyProtection="1">
      <alignment horizontal="center" vertical="center"/>
      <protection locked="0"/>
    </xf>
    <xf numFmtId="10" fontId="69" fillId="2" borderId="307" xfId="2" applyNumberFormat="1" applyFont="1" applyFill="1" applyBorder="1" applyAlignment="1">
      <alignment horizontal="center" vertical="center"/>
    </xf>
    <xf numFmtId="38" fontId="69" fillId="0" borderId="327" xfId="0" applyNumberFormat="1" applyFont="1" applyBorder="1" applyAlignment="1">
      <alignment horizontal="center" vertical="center"/>
    </xf>
    <xf numFmtId="38" fontId="69" fillId="2" borderId="306" xfId="0" applyNumberFormat="1" applyFont="1" applyFill="1" applyBorder="1" applyAlignment="1">
      <alignment horizontal="center" vertical="center"/>
    </xf>
    <xf numFmtId="0" fontId="90" fillId="26" borderId="329" xfId="0" applyFont="1" applyFill="1" applyBorder="1" applyAlignment="1">
      <alignment horizontal="centerContinuous" vertical="center"/>
    </xf>
    <xf numFmtId="0" fontId="90" fillId="26" borderId="330" xfId="0" applyFont="1" applyFill="1" applyBorder="1" applyAlignment="1">
      <alignment horizontal="centerContinuous" vertical="center"/>
    </xf>
    <xf numFmtId="0" fontId="89" fillId="26" borderId="357" xfId="0" applyFont="1" applyFill="1" applyBorder="1" applyAlignment="1">
      <alignment horizontal="centerContinuous" vertical="center"/>
    </xf>
    <xf numFmtId="0" fontId="69" fillId="26" borderId="302" xfId="0" applyFont="1" applyFill="1" applyBorder="1" applyAlignment="1">
      <alignment horizontal="centerContinuous" vertical="center"/>
    </xf>
    <xf numFmtId="38" fontId="69" fillId="0" borderId="308" xfId="0" applyNumberFormat="1" applyFont="1" applyBorder="1" applyAlignment="1" applyProtection="1">
      <alignment horizontal="center" vertical="center"/>
      <protection locked="0"/>
    </xf>
    <xf numFmtId="0" fontId="84" fillId="36" borderId="202" xfId="0" applyFont="1" applyFill="1" applyBorder="1" applyAlignment="1">
      <alignment horizontal="centerContinuous" vertical="center"/>
    </xf>
    <xf numFmtId="0" fontId="84" fillId="36" borderId="190" xfId="0" applyFont="1" applyFill="1" applyBorder="1" applyAlignment="1">
      <alignment horizontal="centerContinuous" vertical="center"/>
    </xf>
    <xf numFmtId="0" fontId="84" fillId="36" borderId="176" xfId="0" applyFont="1" applyFill="1" applyBorder="1" applyAlignment="1">
      <alignment horizontal="centerContinuous" vertical="center"/>
    </xf>
    <xf numFmtId="0" fontId="102" fillId="0" borderId="0" xfId="4" applyFont="1"/>
    <xf numFmtId="0" fontId="106" fillId="0" borderId="0" xfId="4" applyFont="1"/>
    <xf numFmtId="0" fontId="104" fillId="11" borderId="361" xfId="4" applyFont="1" applyFill="1" applyBorder="1" applyAlignment="1">
      <alignment vertical="center"/>
    </xf>
    <xf numFmtId="0" fontId="107" fillId="0" borderId="0" xfId="4" applyFont="1"/>
    <xf numFmtId="166" fontId="102" fillId="0" borderId="0" xfId="4" applyNumberFormat="1" applyFont="1"/>
    <xf numFmtId="10" fontId="102" fillId="0" borderId="0" xfId="4" applyNumberFormat="1" applyFont="1"/>
    <xf numFmtId="0" fontId="109" fillId="0" borderId="361" xfId="11" applyFont="1" applyBorder="1" applyAlignment="1">
      <alignment horizontal="center" vertical="center" wrapText="1"/>
    </xf>
    <xf numFmtId="0" fontId="110" fillId="0" borderId="0" xfId="4" applyFont="1"/>
    <xf numFmtId="166" fontId="102" fillId="0" borderId="0" xfId="5" applyNumberFormat="1" applyFont="1" applyProtection="1"/>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23" fillId="13" borderId="65" xfId="11" applyFont="1" applyFill="1" applyBorder="1" applyAlignment="1">
      <alignment horizontal="center" vertical="center"/>
    </xf>
    <xf numFmtId="0" fontId="102" fillId="13" borderId="64" xfId="4" applyFont="1" applyFill="1" applyBorder="1"/>
    <xf numFmtId="0" fontId="102" fillId="13" borderId="363" xfId="4" applyFont="1" applyFill="1" applyBorder="1"/>
    <xf numFmtId="0" fontId="107" fillId="2" borderId="367" xfId="4" applyFont="1" applyFill="1" applyBorder="1" applyAlignment="1">
      <alignment horizontal="center" vertical="top"/>
    </xf>
    <xf numFmtId="0" fontId="48" fillId="31" borderId="387" xfId="0" applyFont="1" applyFill="1" applyBorder="1" applyAlignment="1">
      <alignment horizontal="center" vertical="center"/>
    </xf>
    <xf numFmtId="0" fontId="0" fillId="10" borderId="78" xfId="0" applyFill="1" applyBorder="1"/>
    <xf numFmtId="0" fontId="0" fillId="10" borderId="79" xfId="0" applyFill="1" applyBorder="1"/>
    <xf numFmtId="15" fontId="0" fillId="0" borderId="226" xfId="0" applyNumberFormat="1" applyBorder="1" applyAlignment="1">
      <alignment horizontal="center"/>
    </xf>
    <xf numFmtId="15" fontId="0" fillId="0" borderId="371" xfId="0" applyNumberFormat="1" applyBorder="1" applyAlignment="1">
      <alignment horizontal="center"/>
    </xf>
    <xf numFmtId="0" fontId="57" fillId="0" borderId="112" xfId="0" applyFont="1" applyBorder="1" applyAlignment="1">
      <alignment horizontal="center"/>
    </xf>
    <xf numFmtId="0" fontId="57" fillId="0" borderId="118" xfId="0" applyFont="1" applyBorder="1" applyAlignment="1">
      <alignment horizontal="center"/>
    </xf>
    <xf numFmtId="15" fontId="0" fillId="0" borderId="65" xfId="0" applyNumberFormat="1" applyBorder="1" applyAlignment="1">
      <alignment horizontal="center"/>
    </xf>
    <xf numFmtId="15" fontId="0" fillId="0" borderId="0" xfId="0" applyNumberFormat="1" applyAlignment="1">
      <alignment horizontal="center"/>
    </xf>
    <xf numFmtId="0" fontId="0" fillId="0" borderId="226"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15" fontId="0" fillId="0" borderId="369" xfId="0" applyNumberFormat="1" applyBorder="1" applyAlignment="1">
      <alignment horizontal="center"/>
    </xf>
    <xf numFmtId="0" fontId="43" fillId="14" borderId="432" xfId="0" applyFont="1" applyFill="1" applyBorder="1" applyAlignment="1">
      <alignment horizontal="center" vertical="center" wrapText="1"/>
    </xf>
    <xf numFmtId="38" fontId="38" fillId="2" borderId="437"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61" xfId="0" applyBorder="1" applyAlignment="1">
      <alignment horizontal="center" vertical="center"/>
    </xf>
    <xf numFmtId="0" fontId="69" fillId="26" borderId="438" xfId="0" quotePrefix="1" applyFont="1" applyFill="1" applyBorder="1" applyAlignment="1">
      <alignment horizontal="center" vertical="center" wrapText="1"/>
    </xf>
    <xf numFmtId="0" fontId="69" fillId="26" borderId="439" xfId="0" quotePrefix="1" applyFont="1" applyFill="1" applyBorder="1" applyAlignment="1">
      <alignment horizontal="center" vertical="center" wrapText="1"/>
    </xf>
    <xf numFmtId="0" fontId="69" fillId="26" borderId="440" xfId="0" quotePrefix="1" applyFont="1" applyFill="1" applyBorder="1" applyAlignment="1">
      <alignment horizontal="center" vertical="center" wrapText="1"/>
    </xf>
    <xf numFmtId="0" fontId="69" fillId="26" borderId="439" xfId="0" quotePrefix="1" applyFont="1" applyFill="1" applyBorder="1" applyAlignment="1">
      <alignment vertical="center" wrapText="1"/>
    </xf>
    <xf numFmtId="2" fontId="0" fillId="0" borderId="32" xfId="0" applyNumberFormat="1" applyBorder="1"/>
    <xf numFmtId="0" fontId="34" fillId="17" borderId="86" xfId="0" applyFont="1" applyFill="1" applyBorder="1" applyAlignment="1">
      <alignment vertical="center"/>
    </xf>
    <xf numFmtId="0" fontId="34" fillId="17" borderId="112" xfId="0" applyFont="1" applyFill="1" applyBorder="1" applyAlignment="1">
      <alignment vertical="center"/>
    </xf>
    <xf numFmtId="37" fontId="0" fillId="0" borderId="0" xfId="0" applyNumberFormat="1"/>
    <xf numFmtId="0" fontId="17" fillId="19" borderId="38" xfId="0" applyFont="1" applyFill="1" applyBorder="1" applyAlignment="1">
      <alignment horizontal="center"/>
    </xf>
    <xf numFmtId="0" fontId="17" fillId="19" borderId="39" xfId="0" applyFont="1" applyFill="1" applyBorder="1"/>
    <xf numFmtId="0" fontId="16" fillId="19" borderId="40" xfId="0" applyFont="1" applyFill="1" applyBorder="1" applyAlignment="1">
      <alignment horizontal="right" indent="1"/>
    </xf>
    <xf numFmtId="167" fontId="17" fillId="19" borderId="38" xfId="0" applyNumberFormat="1" applyFont="1" applyFill="1" applyBorder="1" applyAlignment="1">
      <alignment horizontal="center"/>
    </xf>
    <xf numFmtId="0" fontId="17" fillId="19" borderId="39" xfId="0" applyFont="1" applyFill="1" applyBorder="1" applyAlignment="1">
      <alignment horizontal="center"/>
    </xf>
    <xf numFmtId="0" fontId="17" fillId="19" borderId="43" xfId="0" applyFont="1" applyFill="1" applyBorder="1" applyAlignment="1">
      <alignment horizontal="center"/>
    </xf>
    <xf numFmtId="0" fontId="17" fillId="19" borderId="40" xfId="0" applyFont="1" applyFill="1" applyBorder="1"/>
    <xf numFmtId="167" fontId="17" fillId="19" borderId="42" xfId="0" applyNumberFormat="1" applyFont="1" applyFill="1" applyBorder="1" applyAlignment="1">
      <alignment horizontal="center"/>
    </xf>
    <xf numFmtId="0" fontId="17" fillId="19" borderId="41" xfId="0" applyFont="1" applyFill="1" applyBorder="1"/>
    <xf numFmtId="170" fontId="17" fillId="19" borderId="39" xfId="0" applyNumberFormat="1" applyFont="1" applyFill="1" applyBorder="1"/>
    <xf numFmtId="166" fontId="17" fillId="19" borderId="39" xfId="2" applyNumberFormat="1" applyFont="1" applyFill="1" applyBorder="1" applyAlignment="1">
      <alignment horizontal="center"/>
    </xf>
    <xf numFmtId="1" fontId="17" fillId="19" borderId="39" xfId="0" applyNumberFormat="1" applyFont="1" applyFill="1" applyBorder="1" applyAlignment="1">
      <alignment horizontal="center"/>
    </xf>
    <xf numFmtId="0" fontId="0" fillId="19" borderId="411" xfId="0" applyFill="1" applyBorder="1" applyAlignment="1">
      <alignment horizontal="center" vertical="center"/>
    </xf>
    <xf numFmtId="170" fontId="17" fillId="19" borderId="38" xfId="0" applyNumberFormat="1" applyFont="1" applyFill="1" applyBorder="1" applyProtection="1">
      <protection locked="0"/>
    </xf>
    <xf numFmtId="170" fontId="17" fillId="19" borderId="39" xfId="0" applyNumberFormat="1" applyFont="1" applyFill="1" applyBorder="1" applyProtection="1">
      <protection locked="0"/>
    </xf>
    <xf numFmtId="170" fontId="17" fillId="19" borderId="41" xfId="0" applyNumberFormat="1" applyFont="1" applyFill="1" applyBorder="1"/>
    <xf numFmtId="0" fontId="17" fillId="4" borderId="60" xfId="0" applyFont="1" applyFill="1" applyBorder="1" applyAlignment="1" applyProtection="1">
      <alignment horizontal="center"/>
      <protection locked="0"/>
    </xf>
    <xf numFmtId="0" fontId="17" fillId="4" borderId="453" xfId="0" applyFont="1" applyFill="1" applyBorder="1" applyAlignment="1" applyProtection="1">
      <alignment horizontal="center"/>
      <protection locked="0"/>
    </xf>
    <xf numFmtId="170" fontId="17" fillId="0" borderId="452" xfId="0" applyNumberFormat="1" applyFont="1" applyBorder="1" applyProtection="1">
      <protection locked="0"/>
    </xf>
    <xf numFmtId="170" fontId="17" fillId="2" borderId="60" xfId="0" applyNumberFormat="1" applyFont="1" applyFill="1" applyBorder="1"/>
    <xf numFmtId="170" fontId="17" fillId="0" borderId="60" xfId="0" applyNumberFormat="1" applyFont="1" applyBorder="1" applyProtection="1">
      <protection locked="0"/>
    </xf>
    <xf numFmtId="170" fontId="17" fillId="2" borderId="58" xfId="0" applyNumberFormat="1" applyFont="1" applyFill="1" applyBorder="1"/>
    <xf numFmtId="167" fontId="17" fillId="0" borderId="453" xfId="0" applyNumberFormat="1" applyFont="1" applyBorder="1" applyAlignment="1" applyProtection="1">
      <alignment horizontal="center"/>
      <protection locked="0"/>
    </xf>
    <xf numFmtId="167" fontId="17" fillId="0" borderId="452" xfId="0" applyNumberFormat="1" applyFont="1" applyBorder="1" applyAlignment="1" applyProtection="1">
      <alignment horizontal="center"/>
      <protection locked="0"/>
    </xf>
    <xf numFmtId="0" fontId="17" fillId="0" borderId="60" xfId="0" applyFont="1" applyBorder="1" applyAlignment="1" applyProtection="1">
      <alignment horizontal="center"/>
      <protection locked="0"/>
    </xf>
    <xf numFmtId="0" fontId="17" fillId="2" borderId="454" xfId="0" applyFont="1" applyFill="1" applyBorder="1" applyAlignment="1">
      <alignment horizontal="center"/>
    </xf>
    <xf numFmtId="167" fontId="17" fillId="0" borderId="59" xfId="0" applyNumberFormat="1" applyFont="1" applyBorder="1" applyAlignment="1" applyProtection="1">
      <alignment horizontal="center"/>
      <protection locked="0"/>
    </xf>
    <xf numFmtId="167" fontId="17" fillId="0" borderId="58" xfId="0" applyNumberFormat="1" applyFont="1" applyBorder="1" applyAlignment="1" applyProtection="1">
      <alignment horizontal="center"/>
      <protection locked="0"/>
    </xf>
    <xf numFmtId="0" fontId="17" fillId="2" borderId="455" xfId="0" applyFont="1" applyFill="1" applyBorder="1" applyAlignment="1">
      <alignment horizontal="center"/>
    </xf>
    <xf numFmtId="0" fontId="0" fillId="0" borderId="22" xfId="0" applyBorder="1" applyAlignment="1">
      <alignment horizontal="center" vertical="center"/>
    </xf>
    <xf numFmtId="0" fontId="69" fillId="28" borderId="379" xfId="0" applyFont="1" applyFill="1" applyBorder="1" applyAlignment="1">
      <alignment horizontal="center" vertical="center" wrapText="1"/>
    </xf>
    <xf numFmtId="0" fontId="69" fillId="28" borderId="382" xfId="0" applyFont="1" applyFill="1" applyBorder="1" applyAlignment="1">
      <alignment horizontal="center" vertical="center" wrapText="1"/>
    </xf>
    <xf numFmtId="0" fontId="69" fillId="28" borderId="232" xfId="0" applyFont="1" applyFill="1" applyBorder="1" applyAlignment="1">
      <alignment horizontal="center" vertical="center" wrapText="1"/>
    </xf>
    <xf numFmtId="0" fontId="69" fillId="28" borderId="233" xfId="0" applyFont="1" applyFill="1" applyBorder="1" applyAlignment="1">
      <alignment horizontal="center" vertical="center" wrapText="1"/>
    </xf>
    <xf numFmtId="0" fontId="69" fillId="28" borderId="251" xfId="0" applyFont="1" applyFill="1" applyBorder="1" applyAlignment="1">
      <alignment horizontal="center" vertical="center" wrapText="1"/>
    </xf>
    <xf numFmtId="0" fontId="97" fillId="29" borderId="237" xfId="0" applyFont="1" applyFill="1" applyBorder="1" applyAlignment="1">
      <alignment horizontal="center" vertical="center" wrapText="1"/>
    </xf>
    <xf numFmtId="0" fontId="97" fillId="2" borderId="240" xfId="0" applyFont="1" applyFill="1" applyBorder="1" applyAlignment="1">
      <alignment horizontal="center" vertical="center" wrapText="1"/>
    </xf>
    <xf numFmtId="0" fontId="97" fillId="29" borderId="240" xfId="0" applyFont="1" applyFill="1" applyBorder="1" applyAlignment="1">
      <alignment horizontal="center" vertical="center" wrapText="1"/>
    </xf>
    <xf numFmtId="0" fontId="97" fillId="2" borderId="253" xfId="0" applyFont="1" applyFill="1" applyBorder="1" applyAlignment="1">
      <alignment horizontal="center" vertical="center" wrapText="1"/>
    </xf>
    <xf numFmtId="0" fontId="97" fillId="29" borderId="238" xfId="0" applyFont="1" applyFill="1" applyBorder="1" applyAlignment="1">
      <alignment horizontal="center" vertical="center" wrapText="1"/>
    </xf>
    <xf numFmtId="0" fontId="97" fillId="2" borderId="241" xfId="0" applyFont="1" applyFill="1" applyBorder="1" applyAlignment="1">
      <alignment horizontal="center" vertical="center" wrapText="1"/>
    </xf>
    <xf numFmtId="0" fontId="97" fillId="29" borderId="241" xfId="0" applyFont="1" applyFill="1" applyBorder="1" applyAlignment="1">
      <alignment horizontal="center" vertical="center" wrapText="1"/>
    </xf>
    <xf numFmtId="0" fontId="97" fillId="2" borderId="254" xfId="0" applyFont="1" applyFill="1" applyBorder="1" applyAlignment="1">
      <alignment horizontal="center" vertical="center" wrapText="1"/>
    </xf>
    <xf numFmtId="0" fontId="69" fillId="28" borderId="187" xfId="0" applyFont="1" applyFill="1" applyBorder="1" applyAlignment="1">
      <alignment horizontal="center" vertical="center" wrapText="1"/>
    </xf>
    <xf numFmtId="0" fontId="69" fillId="28" borderId="152" xfId="0" applyFont="1" applyFill="1" applyBorder="1" applyAlignment="1">
      <alignment horizontal="center" vertical="center" wrapText="1"/>
    </xf>
    <xf numFmtId="0" fontId="69" fillId="28" borderId="262" xfId="0" applyFont="1" applyFill="1" applyBorder="1" applyAlignment="1">
      <alignment horizontal="center" vertical="center" wrapText="1"/>
    </xf>
    <xf numFmtId="0" fontId="69" fillId="28" borderId="243" xfId="0" applyFont="1" applyFill="1" applyBorder="1" applyAlignment="1">
      <alignment horizontal="center" vertical="center" wrapText="1"/>
    </xf>
    <xf numFmtId="0" fontId="69" fillId="28" borderId="264" xfId="0" applyFont="1" applyFill="1" applyBorder="1" applyAlignment="1">
      <alignment horizontal="center" vertical="center" wrapText="1"/>
    </xf>
    <xf numFmtId="0" fontId="113" fillId="27" borderId="326" xfId="0" applyFont="1" applyFill="1" applyBorder="1" applyAlignment="1">
      <alignment horizontal="center" vertical="center" wrapText="1"/>
    </xf>
    <xf numFmtId="0" fontId="113" fillId="27" borderId="303" xfId="0" applyFont="1" applyFill="1" applyBorder="1" applyAlignment="1">
      <alignment horizontal="center" vertical="center" wrapText="1"/>
    </xf>
    <xf numFmtId="0" fontId="113" fillId="27" borderId="304" xfId="0" applyFont="1" applyFill="1" applyBorder="1" applyAlignment="1">
      <alignment horizontal="center" vertical="center" wrapText="1"/>
    </xf>
    <xf numFmtId="0" fontId="84" fillId="36" borderId="172" xfId="0" applyFont="1" applyFill="1" applyBorder="1" applyAlignment="1">
      <alignment horizontal="centerContinuous" vertical="center"/>
    </xf>
    <xf numFmtId="0" fontId="81" fillId="36" borderId="0" xfId="0" applyFont="1" applyFill="1" applyAlignment="1">
      <alignment horizontal="centerContinuous" vertical="center"/>
    </xf>
    <xf numFmtId="0" fontId="84" fillId="36" borderId="0" xfId="0" applyFont="1" applyFill="1" applyAlignment="1">
      <alignment horizontal="centerContinuous" vertical="center"/>
    </xf>
    <xf numFmtId="0" fontId="81" fillId="36" borderId="381" xfId="0" applyFont="1" applyFill="1" applyBorder="1" applyAlignment="1">
      <alignment horizontal="centerContinuous" vertical="center"/>
    </xf>
    <xf numFmtId="0" fontId="69" fillId="27" borderId="173" xfId="0" applyFont="1" applyFill="1" applyBorder="1" applyAlignment="1">
      <alignment horizontal="center" vertical="center" wrapText="1"/>
    </xf>
    <xf numFmtId="0" fontId="69" fillId="27" borderId="186" xfId="0" applyFont="1" applyFill="1" applyBorder="1" applyAlignment="1">
      <alignment horizontal="center" vertical="center" wrapText="1"/>
    </xf>
    <xf numFmtId="0" fontId="69" fillId="27" borderId="402" xfId="0" applyFont="1" applyFill="1" applyBorder="1" applyAlignment="1">
      <alignment horizontal="center" vertical="center" wrapText="1"/>
    </xf>
    <xf numFmtId="0" fontId="89" fillId="26" borderId="392" xfId="0" applyFont="1" applyFill="1" applyBorder="1" applyAlignment="1">
      <alignment horizontal="centerContinuous" vertical="center"/>
    </xf>
    <xf numFmtId="0" fontId="90" fillId="26" borderId="211" xfId="0" applyFont="1" applyFill="1" applyBorder="1" applyAlignment="1">
      <alignment horizontal="centerContinuous" vertical="center"/>
    </xf>
    <xf numFmtId="0" fontId="90" fillId="26" borderId="324" xfId="0" applyFont="1" applyFill="1" applyBorder="1" applyAlignment="1">
      <alignment horizontal="centerContinuous" vertical="center"/>
    </xf>
    <xf numFmtId="0" fontId="90" fillId="26" borderId="444" xfId="0" applyFont="1" applyFill="1" applyBorder="1" applyAlignment="1">
      <alignment horizontal="centerContinuous" vertical="center"/>
    </xf>
    <xf numFmtId="0" fontId="69" fillId="27" borderId="114" xfId="0" applyFont="1" applyFill="1" applyBorder="1" applyAlignment="1">
      <alignment horizontal="centerContinuous"/>
    </xf>
    <xf numFmtId="0" fontId="81" fillId="24" borderId="205" xfId="0" applyFont="1" applyFill="1" applyBorder="1" applyAlignment="1">
      <alignment horizontal="center" vertical="center" wrapText="1"/>
    </xf>
    <xf numFmtId="0" fontId="69" fillId="27" borderId="192" xfId="0" applyFont="1" applyFill="1" applyBorder="1" applyAlignment="1">
      <alignment horizontal="centerContinuous"/>
    </xf>
    <xf numFmtId="0" fontId="69" fillId="27" borderId="0" xfId="0" applyFont="1" applyFill="1" applyAlignment="1">
      <alignment horizontal="centerContinuous"/>
    </xf>
    <xf numFmtId="0" fontId="69" fillId="27" borderId="213" xfId="0" applyFont="1" applyFill="1" applyBorder="1" applyAlignment="1">
      <alignment horizontal="centerContinuous"/>
    </xf>
    <xf numFmtId="0" fontId="81" fillId="24" borderId="203" xfId="0" applyFont="1" applyFill="1" applyBorder="1" applyAlignment="1">
      <alignment horizontal="center" vertical="center" wrapText="1"/>
    </xf>
    <xf numFmtId="0" fontId="90" fillId="26" borderId="212" xfId="0" applyFont="1" applyFill="1" applyBorder="1" applyAlignment="1">
      <alignment horizontal="centerContinuous" vertical="center"/>
    </xf>
    <xf numFmtId="0" fontId="89" fillId="26" borderId="0" xfId="0" applyFont="1" applyFill="1" applyAlignment="1">
      <alignment horizontal="centerContinuous" vertical="center"/>
    </xf>
    <xf numFmtId="0" fontId="84" fillId="25" borderId="151" xfId="0" applyFont="1" applyFill="1" applyBorder="1" applyAlignment="1">
      <alignment horizontal="centerContinuous" vertical="center"/>
    </xf>
    <xf numFmtId="0" fontId="71" fillId="25" borderId="196" xfId="0" applyFont="1" applyFill="1" applyBorder="1" applyAlignment="1">
      <alignment horizontal="centerContinuous" vertical="center"/>
    </xf>
    <xf numFmtId="0" fontId="73" fillId="25" borderId="196" xfId="0" applyFont="1" applyFill="1" applyBorder="1" applyAlignment="1">
      <alignment horizontal="centerContinuous" vertical="center"/>
    </xf>
    <xf numFmtId="0" fontId="71" fillId="25" borderId="388" xfId="0" applyFont="1" applyFill="1" applyBorder="1" applyAlignment="1">
      <alignment horizontal="centerContinuous" vertical="center"/>
    </xf>
    <xf numFmtId="0" fontId="69" fillId="37" borderId="215" xfId="0" applyFont="1" applyFill="1" applyBorder="1" applyAlignment="1">
      <alignment horizontal="center" vertical="center" wrapText="1"/>
    </xf>
    <xf numFmtId="0" fontId="69" fillId="37" borderId="149" xfId="0" applyFont="1" applyFill="1" applyBorder="1" applyAlignment="1">
      <alignment horizontal="center" vertical="center" wrapText="1"/>
    </xf>
    <xf numFmtId="0" fontId="69" fillId="37" borderId="247" xfId="0" applyFont="1" applyFill="1" applyBorder="1" applyAlignment="1">
      <alignment horizontal="center" vertical="center" wrapText="1"/>
    </xf>
    <xf numFmtId="0" fontId="89" fillId="0" borderId="458" xfId="0" applyFont="1" applyBorder="1" applyAlignment="1">
      <alignment horizontal="center" vertical="center" wrapText="1"/>
    </xf>
    <xf numFmtId="0" fontId="81" fillId="14" borderId="0" xfId="0" applyFont="1" applyFill="1" applyAlignment="1">
      <alignment horizontal="center" vertical="center" wrapText="1"/>
    </xf>
    <xf numFmtId="0" fontId="90" fillId="0" borderId="423" xfId="0" applyFont="1" applyBorder="1" applyAlignment="1">
      <alignment horizontal="center" vertical="center"/>
    </xf>
    <xf numFmtId="181" fontId="83" fillId="0" borderId="303" xfId="0" applyNumberFormat="1" applyFont="1" applyBorder="1" applyAlignment="1">
      <alignment horizontal="center" vertical="center"/>
    </xf>
    <xf numFmtId="0" fontId="90" fillId="0" borderId="303" xfId="0" applyFont="1" applyBorder="1" applyAlignment="1">
      <alignment horizontal="center" vertical="center"/>
    </xf>
    <xf numFmtId="181" fontId="90" fillId="0" borderId="303" xfId="0" applyNumberFormat="1" applyFont="1" applyBorder="1" applyAlignment="1">
      <alignment horizontal="center" vertical="center"/>
    </xf>
    <xf numFmtId="1" fontId="90" fillId="0" borderId="404" xfId="0" applyNumberFormat="1" applyFont="1" applyBorder="1" applyAlignment="1">
      <alignment horizontal="center" vertical="center"/>
    </xf>
    <xf numFmtId="0" fontId="90" fillId="0" borderId="404" xfId="0" applyFont="1" applyBorder="1" applyAlignment="1">
      <alignment horizontal="center" vertical="center"/>
    </xf>
    <xf numFmtId="0" fontId="90" fillId="0" borderId="420" xfId="0" applyFont="1" applyBorder="1" applyAlignment="1">
      <alignment horizontal="center" vertical="center"/>
    </xf>
    <xf numFmtId="181" fontId="90" fillId="0" borderId="405" xfId="0" applyNumberFormat="1" applyFont="1" applyBorder="1" applyAlignment="1">
      <alignment horizontal="center" vertical="center"/>
    </xf>
    <xf numFmtId="0" fontId="90" fillId="0" borderId="405" xfId="0" applyFont="1" applyBorder="1" applyAlignment="1">
      <alignment horizontal="center" vertical="center"/>
    </xf>
    <xf numFmtId="0" fontId="90" fillId="0" borderId="406" xfId="0" applyFont="1" applyBorder="1" applyAlignment="1">
      <alignment horizontal="center" vertical="center"/>
    </xf>
    <xf numFmtId="0" fontId="91" fillId="16" borderId="389" xfId="0" applyFont="1" applyFill="1" applyBorder="1" applyAlignment="1">
      <alignment vertical="center"/>
    </xf>
    <xf numFmtId="0" fontId="93" fillId="16" borderId="81" xfId="0" applyFont="1" applyFill="1" applyBorder="1" applyAlignment="1">
      <alignment vertical="center"/>
    </xf>
    <xf numFmtId="0" fontId="93" fillId="16" borderId="390" xfId="0" applyFont="1" applyFill="1" applyBorder="1" applyAlignment="1">
      <alignment vertical="center"/>
    </xf>
    <xf numFmtId="0" fontId="84" fillId="25" borderId="228" xfId="0" applyFont="1" applyFill="1" applyBorder="1" applyAlignment="1">
      <alignment horizontal="centerContinuous" vertical="center"/>
    </xf>
    <xf numFmtId="0" fontId="84" fillId="25" borderId="168" xfId="0" applyFont="1" applyFill="1" applyBorder="1" applyAlignment="1">
      <alignment horizontal="centerContinuous" vertical="center"/>
    </xf>
    <xf numFmtId="0" fontId="84" fillId="25" borderId="158" xfId="0" applyFont="1" applyFill="1" applyBorder="1" applyAlignment="1">
      <alignment horizontal="centerContinuous" vertical="center"/>
    </xf>
    <xf numFmtId="0" fontId="84" fillId="25" borderId="159" xfId="0" applyFont="1" applyFill="1" applyBorder="1" applyAlignment="1">
      <alignment horizontal="centerContinuous" vertical="center"/>
    </xf>
    <xf numFmtId="0" fontId="84" fillId="25" borderId="152" xfId="0" applyFont="1" applyFill="1" applyBorder="1" applyAlignment="1">
      <alignment horizontal="centerContinuous" vertical="center"/>
    </xf>
    <xf numFmtId="0" fontId="84" fillId="25" borderId="391" xfId="0" applyFont="1" applyFill="1" applyBorder="1" applyAlignment="1">
      <alignment horizontal="centerContinuous" vertical="center"/>
    </xf>
    <xf numFmtId="0" fontId="0" fillId="0" borderId="381" xfId="0" applyBorder="1"/>
    <xf numFmtId="173" fontId="89" fillId="11" borderId="300" xfId="1" applyNumberFormat="1" applyFont="1" applyFill="1" applyBorder="1" applyAlignment="1" applyProtection="1">
      <alignment horizontal="center"/>
    </xf>
    <xf numFmtId="173" fontId="69" fillId="0" borderId="300" xfId="0" applyNumberFormat="1" applyFont="1" applyBorder="1" applyAlignment="1">
      <alignment horizontal="center"/>
    </xf>
    <xf numFmtId="173" fontId="69" fillId="0" borderId="300" xfId="0" applyNumberFormat="1" applyFont="1" applyBorder="1" applyAlignment="1">
      <alignment horizontal="center" vertical="center"/>
    </xf>
    <xf numFmtId="173" fontId="69" fillId="0" borderId="345" xfId="0" applyNumberFormat="1" applyFont="1" applyBorder="1" applyAlignment="1">
      <alignment horizontal="center" vertical="center"/>
    </xf>
    <xf numFmtId="173" fontId="0" fillId="0" borderId="381" xfId="0" applyNumberFormat="1" applyBorder="1"/>
    <xf numFmtId="173" fontId="89" fillId="11" borderId="303" xfId="1" applyNumberFormat="1" applyFont="1" applyFill="1" applyBorder="1" applyAlignment="1" applyProtection="1">
      <alignment horizontal="center"/>
    </xf>
    <xf numFmtId="173" fontId="89" fillId="11" borderId="348" xfId="1" applyNumberFormat="1" applyFont="1" applyFill="1" applyBorder="1" applyAlignment="1" applyProtection="1">
      <alignment horizontal="center" vertical="center"/>
    </xf>
    <xf numFmtId="173" fontId="89" fillId="11" borderId="349" xfId="1" applyNumberFormat="1" applyFont="1" applyFill="1" applyBorder="1" applyAlignment="1" applyProtection="1">
      <alignment horizontal="center" vertical="center"/>
    </xf>
    <xf numFmtId="173" fontId="89" fillId="11" borderId="350" xfId="1" applyNumberFormat="1" applyFont="1" applyFill="1" applyBorder="1" applyAlignment="1" applyProtection="1">
      <alignment horizontal="center" vertical="center"/>
    </xf>
    <xf numFmtId="173" fontId="69" fillId="0" borderId="303" xfId="0" applyNumberFormat="1" applyFont="1" applyBorder="1" applyAlignment="1">
      <alignment horizontal="center"/>
    </xf>
    <xf numFmtId="173" fontId="69" fillId="0" borderId="303" xfId="0" applyNumberFormat="1" applyFont="1" applyBorder="1" applyAlignment="1">
      <alignment horizontal="center" vertical="center"/>
    </xf>
    <xf numFmtId="173" fontId="69" fillId="0" borderId="346" xfId="0" applyNumberFormat="1" applyFont="1" applyBorder="1" applyAlignment="1">
      <alignment horizontal="center" vertical="center"/>
    </xf>
    <xf numFmtId="173" fontId="89" fillId="11" borderId="351" xfId="1" applyNumberFormat="1" applyFont="1" applyFill="1" applyBorder="1" applyAlignment="1" applyProtection="1">
      <alignment horizontal="center" vertical="center"/>
    </xf>
    <xf numFmtId="173" fontId="89" fillId="11" borderId="352" xfId="1" applyNumberFormat="1" applyFont="1" applyFill="1" applyBorder="1" applyAlignment="1" applyProtection="1">
      <alignment horizontal="center" vertical="center"/>
    </xf>
    <xf numFmtId="173" fontId="89" fillId="11" borderId="353" xfId="1" applyNumberFormat="1" applyFont="1" applyFill="1" applyBorder="1" applyAlignment="1" applyProtection="1">
      <alignment horizontal="center" vertical="center"/>
    </xf>
    <xf numFmtId="173" fontId="89" fillId="11" borderId="306" xfId="1" applyNumberFormat="1" applyFont="1" applyFill="1" applyBorder="1" applyAlignment="1" applyProtection="1">
      <alignment horizontal="center"/>
    </xf>
    <xf numFmtId="173" fontId="89" fillId="11" borderId="354" xfId="1" applyNumberFormat="1" applyFont="1" applyFill="1" applyBorder="1" applyAlignment="1" applyProtection="1">
      <alignment horizontal="center" vertical="center"/>
    </xf>
    <xf numFmtId="173" fontId="89" fillId="11" borderId="355" xfId="1" applyNumberFormat="1" applyFont="1" applyFill="1" applyBorder="1" applyAlignment="1" applyProtection="1">
      <alignment horizontal="center" vertical="center"/>
    </xf>
    <xf numFmtId="173" fontId="89" fillId="11" borderId="356" xfId="1" applyNumberFormat="1" applyFont="1" applyFill="1" applyBorder="1" applyAlignment="1" applyProtection="1">
      <alignment horizontal="center" vertical="center"/>
    </xf>
    <xf numFmtId="173" fontId="70" fillId="26" borderId="180" xfId="1" applyNumberFormat="1" applyFont="1" applyFill="1" applyBorder="1" applyAlignment="1" applyProtection="1">
      <alignment horizontal="center"/>
    </xf>
    <xf numFmtId="0" fontId="84" fillId="25" borderId="342" xfId="0" applyFont="1" applyFill="1" applyBorder="1" applyAlignment="1">
      <alignment horizontal="centerContinuous" vertical="center"/>
    </xf>
    <xf numFmtId="0" fontId="81" fillId="25" borderId="336" xfId="0" applyFont="1" applyFill="1" applyBorder="1" applyAlignment="1">
      <alignment horizontal="centerContinuous" vertical="center"/>
    </xf>
    <xf numFmtId="0" fontId="81" fillId="25" borderId="343" xfId="0" applyFont="1" applyFill="1" applyBorder="1" applyAlignment="1">
      <alignment horizontal="centerContinuous" vertical="center"/>
    </xf>
    <xf numFmtId="0" fontId="81" fillId="25" borderId="344" xfId="0" applyFont="1" applyFill="1" applyBorder="1" applyAlignment="1">
      <alignment horizontal="centerContinuous" vertical="center"/>
    </xf>
    <xf numFmtId="0" fontId="81" fillId="25" borderId="186" xfId="0" applyFont="1" applyFill="1" applyBorder="1" applyAlignment="1">
      <alignment horizontal="centerContinuous" vertical="center"/>
    </xf>
    <xf numFmtId="0" fontId="81" fillId="25" borderId="32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188" xfId="0" applyNumberFormat="1" applyFont="1" applyBorder="1" applyAlignment="1">
      <alignment horizontal="center" vertical="center"/>
    </xf>
    <xf numFmtId="0" fontId="74" fillId="0" borderId="0" xfId="0" applyFont="1" applyAlignment="1">
      <alignment vertical="center"/>
    </xf>
    <xf numFmtId="0" fontId="72" fillId="0" borderId="246" xfId="0" applyFont="1" applyBorder="1" applyAlignment="1">
      <alignment vertical="center"/>
    </xf>
    <xf numFmtId="37" fontId="74" fillId="0" borderId="222" xfId="0" applyNumberFormat="1" applyFont="1" applyBorder="1" applyAlignment="1">
      <alignment vertical="center"/>
    </xf>
    <xf numFmtId="37" fontId="90" fillId="0" borderId="189" xfId="0" applyNumberFormat="1" applyFont="1" applyBorder="1" applyAlignment="1">
      <alignment horizontal="center" vertical="center"/>
    </xf>
    <xf numFmtId="37" fontId="0" fillId="0" borderId="224" xfId="0" applyNumberFormat="1" applyBorder="1" applyAlignment="1">
      <alignment vertical="center"/>
    </xf>
    <xf numFmtId="173" fontId="70" fillId="26" borderId="170" xfId="1" applyNumberFormat="1" applyFont="1" applyFill="1" applyBorder="1" applyAlignment="1" applyProtection="1">
      <alignment horizontal="center"/>
    </xf>
    <xf numFmtId="173" fontId="70" fillId="26" borderId="183" xfId="1" applyNumberFormat="1" applyFont="1" applyFill="1" applyBorder="1" applyAlignment="1" applyProtection="1">
      <alignment horizontal="center"/>
    </xf>
    <xf numFmtId="0" fontId="72" fillId="0" borderId="153" xfId="0" applyFont="1" applyBorder="1" applyAlignment="1">
      <alignment vertical="center"/>
    </xf>
    <xf numFmtId="167" fontId="90" fillId="0" borderId="189" xfId="0" applyNumberFormat="1" applyFont="1" applyBorder="1" applyAlignment="1">
      <alignment horizontal="center" vertical="center"/>
    </xf>
    <xf numFmtId="37" fontId="72" fillId="0" borderId="148" xfId="0" applyNumberFormat="1" applyFont="1" applyBorder="1" applyAlignment="1">
      <alignment vertical="center"/>
    </xf>
    <xf numFmtId="167" fontId="12" fillId="0" borderId="224" xfId="0" applyNumberFormat="1" applyFont="1" applyBorder="1" applyAlignment="1">
      <alignment vertical="center"/>
    </xf>
    <xf numFmtId="173" fontId="69" fillId="0" borderId="306" xfId="0" applyNumberFormat="1" applyFont="1" applyBorder="1" applyAlignment="1">
      <alignment horizontal="center"/>
    </xf>
    <xf numFmtId="173" fontId="69" fillId="0" borderId="306" xfId="0" applyNumberFormat="1" applyFont="1" applyBorder="1" applyAlignment="1">
      <alignment horizontal="center" vertical="center"/>
    </xf>
    <xf numFmtId="173" fontId="69" fillId="0" borderId="347" xfId="0" applyNumberFormat="1" applyFont="1" applyBorder="1" applyAlignment="1">
      <alignment horizontal="center" vertical="center"/>
    </xf>
    <xf numFmtId="9" fontId="89" fillId="0" borderId="0" xfId="2" applyFont="1" applyFill="1" applyBorder="1" applyAlignment="1" applyProtection="1">
      <alignment horizontal="center" vertical="center"/>
    </xf>
    <xf numFmtId="37" fontId="0" fillId="0" borderId="151" xfId="0" applyNumberFormat="1" applyBorder="1" applyAlignment="1">
      <alignment vertical="center"/>
    </xf>
    <xf numFmtId="9" fontId="89" fillId="0" borderId="223" xfId="2" applyFont="1" applyFill="1" applyBorder="1" applyAlignment="1" applyProtection="1">
      <alignment horizontal="center" vertical="center"/>
    </xf>
    <xf numFmtId="38" fontId="90" fillId="0" borderId="323" xfId="0" applyNumberFormat="1" applyFont="1" applyBorder="1" applyAlignment="1">
      <alignment horizontal="center" vertical="center"/>
    </xf>
    <xf numFmtId="0" fontId="72" fillId="0" borderId="225" xfId="0" applyFont="1" applyBorder="1" applyAlignment="1">
      <alignment vertical="center"/>
    </xf>
    <xf numFmtId="0" fontId="74" fillId="0" borderId="225" xfId="0" applyFont="1" applyBorder="1" applyAlignment="1">
      <alignment vertical="center"/>
    </xf>
    <xf numFmtId="38" fontId="0" fillId="0" borderId="225" xfId="0" applyNumberFormat="1" applyBorder="1" applyAlignment="1">
      <alignment vertical="center"/>
    </xf>
    <xf numFmtId="38" fontId="0" fillId="0" borderId="337" xfId="0" applyNumberFormat="1" applyBorder="1" applyAlignment="1">
      <alignment vertical="center"/>
    </xf>
    <xf numFmtId="0" fontId="69" fillId="0" borderId="325" xfId="0" applyFont="1" applyBorder="1" applyAlignment="1">
      <alignment horizontal="centerContinuous" vertical="center" wrapText="1"/>
    </xf>
    <xf numFmtId="0" fontId="69" fillId="0" borderId="300" xfId="0" applyFont="1" applyBorder="1" applyAlignment="1">
      <alignment horizontal="centerContinuous" vertical="center" wrapText="1"/>
    </xf>
    <xf numFmtId="0" fontId="69" fillId="0" borderId="300" xfId="0" applyFont="1" applyBorder="1" applyAlignment="1">
      <alignment horizontal="centerContinuous" vertical="center"/>
    </xf>
    <xf numFmtId="0" fontId="69" fillId="0" borderId="301" xfId="0" applyFont="1" applyBorder="1" applyAlignment="1">
      <alignment horizontal="centerContinuous" vertical="center" wrapText="1"/>
    </xf>
    <xf numFmtId="0" fontId="70" fillId="26" borderId="82" xfId="0" applyFont="1" applyFill="1" applyBorder="1" applyAlignment="1">
      <alignment horizontal="center" vertical="center" wrapText="1"/>
    </xf>
    <xf numFmtId="0" fontId="70" fillId="26" borderId="80" xfId="0" applyFont="1" applyFill="1" applyBorder="1" applyAlignment="1">
      <alignment horizontal="center" vertical="center" wrapText="1"/>
    </xf>
    <xf numFmtId="0" fontId="70" fillId="26" borderId="71" xfId="0" applyFont="1" applyFill="1" applyBorder="1" applyAlignment="1">
      <alignment horizontal="center" vertical="center" wrapText="1"/>
    </xf>
    <xf numFmtId="1" fontId="69" fillId="0" borderId="327" xfId="0" applyNumberFormat="1" applyFont="1" applyBorder="1" applyAlignment="1">
      <alignment horizontal="center" vertical="center"/>
    </xf>
    <xf numFmtId="0" fontId="69" fillId="0" borderId="306" xfId="0" applyFont="1" applyBorder="1" applyAlignment="1">
      <alignment horizontal="center" vertical="center"/>
    </xf>
    <xf numFmtId="1" fontId="69" fillId="0" borderId="306" xfId="0" applyNumberFormat="1" applyFont="1" applyBorder="1" applyAlignment="1">
      <alignment horizontal="center" vertical="center"/>
    </xf>
    <xf numFmtId="0" fontId="69" fillId="0" borderId="334" xfId="0" applyFont="1" applyBorder="1" applyAlignment="1">
      <alignment horizontal="center" vertical="center"/>
    </xf>
    <xf numFmtId="1" fontId="69" fillId="0" borderId="207" xfId="0" applyNumberFormat="1" applyFont="1" applyBorder="1" applyAlignment="1">
      <alignment horizontal="center" vertical="center"/>
    </xf>
    <xf numFmtId="0" fontId="69" fillId="0" borderId="207" xfId="0" applyFont="1" applyBorder="1" applyAlignment="1">
      <alignment horizontal="center" vertical="center"/>
    </xf>
    <xf numFmtId="1" fontId="74" fillId="0" borderId="0" xfId="0" applyNumberFormat="1" applyFont="1" applyAlignment="1">
      <alignment horizontal="center"/>
    </xf>
    <xf numFmtId="0" fontId="69" fillId="26" borderId="183" xfId="0" applyFont="1" applyFill="1" applyBorder="1" applyAlignment="1">
      <alignment horizontal="centerContinuous" vertical="center"/>
    </xf>
    <xf numFmtId="0" fontId="69" fillId="26" borderId="186" xfId="0" applyFont="1" applyFill="1" applyBorder="1" applyAlignment="1">
      <alignment horizontal="centerContinuous" vertical="center"/>
    </xf>
    <xf numFmtId="0" fontId="70" fillId="27" borderId="331" xfId="0" applyFont="1" applyFill="1" applyBorder="1" applyAlignment="1">
      <alignment horizontal="left" vertical="center" wrapText="1"/>
    </xf>
    <xf numFmtId="0" fontId="69" fillId="27" borderId="332" xfId="0" applyFont="1" applyFill="1" applyBorder="1" applyAlignment="1">
      <alignment horizontal="center" vertical="center"/>
    </xf>
    <xf numFmtId="0" fontId="69" fillId="27" borderId="333" xfId="0" applyFont="1" applyFill="1" applyBorder="1" applyAlignment="1">
      <alignment horizontal="center" vertical="center"/>
    </xf>
    <xf numFmtId="0" fontId="113" fillId="28" borderId="326" xfId="0" applyFont="1" applyFill="1" applyBorder="1" applyAlignment="1">
      <alignment horizontal="left" vertical="center" wrapText="1"/>
    </xf>
    <xf numFmtId="0" fontId="69" fillId="0" borderId="303" xfId="0" applyFont="1" applyBorder="1" applyAlignment="1">
      <alignment horizontal="center" vertical="center"/>
    </xf>
    <xf numFmtId="0" fontId="69" fillId="0" borderId="304" xfId="0" applyFont="1" applyBorder="1" applyAlignment="1">
      <alignment horizontal="center" vertical="center"/>
    </xf>
    <xf numFmtId="0" fontId="69" fillId="26" borderId="396" xfId="0" applyFont="1" applyFill="1" applyBorder="1" applyAlignment="1">
      <alignment horizontal="centerContinuous" vertical="center"/>
    </xf>
    <xf numFmtId="38" fontId="69" fillId="0" borderId="398" xfId="0" applyNumberFormat="1" applyFont="1" applyBorder="1" applyAlignment="1">
      <alignment horizontal="center" vertical="center"/>
    </xf>
    <xf numFmtId="38" fontId="69" fillId="0" borderId="306" xfId="0" applyNumberFormat="1" applyFont="1" applyBorder="1" applyAlignment="1">
      <alignment horizontal="center" vertical="center"/>
    </xf>
    <xf numFmtId="10" fontId="69" fillId="2" borderId="307" xfId="2" applyNumberFormat="1" applyFont="1" applyFill="1" applyBorder="1" applyAlignment="1" applyProtection="1">
      <alignment horizontal="center" vertical="center"/>
    </xf>
    <xf numFmtId="0" fontId="113" fillId="28" borderId="327" xfId="0" applyFont="1" applyFill="1" applyBorder="1" applyAlignment="1">
      <alignment horizontal="left" vertical="center" wrapText="1"/>
    </xf>
    <xf numFmtId="0" fontId="69" fillId="0" borderId="307" xfId="0" applyFont="1" applyBorder="1" applyAlignment="1">
      <alignment horizontal="center" vertical="center"/>
    </xf>
    <xf numFmtId="0" fontId="69" fillId="0" borderId="398" xfId="0" applyFont="1" applyBorder="1" applyAlignment="1">
      <alignment horizontal="center" vertical="center"/>
    </xf>
    <xf numFmtId="0" fontId="69" fillId="0" borderId="327" xfId="0" applyFont="1" applyBorder="1" applyAlignment="1">
      <alignment horizontal="center" vertical="center"/>
    </xf>
    <xf numFmtId="0" fontId="69" fillId="0" borderId="307" xfId="0" applyFont="1" applyBorder="1" applyAlignment="1">
      <alignment horizontal="center" vertical="center" wrapText="1"/>
    </xf>
    <xf numFmtId="0" fontId="69" fillId="0" borderId="183" xfId="0" applyFont="1" applyBorder="1" applyAlignment="1">
      <alignment horizontal="center" vertical="center"/>
    </xf>
    <xf numFmtId="0" fontId="69" fillId="0" borderId="186" xfId="0" applyFont="1" applyBorder="1" applyAlignment="1">
      <alignment horizontal="center" vertical="center"/>
    </xf>
    <xf numFmtId="0" fontId="69" fillId="0" borderId="328" xfId="0" applyFont="1" applyBorder="1" applyAlignment="1">
      <alignment horizontal="center" vertical="center"/>
    </xf>
    <xf numFmtId="0" fontId="91" fillId="16" borderId="341" xfId="0" applyFont="1" applyFill="1" applyBorder="1" applyAlignment="1">
      <alignment vertical="center"/>
    </xf>
    <xf numFmtId="0" fontId="84" fillId="16" borderId="98" xfId="0" applyFont="1" applyFill="1" applyBorder="1" applyAlignment="1">
      <alignment horizontal="centerContinuous" vertical="center"/>
    </xf>
    <xf numFmtId="0" fontId="84" fillId="16" borderId="393" xfId="0" applyFont="1" applyFill="1" applyBorder="1" applyAlignment="1">
      <alignment horizontal="centerContinuous" vertical="center"/>
    </xf>
    <xf numFmtId="0" fontId="73" fillId="25" borderId="102" xfId="0" applyFont="1" applyFill="1" applyBorder="1" applyAlignment="1">
      <alignment horizontal="centerContinuous" vertical="center"/>
    </xf>
    <xf numFmtId="0" fontId="81" fillId="25" borderId="98" xfId="0" applyFont="1" applyFill="1" applyBorder="1" applyAlignment="1">
      <alignment horizontal="centerContinuous" vertical="center"/>
    </xf>
    <xf numFmtId="0" fontId="81" fillId="25" borderId="393" xfId="0" applyFont="1" applyFill="1" applyBorder="1" applyAlignment="1">
      <alignment horizontal="centerContinuous" vertical="center"/>
    </xf>
    <xf numFmtId="0" fontId="69" fillId="26" borderId="358" xfId="0" quotePrefix="1" applyFont="1" applyFill="1" applyBorder="1" applyAlignment="1">
      <alignment horizontal="center" vertical="center" wrapText="1"/>
    </xf>
    <xf numFmtId="0" fontId="69" fillId="26" borderId="358" xfId="0" applyFont="1" applyFill="1" applyBorder="1" applyAlignment="1">
      <alignment horizontal="center" vertical="center" wrapText="1"/>
    </xf>
    <xf numFmtId="0" fontId="69" fillId="26" borderId="403" xfId="0" applyFont="1" applyFill="1" applyBorder="1" applyAlignment="1">
      <alignment horizontal="center" vertical="center" wrapText="1"/>
    </xf>
    <xf numFmtId="0" fontId="73" fillId="16" borderId="375" xfId="0" applyFont="1" applyFill="1" applyBorder="1" applyAlignment="1">
      <alignment horizontal="centerContinuous" vertical="center"/>
    </xf>
    <xf numFmtId="0" fontId="18" fillId="16" borderId="375" xfId="0" applyFont="1" applyFill="1" applyBorder="1" applyAlignment="1">
      <alignment vertical="center"/>
    </xf>
    <xf numFmtId="15" fontId="18" fillId="16" borderId="375" xfId="0" applyNumberFormat="1" applyFont="1" applyFill="1" applyBorder="1" applyAlignment="1">
      <alignment vertical="center"/>
    </xf>
    <xf numFmtId="0" fontId="74" fillId="16" borderId="375" xfId="0" applyFont="1" applyFill="1" applyBorder="1" applyAlignment="1">
      <alignment vertical="center"/>
    </xf>
    <xf numFmtId="0" fontId="95" fillId="16" borderId="375" xfId="0" applyFont="1" applyFill="1" applyBorder="1" applyAlignment="1">
      <alignment vertical="center"/>
    </xf>
    <xf numFmtId="15" fontId="95" fillId="16" borderId="206" xfId="0" applyNumberFormat="1" applyFont="1" applyFill="1" applyBorder="1" applyAlignment="1">
      <alignment vertical="center"/>
    </xf>
    <xf numFmtId="15" fontId="95" fillId="0" borderId="376" xfId="0" applyNumberFormat="1" applyFont="1" applyBorder="1" applyAlignment="1">
      <alignment vertical="center"/>
    </xf>
    <xf numFmtId="0" fontId="84" fillId="25" borderId="377" xfId="0" applyFont="1" applyFill="1" applyBorder="1" applyAlignment="1">
      <alignment horizontal="centerContinuous" vertical="center"/>
    </xf>
    <xf numFmtId="0" fontId="99" fillId="25" borderId="193" xfId="0" applyFont="1" applyFill="1" applyBorder="1" applyAlignment="1">
      <alignment horizontal="centerContinuous" vertical="top" wrapText="1"/>
    </xf>
    <xf numFmtId="0" fontId="99" fillId="25" borderId="194" xfId="0" applyFont="1" applyFill="1" applyBorder="1" applyAlignment="1">
      <alignment horizontal="centerContinuous" vertical="top" wrapText="1"/>
    </xf>
    <xf numFmtId="0" fontId="84" fillId="25" borderId="209" xfId="0" applyFont="1" applyFill="1" applyBorder="1" applyAlignment="1">
      <alignment horizontal="centerContinuous" vertical="center"/>
    </xf>
    <xf numFmtId="0" fontId="99" fillId="25" borderId="174" xfId="0" applyFont="1" applyFill="1" applyBorder="1" applyAlignment="1">
      <alignment horizontal="centerContinuous" vertical="center" wrapText="1"/>
    </xf>
    <xf numFmtId="0" fontId="99" fillId="25" borderId="217" xfId="0" applyFont="1" applyFill="1" applyBorder="1" applyAlignment="1">
      <alignment horizontal="centerContinuous" vertical="center" wrapText="1"/>
    </xf>
    <xf numFmtId="0" fontId="84" fillId="25" borderId="195" xfId="0" applyFont="1" applyFill="1" applyBorder="1" applyAlignment="1">
      <alignment horizontal="centerContinuous" vertical="center"/>
    </xf>
    <xf numFmtId="0" fontId="99" fillId="25" borderId="193" xfId="0" applyFont="1" applyFill="1" applyBorder="1" applyAlignment="1">
      <alignment horizontal="centerContinuous" vertical="center" wrapText="1"/>
    </xf>
    <xf numFmtId="0" fontId="100" fillId="25" borderId="197" xfId="0" applyFont="1" applyFill="1" applyBorder="1" applyAlignment="1">
      <alignment horizontal="centerContinuous" vertical="center"/>
    </xf>
    <xf numFmtId="0" fontId="84" fillId="25" borderId="197" xfId="0" applyFont="1" applyFill="1" applyBorder="1" applyAlignment="1">
      <alignment horizontal="centerContinuous" vertical="center"/>
    </xf>
    <xf numFmtId="0" fontId="100" fillId="0" borderId="378" xfId="0" applyFont="1" applyBorder="1" applyAlignment="1">
      <alignment horizontal="centerContinuous" vertical="center"/>
    </xf>
    <xf numFmtId="0" fontId="85" fillId="0" borderId="0" xfId="0" applyFont="1" applyAlignment="1">
      <alignment vertical="center"/>
    </xf>
    <xf numFmtId="0" fontId="89" fillId="2" borderId="228" xfId="0" applyFont="1" applyFill="1" applyBorder="1" applyAlignment="1">
      <alignment horizontal="centerContinuous" vertical="center" wrapText="1"/>
    </xf>
    <xf numFmtId="0" fontId="69" fillId="2" borderId="168" xfId="0" applyFont="1" applyFill="1" applyBorder="1" applyAlignment="1">
      <alignment horizontal="centerContinuous" vertical="center"/>
    </xf>
    <xf numFmtId="0" fontId="48" fillId="2" borderId="168" xfId="0" applyFont="1" applyFill="1" applyBorder="1" applyAlignment="1">
      <alignment horizontal="centerContinuous" vertical="center"/>
    </xf>
    <xf numFmtId="0" fontId="48" fillId="2" borderId="229" xfId="0" applyFont="1" applyFill="1" applyBorder="1" applyAlignment="1">
      <alignment horizontal="centerContinuous" vertical="center"/>
    </xf>
    <xf numFmtId="167" fontId="70" fillId="30" borderId="238" xfId="0" applyNumberFormat="1" applyFont="1" applyFill="1" applyBorder="1" applyAlignment="1">
      <alignment horizontal="center" vertical="center"/>
    </xf>
    <xf numFmtId="172" fontId="70" fillId="30" borderId="238" xfId="0" applyNumberFormat="1" applyFont="1" applyFill="1" applyBorder="1" applyAlignment="1">
      <alignment horizontal="center" vertical="center"/>
    </xf>
    <xf numFmtId="167" fontId="70" fillId="30" borderId="239" xfId="0" applyNumberFormat="1" applyFont="1" applyFill="1" applyBorder="1" applyAlignment="1">
      <alignment horizontal="center" vertical="center"/>
    </xf>
    <xf numFmtId="10" fontId="69" fillId="2" borderId="244" xfId="0" applyNumberFormat="1" applyFont="1" applyFill="1" applyBorder="1" applyAlignment="1">
      <alignment horizontal="center" vertical="center"/>
    </xf>
    <xf numFmtId="176" fontId="77" fillId="2" borderId="247" xfId="0" applyNumberFormat="1" applyFont="1" applyFill="1" applyBorder="1" applyAlignment="1">
      <alignment horizontal="center" vertical="center"/>
    </xf>
    <xf numFmtId="0" fontId="69" fillId="2" borderId="230" xfId="0" applyFont="1" applyFill="1" applyBorder="1" applyAlignment="1">
      <alignment horizontal="centerContinuous" vertical="center" wrapText="1"/>
    </xf>
    <xf numFmtId="0" fontId="69" fillId="2" borderId="18" xfId="0" applyFont="1" applyFill="1" applyBorder="1" applyAlignment="1">
      <alignment horizontal="centerContinuous" vertical="center"/>
    </xf>
    <xf numFmtId="0" fontId="98" fillId="2" borderId="18" xfId="0" applyFont="1" applyFill="1" applyBorder="1" applyAlignment="1">
      <alignment horizontal="centerContinuous" vertical="center" wrapText="1"/>
    </xf>
    <xf numFmtId="0" fontId="98" fillId="2" borderId="231" xfId="0" applyFont="1" applyFill="1" applyBorder="1" applyAlignment="1">
      <alignment horizontal="centerContinuous" vertical="center"/>
    </xf>
    <xf numFmtId="167" fontId="70" fillId="2" borderId="241" xfId="0" applyNumberFormat="1" applyFont="1" applyFill="1" applyBorder="1" applyAlignment="1">
      <alignment horizontal="center" vertical="center"/>
    </xf>
    <xf numFmtId="172" fontId="70" fillId="2" borderId="241" xfId="0" applyNumberFormat="1" applyFont="1" applyFill="1" applyBorder="1" applyAlignment="1">
      <alignment horizontal="center" vertical="center"/>
    </xf>
    <xf numFmtId="167" fontId="70" fillId="2" borderId="242" xfId="0" applyNumberFormat="1" applyFont="1" applyFill="1" applyBorder="1" applyAlignment="1">
      <alignment horizontal="center" vertical="center"/>
    </xf>
    <xf numFmtId="10" fontId="69" fillId="2" borderId="245" xfId="0" applyNumberFormat="1" applyFont="1" applyFill="1" applyBorder="1" applyAlignment="1">
      <alignment horizontal="center" vertical="center"/>
    </xf>
    <xf numFmtId="0" fontId="87" fillId="23" borderId="248" xfId="0" applyFont="1" applyFill="1" applyBorder="1" applyAlignment="1">
      <alignment horizontal="center" vertical="center" wrapText="1"/>
    </xf>
    <xf numFmtId="167" fontId="70" fillId="30" borderId="241" xfId="0" applyNumberFormat="1" applyFont="1" applyFill="1" applyBorder="1" applyAlignment="1">
      <alignment horizontal="center" vertical="center"/>
    </xf>
    <xf numFmtId="172" fontId="70" fillId="30" borderId="241" xfId="0" applyNumberFormat="1" applyFont="1" applyFill="1" applyBorder="1" applyAlignment="1">
      <alignment horizontal="center" vertical="center"/>
    </xf>
    <xf numFmtId="167" fontId="70" fillId="30" borderId="242" xfId="0" applyNumberFormat="1" applyFont="1" applyFill="1" applyBorder="1" applyAlignment="1">
      <alignment horizontal="center" vertical="center"/>
    </xf>
    <xf numFmtId="0" fontId="69" fillId="2" borderId="249" xfId="0" applyFont="1" applyFill="1" applyBorder="1" applyAlignment="1">
      <alignment horizontal="centerContinuous" vertical="center" wrapText="1"/>
    </xf>
    <xf numFmtId="0" fontId="69" fillId="2" borderId="250" xfId="0" applyFont="1" applyFill="1" applyBorder="1" applyAlignment="1">
      <alignment horizontal="centerContinuous" vertical="center"/>
    </xf>
    <xf numFmtId="0" fontId="69" fillId="2" borderId="250" xfId="0" applyFont="1" applyFill="1" applyBorder="1" applyAlignment="1">
      <alignment horizontal="centerContinuous" vertical="center" wrapText="1"/>
    </xf>
    <xf numFmtId="0" fontId="69" fillId="2" borderId="252" xfId="0" applyFont="1" applyFill="1" applyBorder="1" applyAlignment="1">
      <alignment horizontal="centerContinuous" vertical="center"/>
    </xf>
    <xf numFmtId="167" fontId="70" fillId="2" borderId="254" xfId="0" applyNumberFormat="1" applyFont="1" applyFill="1" applyBorder="1" applyAlignment="1">
      <alignment horizontal="center" vertical="center"/>
    </xf>
    <xf numFmtId="172" fontId="70" fillId="2" borderId="254" xfId="0" applyNumberFormat="1" applyFont="1" applyFill="1" applyBorder="1" applyAlignment="1">
      <alignment horizontal="center" vertical="center"/>
    </xf>
    <xf numFmtId="169" fontId="70" fillId="2" borderId="255" xfId="0" applyNumberFormat="1" applyFont="1" applyFill="1" applyBorder="1" applyAlignment="1">
      <alignment horizontal="center" vertical="center"/>
    </xf>
    <xf numFmtId="0" fontId="87" fillId="23" borderId="266" xfId="0" applyFont="1" applyFill="1" applyBorder="1" applyAlignment="1">
      <alignment horizontal="center" vertical="center" wrapText="1"/>
    </xf>
    <xf numFmtId="0" fontId="0" fillId="0" borderId="384" xfId="0" applyBorder="1"/>
    <xf numFmtId="0" fontId="91" fillId="16" borderId="385" xfId="0" applyFont="1" applyFill="1" applyBorder="1" applyAlignment="1">
      <alignment horizontal="left" vertical="center"/>
    </xf>
    <xf numFmtId="0" fontId="93" fillId="16" borderId="206" xfId="0" applyFont="1" applyFill="1" applyBorder="1" applyAlignment="1">
      <alignment horizontal="left" vertical="center"/>
    </xf>
    <xf numFmtId="0" fontId="93" fillId="16" borderId="376"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84" fillId="25" borderId="229"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10" xfId="0" applyFont="1" applyBorder="1" applyAlignment="1">
      <alignment horizontal="centerContinuous" vertical="center" wrapText="1"/>
    </xf>
    <xf numFmtId="0" fontId="89" fillId="0" borderId="211" xfId="0" applyFont="1" applyBorder="1" applyAlignment="1">
      <alignment horizontal="centerContinuous" vertical="center" wrapText="1"/>
    </xf>
    <xf numFmtId="0" fontId="89" fillId="0" borderId="212" xfId="0" applyFont="1" applyBorder="1" applyAlignment="1">
      <alignment horizontal="centerContinuous" vertical="center" wrapText="1"/>
    </xf>
    <xf numFmtId="0" fontId="74" fillId="0" borderId="381" xfId="0" applyFont="1" applyBorder="1" applyAlignment="1">
      <alignment vertical="center"/>
    </xf>
    <xf numFmtId="0" fontId="74" fillId="0" borderId="0" xfId="0" applyFont="1"/>
    <xf numFmtId="0" fontId="41" fillId="14" borderId="461" xfId="0" applyFont="1" applyFill="1" applyBorder="1" applyAlignment="1">
      <alignment horizontal="center" vertical="center" wrapText="1"/>
    </xf>
    <xf numFmtId="0" fontId="41" fillId="14" borderId="463" xfId="0" applyFont="1" applyFill="1" applyBorder="1" applyAlignment="1">
      <alignment horizontal="center" vertical="center" wrapText="1"/>
    </xf>
    <xf numFmtId="0" fontId="41" fillId="14" borderId="270" xfId="0" applyFont="1" applyFill="1" applyBorder="1" applyAlignment="1">
      <alignment horizontal="center" vertical="center" wrapText="1"/>
    </xf>
    <xf numFmtId="0" fontId="41" fillId="14" borderId="114" xfId="0" applyFont="1" applyFill="1" applyBorder="1" applyAlignment="1">
      <alignment horizontal="center" vertical="center" wrapText="1"/>
    </xf>
    <xf numFmtId="166" fontId="41" fillId="14" borderId="114" xfId="0" applyNumberFormat="1" applyFont="1" applyFill="1" applyBorder="1" applyAlignment="1">
      <alignment horizontal="center" vertical="center" wrapText="1"/>
    </xf>
    <xf numFmtId="0" fontId="41" fillId="14" borderId="179" xfId="0" applyFont="1" applyFill="1" applyBorder="1" applyAlignment="1">
      <alignment horizontal="center" vertical="center" wrapText="1"/>
    </xf>
    <xf numFmtId="0" fontId="81" fillId="14" borderId="73" xfId="0" applyFont="1" applyFill="1" applyBorder="1" applyAlignment="1">
      <alignment horizontal="center" vertical="center" wrapText="1"/>
    </xf>
    <xf numFmtId="165" fontId="0" fillId="0" borderId="275" xfId="1" applyNumberFormat="1" applyFont="1" applyFill="1" applyBorder="1" applyAlignment="1" applyProtection="1">
      <alignment vertical="center"/>
    </xf>
    <xf numFmtId="166" fontId="78" fillId="2" borderId="466" xfId="2" applyNumberFormat="1" applyFont="1" applyFill="1" applyBorder="1" applyAlignment="1" applyProtection="1">
      <alignment horizontal="center" vertical="center"/>
    </xf>
    <xf numFmtId="165" fontId="79" fillId="0" borderId="431" xfId="1" applyNumberFormat="1" applyFont="1" applyFill="1" applyBorder="1" applyAlignment="1" applyProtection="1">
      <alignment horizontal="center" vertical="center"/>
    </xf>
    <xf numFmtId="165" fontId="79" fillId="0" borderId="30" xfId="1" applyNumberFormat="1" applyFont="1" applyFill="1" applyBorder="1" applyAlignment="1" applyProtection="1">
      <alignment horizontal="center" vertical="center"/>
    </xf>
    <xf numFmtId="166" fontId="79" fillId="2" borderId="277" xfId="2" applyNumberFormat="1" applyFont="1" applyFill="1" applyBorder="1" applyAlignment="1" applyProtection="1">
      <alignment horizontal="center" vertical="center"/>
    </xf>
    <xf numFmtId="166" fontId="79" fillId="2" borderId="278" xfId="2" applyNumberFormat="1" applyFont="1" applyFill="1" applyBorder="1" applyAlignment="1" applyProtection="1">
      <alignment horizontal="center" vertical="center"/>
    </xf>
    <xf numFmtId="166" fontId="78" fillId="2" borderId="27" xfId="2" applyNumberFormat="1" applyFont="1" applyFill="1" applyBorder="1" applyAlignment="1" applyProtection="1">
      <alignment horizontal="center" vertical="center"/>
    </xf>
    <xf numFmtId="2" fontId="79" fillId="2" borderId="283" xfId="2" applyNumberFormat="1" applyFont="1" applyFill="1" applyBorder="1" applyAlignment="1" applyProtection="1">
      <alignment horizontal="center" vertical="center"/>
    </xf>
    <xf numFmtId="165" fontId="0" fillId="0" borderId="462" xfId="1" applyNumberFormat="1" applyFont="1" applyFill="1" applyBorder="1" applyAlignment="1" applyProtection="1">
      <alignment vertical="center"/>
    </xf>
    <xf numFmtId="166" fontId="78" fillId="2" borderId="272" xfId="2" applyNumberFormat="1" applyFont="1" applyFill="1" applyBorder="1" applyAlignment="1" applyProtection="1">
      <alignment horizontal="center" vertical="center"/>
    </xf>
    <xf numFmtId="166" fontId="79" fillId="2" borderId="271" xfId="2" applyNumberFormat="1" applyFont="1" applyFill="1" applyBorder="1" applyAlignment="1" applyProtection="1">
      <alignment horizontal="center" vertical="center"/>
    </xf>
    <xf numFmtId="166" fontId="79" fillId="2" borderId="272" xfId="2" applyNumberFormat="1" applyFont="1" applyFill="1" applyBorder="1" applyAlignment="1" applyProtection="1">
      <alignment horizontal="center" vertical="center"/>
    </xf>
    <xf numFmtId="0" fontId="0" fillId="0" borderId="381" xfId="0" applyBorder="1" applyAlignment="1">
      <alignment vertical="center"/>
    </xf>
    <xf numFmtId="166" fontId="78" fillId="2" borderId="276" xfId="2" applyNumberFormat="1" applyFont="1" applyFill="1" applyBorder="1" applyAlignment="1" applyProtection="1">
      <alignment horizontal="center" vertical="center"/>
    </xf>
    <xf numFmtId="166" fontId="79" fillId="2" borderId="279" xfId="2" applyNumberFormat="1" applyFont="1" applyFill="1" applyBorder="1" applyAlignment="1" applyProtection="1">
      <alignment horizontal="center" vertical="center"/>
    </xf>
    <xf numFmtId="166" fontId="79" fillId="2" borderId="280" xfId="2" applyNumberFormat="1" applyFont="1" applyFill="1" applyBorder="1" applyAlignment="1" applyProtection="1">
      <alignment horizontal="center" vertical="center"/>
    </xf>
    <xf numFmtId="166" fontId="78" fillId="2" borderId="32"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xf>
    <xf numFmtId="166" fontId="79" fillId="2" borderId="273" xfId="2" applyNumberFormat="1" applyFont="1" applyFill="1" applyBorder="1" applyAlignment="1" applyProtection="1">
      <alignment horizontal="center" vertical="center"/>
    </xf>
    <xf numFmtId="166" fontId="79" fillId="2" borderId="274"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wrapText="1"/>
    </xf>
    <xf numFmtId="3" fontId="41" fillId="0" borderId="0" xfId="0" applyNumberFormat="1" applyFont="1" applyAlignment="1">
      <alignment vertical="center"/>
    </xf>
    <xf numFmtId="3" fontId="41" fillId="0" borderId="0" xfId="0" applyNumberFormat="1" applyFont="1" applyAlignment="1">
      <alignment horizontal="center" vertical="center"/>
    </xf>
    <xf numFmtId="43" fontId="0" fillId="0" borderId="0" xfId="1" applyFont="1" applyProtection="1"/>
    <xf numFmtId="166" fontId="78" fillId="2" borderId="284" xfId="2" applyNumberFormat="1" applyFont="1" applyFill="1" applyBorder="1" applyAlignment="1" applyProtection="1">
      <alignment horizontal="center" vertical="center"/>
    </xf>
    <xf numFmtId="43" fontId="0" fillId="0" borderId="0" xfId="0" applyNumberFormat="1"/>
    <xf numFmtId="0" fontId="0" fillId="0" borderId="282" xfId="0" applyBorder="1" applyAlignment="1">
      <alignment horizontal="left" vertical="center" indent="1"/>
    </xf>
    <xf numFmtId="165" fontId="0" fillId="0" borderId="282" xfId="0" applyNumberFormat="1" applyBorder="1" applyAlignment="1">
      <alignment horizontal="left" vertical="center" indent="1"/>
    </xf>
    <xf numFmtId="10" fontId="0" fillId="0" borderId="0" xfId="0" applyNumberFormat="1" applyAlignment="1">
      <alignment horizontal="center" vertical="center"/>
    </xf>
    <xf numFmtId="166" fontId="101" fillId="31" borderId="285" xfId="0" applyNumberFormat="1" applyFont="1" applyFill="1" applyBorder="1" applyAlignment="1">
      <alignment horizontal="center" vertical="center"/>
    </xf>
    <xf numFmtId="165" fontId="76" fillId="31" borderId="288" xfId="0" applyNumberFormat="1" applyFont="1" applyFill="1" applyBorder="1" applyAlignment="1">
      <alignment vertical="center"/>
    </xf>
    <xf numFmtId="165" fontId="76" fillId="31" borderId="290" xfId="0" applyNumberFormat="1" applyFont="1" applyFill="1" applyBorder="1" applyAlignment="1">
      <alignment vertical="center"/>
    </xf>
    <xf numFmtId="165" fontId="48" fillId="31" borderId="291" xfId="0" applyNumberFormat="1" applyFont="1" applyFill="1" applyBorder="1" applyAlignment="1">
      <alignment vertical="center"/>
    </xf>
    <xf numFmtId="10" fontId="76" fillId="31" borderId="291" xfId="2" applyNumberFormat="1" applyFont="1" applyFill="1" applyBorder="1" applyAlignment="1" applyProtection="1">
      <alignment horizontal="center" vertical="center"/>
    </xf>
    <xf numFmtId="10" fontId="76" fillId="31" borderId="292" xfId="2" applyNumberFormat="1" applyFont="1" applyFill="1" applyBorder="1" applyAlignment="1" applyProtection="1">
      <alignment horizontal="center" vertical="center"/>
    </xf>
    <xf numFmtId="10" fontId="101" fillId="31" borderId="293" xfId="0" applyNumberFormat="1" applyFont="1" applyFill="1" applyBorder="1" applyAlignment="1">
      <alignment horizontal="center" vertical="center"/>
    </xf>
    <xf numFmtId="2" fontId="76" fillId="31" borderId="294" xfId="2" applyNumberFormat="1" applyFont="1" applyFill="1" applyBorder="1" applyAlignment="1" applyProtection="1">
      <alignment horizontal="center" vertical="center"/>
    </xf>
    <xf numFmtId="165" fontId="48" fillId="31" borderId="285" xfId="0" applyNumberFormat="1" applyFont="1" applyFill="1" applyBorder="1" applyAlignment="1">
      <alignment vertical="center"/>
    </xf>
    <xf numFmtId="166" fontId="101" fillId="31" borderId="287" xfId="0" applyNumberFormat="1" applyFont="1" applyFill="1" applyBorder="1" applyAlignment="1">
      <alignment horizontal="center" vertical="center"/>
    </xf>
    <xf numFmtId="165" fontId="76" fillId="31" borderId="285" xfId="0" applyNumberFormat="1" applyFont="1" applyFill="1" applyBorder="1" applyAlignment="1">
      <alignment vertical="center"/>
    </xf>
    <xf numFmtId="10" fontId="76" fillId="31" borderId="289" xfId="2" applyNumberFormat="1" applyFont="1" applyFill="1" applyBorder="1" applyAlignment="1" applyProtection="1">
      <alignment horizontal="center" vertical="center"/>
    </xf>
    <xf numFmtId="10" fontId="76" fillId="31" borderId="290" xfId="0" applyNumberFormat="1" applyFont="1" applyFill="1" applyBorder="1" applyAlignment="1">
      <alignment horizontal="center" vertical="center"/>
    </xf>
    <xf numFmtId="165" fontId="76" fillId="31" borderId="295" xfId="1" applyNumberFormat="1" applyFont="1" applyFill="1" applyBorder="1" applyAlignment="1" applyProtection="1">
      <alignment vertical="center"/>
    </xf>
    <xf numFmtId="165" fontId="76" fillId="31" borderId="296" xfId="1" applyNumberFormat="1" applyFont="1" applyFill="1" applyBorder="1" applyAlignment="1" applyProtection="1">
      <alignment vertical="center"/>
    </xf>
    <xf numFmtId="0" fontId="48" fillId="0" borderId="0" xfId="0" applyFont="1"/>
    <xf numFmtId="0" fontId="48" fillId="0" borderId="381" xfId="0" applyFont="1" applyBorder="1"/>
    <xf numFmtId="0" fontId="48" fillId="0" borderId="0" xfId="0" applyFont="1" applyAlignment="1">
      <alignment vertical="center"/>
    </xf>
    <xf numFmtId="0" fontId="74" fillId="0" borderId="384" xfId="0" applyFont="1" applyBorder="1" applyAlignment="1">
      <alignment vertical="center"/>
    </xf>
    <xf numFmtId="0" fontId="74" fillId="0" borderId="464" xfId="0" applyFont="1" applyBorder="1" applyAlignment="1">
      <alignment vertical="center"/>
    </xf>
    <xf numFmtId="0" fontId="74" fillId="0" borderId="223" xfId="0" applyFont="1" applyBorder="1" applyAlignment="1">
      <alignment vertical="center"/>
    </xf>
    <xf numFmtId="0" fontId="74" fillId="0" borderId="465" xfId="0" applyFont="1" applyBorder="1" applyAlignment="1">
      <alignment vertical="center"/>
    </xf>
    <xf numFmtId="0" fontId="75" fillId="15" borderId="0" xfId="0" applyFont="1" applyFill="1" applyAlignment="1">
      <alignment horizontal="center" vertical="center"/>
    </xf>
    <xf numFmtId="0" fontId="0" fillId="2" borderId="184" xfId="0" applyFill="1" applyBorder="1"/>
    <xf numFmtId="0" fontId="0" fillId="2" borderId="0" xfId="0" applyFill="1"/>
    <xf numFmtId="0" fontId="0" fillId="2" borderId="381" xfId="0" applyFill="1" applyBorder="1"/>
    <xf numFmtId="0" fontId="80" fillId="0" borderId="384" xfId="0" applyFont="1" applyBorder="1" applyAlignment="1">
      <alignment vertical="center"/>
    </xf>
    <xf numFmtId="0" fontId="80" fillId="0" borderId="0" xfId="0" applyFont="1" applyAlignment="1">
      <alignment vertical="center"/>
    </xf>
    <xf numFmtId="0" fontId="0" fillId="2" borderId="208"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08" xfId="0" applyFont="1" applyBorder="1" applyAlignment="1">
      <alignment vertical="center"/>
    </xf>
    <xf numFmtId="165" fontId="48" fillId="0" borderId="0" xfId="1" applyNumberFormat="1" applyFont="1" applyBorder="1" applyAlignment="1" applyProtection="1">
      <alignment vertical="center"/>
    </xf>
    <xf numFmtId="0" fontId="74" fillId="0" borderId="29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7" borderId="303" xfId="0" applyFont="1" applyFill="1" applyBorder="1" applyAlignment="1">
      <alignment horizontal="center" vertical="center" wrapText="1"/>
    </xf>
    <xf numFmtId="0" fontId="97" fillId="35" borderId="325" xfId="0" applyFont="1" applyFill="1" applyBorder="1" applyAlignment="1">
      <alignment horizontal="center" vertical="top" wrapText="1"/>
    </xf>
    <xf numFmtId="0" fontId="97" fillId="35" borderId="326" xfId="0" applyFont="1" applyFill="1" applyBorder="1" applyAlignment="1">
      <alignment horizontal="center" vertical="top" wrapText="1"/>
    </xf>
    <xf numFmtId="0" fontId="97" fillId="35" borderId="327" xfId="0" applyFont="1" applyFill="1" applyBorder="1" applyAlignment="1">
      <alignment horizontal="center" vertical="top" wrapText="1"/>
    </xf>
    <xf numFmtId="0" fontId="69" fillId="0" borderId="421" xfId="0" applyFont="1" applyBorder="1" applyAlignment="1">
      <alignment horizontal="center" vertical="center"/>
    </xf>
    <xf numFmtId="0" fontId="69" fillId="0" borderId="473" xfId="0" applyFont="1" applyBorder="1" applyAlignment="1">
      <alignment horizontal="center" vertical="center"/>
    </xf>
    <xf numFmtId="0" fontId="83" fillId="0" borderId="325" xfId="0" applyFont="1" applyBorder="1" applyAlignment="1">
      <alignment horizontal="center" vertical="center"/>
    </xf>
    <xf numFmtId="0" fontId="83" fillId="0" borderId="300" xfId="0" applyFont="1" applyBorder="1" applyAlignment="1">
      <alignment horizontal="center" vertical="center"/>
    </xf>
    <xf numFmtId="2" fontId="83" fillId="0" borderId="300" xfId="0" applyNumberFormat="1" applyFont="1" applyBorder="1" applyAlignment="1">
      <alignment horizontal="center" vertical="center"/>
    </xf>
    <xf numFmtId="183" fontId="83" fillId="0" borderId="471" xfId="0" applyNumberFormat="1" applyFont="1" applyBorder="1" applyAlignment="1">
      <alignment horizontal="center" vertical="center"/>
    </xf>
    <xf numFmtId="0" fontId="83" fillId="0" borderId="326" xfId="0" applyFont="1" applyBorder="1" applyAlignment="1">
      <alignment horizontal="center" vertical="center"/>
    </xf>
    <xf numFmtId="0" fontId="83" fillId="0" borderId="303" xfId="0" applyFont="1" applyBorder="1" applyAlignment="1">
      <alignment horizontal="center" vertical="center"/>
    </xf>
    <xf numFmtId="2" fontId="83" fillId="0" borderId="303" xfId="0" applyNumberFormat="1" applyFont="1" applyBorder="1" applyAlignment="1">
      <alignment horizontal="center" vertical="center"/>
    </xf>
    <xf numFmtId="183" fontId="83" fillId="0" borderId="404" xfId="0" applyNumberFormat="1" applyFont="1" applyBorder="1" applyAlignment="1">
      <alignment horizontal="center" vertical="center"/>
    </xf>
    <xf numFmtId="0" fontId="83" fillId="0" borderId="327" xfId="0" applyFont="1" applyBorder="1" applyAlignment="1">
      <alignment horizontal="center" vertical="center"/>
    </xf>
    <xf numFmtId="0" fontId="83" fillId="0" borderId="306" xfId="0" applyFont="1" applyBorder="1" applyAlignment="1">
      <alignment horizontal="center" vertical="center"/>
    </xf>
    <xf numFmtId="2" fontId="83" fillId="0" borderId="306" xfId="0" applyNumberFormat="1" applyFont="1" applyBorder="1" applyAlignment="1">
      <alignment horizontal="center" vertical="center"/>
    </xf>
    <xf numFmtId="183" fontId="83" fillId="0" borderId="472" xfId="0" applyNumberFormat="1" applyFont="1" applyBorder="1" applyAlignment="1">
      <alignment horizontal="center" vertical="center"/>
    </xf>
    <xf numFmtId="0" fontId="33" fillId="38" borderId="85" xfId="0" applyFont="1" applyFill="1" applyBorder="1" applyAlignment="1">
      <alignment horizontal="left" vertical="top" wrapText="1"/>
    </xf>
    <xf numFmtId="0" fontId="33" fillId="38" borderId="156" xfId="0" applyFont="1" applyFill="1" applyBorder="1" applyAlignment="1">
      <alignment horizontal="left" vertical="top" wrapText="1"/>
    </xf>
    <xf numFmtId="168" fontId="12" fillId="0" borderId="107" xfId="0" applyNumberFormat="1" applyFont="1" applyBorder="1" applyAlignment="1">
      <alignment horizontal="center" vertical="center"/>
    </xf>
    <xf numFmtId="0" fontId="45" fillId="0" borderId="104" xfId="0" applyFont="1" applyBorder="1" applyAlignment="1">
      <alignment horizontal="center" vertical="center"/>
    </xf>
    <xf numFmtId="0" fontId="12" fillId="11" borderId="477" xfId="0" applyFont="1" applyFill="1" applyBorder="1" applyAlignment="1" applyProtection="1">
      <alignment vertical="center"/>
      <protection locked="0"/>
    </xf>
    <xf numFmtId="0" fontId="12" fillId="11" borderId="478" xfId="0" applyFont="1" applyFill="1" applyBorder="1" applyAlignment="1" applyProtection="1">
      <alignment vertical="center"/>
      <protection locked="0"/>
    </xf>
    <xf numFmtId="43" fontId="0" fillId="0" borderId="430" xfId="1" applyFont="1" applyFill="1" applyBorder="1" applyAlignment="1" applyProtection="1">
      <alignment vertical="center"/>
    </xf>
    <xf numFmtId="165" fontId="79" fillId="0" borderId="479" xfId="1" applyNumberFormat="1" applyFont="1" applyFill="1" applyBorder="1" applyAlignment="1" applyProtection="1">
      <alignment horizontal="center" vertical="center"/>
    </xf>
    <xf numFmtId="0" fontId="0" fillId="0" borderId="282" xfId="0" applyBorder="1" applyAlignment="1">
      <alignment vertical="center"/>
    </xf>
    <xf numFmtId="0" fontId="0" fillId="0" borderId="386" xfId="0" applyBorder="1" applyAlignment="1">
      <alignment vertical="center"/>
    </xf>
    <xf numFmtId="0" fontId="0" fillId="0" borderId="281" xfId="0" applyBorder="1" applyAlignment="1">
      <alignment vertical="center"/>
    </xf>
    <xf numFmtId="0" fontId="16" fillId="0" borderId="226"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62" xfId="0" applyFont="1" applyBorder="1" applyAlignment="1">
      <alignment horizontal="center" vertical="center" wrapText="1"/>
    </xf>
    <xf numFmtId="0" fontId="16" fillId="0" borderId="364" xfId="0" applyFont="1" applyBorder="1" applyAlignment="1">
      <alignment horizontal="center" vertical="center" wrapText="1"/>
    </xf>
    <xf numFmtId="165" fontId="114" fillId="0" borderId="0" xfId="0" applyNumberFormat="1" applyFont="1" applyAlignment="1">
      <alignment vertical="center"/>
    </xf>
    <xf numFmtId="37" fontId="23" fillId="0" borderId="148" xfId="0" applyNumberFormat="1" applyFont="1" applyBorder="1" applyAlignment="1">
      <alignment vertical="center"/>
    </xf>
    <xf numFmtId="37" fontId="107" fillId="0" borderId="150" xfId="0" applyNumberFormat="1" applyFont="1" applyBorder="1" applyAlignment="1">
      <alignment vertical="center"/>
    </xf>
    <xf numFmtId="165" fontId="0" fillId="0" borderId="0" xfId="1" applyNumberFormat="1" applyFont="1"/>
    <xf numFmtId="0" fontId="64" fillId="4" borderId="119" xfId="10" applyFont="1" applyFill="1" applyAlignment="1" applyProtection="1">
      <alignment vertical="center" wrapText="1" shrinkToFit="1"/>
      <protection locked="0"/>
    </xf>
    <xf numFmtId="0" fontId="64" fillId="4" borderId="119" xfId="10" applyFont="1" applyFill="1" applyAlignment="1" applyProtection="1">
      <alignment horizontal="center" vertical="center" shrinkToFit="1"/>
      <protection locked="0"/>
    </xf>
    <xf numFmtId="177" fontId="65" fillId="4" borderId="119" xfId="10" applyNumberFormat="1" applyFont="1" applyFill="1" applyAlignment="1" applyProtection="1">
      <alignment horizontal="center" vertical="center"/>
      <protection locked="0"/>
    </xf>
    <xf numFmtId="0" fontId="12" fillId="0" borderId="109" xfId="0" applyFont="1" applyBorder="1"/>
    <xf numFmtId="0" fontId="0" fillId="0" borderId="110" xfId="0" applyBorder="1"/>
    <xf numFmtId="0" fontId="0" fillId="0" borderId="111" xfId="0" applyBorder="1"/>
    <xf numFmtId="15" fontId="12" fillId="0" borderId="107" xfId="0" applyNumberFormat="1" applyFont="1" applyBorder="1"/>
    <xf numFmtId="9" fontId="0" fillId="0" borderId="16" xfId="0" applyNumberFormat="1" applyBorder="1" applyAlignment="1">
      <alignment horizontal="center" vertical="center" wrapText="1"/>
    </xf>
    <xf numFmtId="4" fontId="0" fillId="0" borderId="0" xfId="0" applyNumberFormat="1"/>
    <xf numFmtId="37" fontId="0" fillId="0" borderId="361" xfId="0" applyNumberFormat="1" applyBorder="1" applyAlignment="1">
      <alignment horizontal="center" vertical="center"/>
    </xf>
    <xf numFmtId="10" fontId="17" fillId="0" borderId="0" xfId="2" applyNumberFormat="1" applyFont="1" applyAlignment="1">
      <alignment horizontal="center"/>
    </xf>
    <xf numFmtId="9" fontId="115" fillId="0" borderId="107" xfId="2" applyFont="1" applyBorder="1" applyAlignment="1">
      <alignment horizontal="center"/>
    </xf>
    <xf numFmtId="9" fontId="116" fillId="0" borderId="104" xfId="2" applyFont="1" applyBorder="1" applyAlignment="1">
      <alignment horizontal="center" vertical="center"/>
    </xf>
    <xf numFmtId="40" fontId="0" fillId="0" borderId="0" xfId="0" applyNumberFormat="1"/>
    <xf numFmtId="15" fontId="64" fillId="4" borderId="119" xfId="10" quotePrefix="1" applyNumberFormat="1" applyFont="1" applyFill="1" applyAlignment="1" applyProtection="1">
      <alignment horizontal="center" vertical="center"/>
      <protection locked="0"/>
    </xf>
    <xf numFmtId="0" fontId="64" fillId="4" borderId="119" xfId="10" quotePrefix="1" applyFont="1" applyFill="1" applyAlignment="1" applyProtection="1">
      <alignment vertical="center" shrinkToFit="1"/>
      <protection locked="0"/>
    </xf>
    <xf numFmtId="2" fontId="0" fillId="0" borderId="33" xfId="0" applyNumberFormat="1" applyBorder="1"/>
    <xf numFmtId="0" fontId="81" fillId="14" borderId="70" xfId="0" applyFont="1" applyFill="1" applyBorder="1" applyAlignment="1">
      <alignment horizontal="center" vertical="center" wrapText="1"/>
    </xf>
    <xf numFmtId="165" fontId="48" fillId="31" borderId="492" xfId="0" applyNumberFormat="1" applyFont="1" applyFill="1" applyBorder="1" applyAlignment="1">
      <alignment vertical="center"/>
    </xf>
    <xf numFmtId="166" fontId="78" fillId="2" borderId="493" xfId="2" applyNumberFormat="1" applyFont="1" applyFill="1" applyBorder="1" applyAlignment="1" applyProtection="1">
      <alignment horizontal="center" vertical="center"/>
    </xf>
    <xf numFmtId="165" fontId="0" fillId="0" borderId="494" xfId="1" applyNumberFormat="1" applyFont="1" applyFill="1" applyBorder="1" applyAlignment="1" applyProtection="1">
      <alignment vertical="center"/>
    </xf>
    <xf numFmtId="165" fontId="0" fillId="0" borderId="496" xfId="1" applyNumberFormat="1" applyFont="1" applyFill="1" applyBorder="1" applyAlignment="1" applyProtection="1">
      <alignment vertical="center"/>
    </xf>
    <xf numFmtId="165" fontId="0" fillId="0" borderId="497" xfId="1" applyNumberFormat="1" applyFont="1" applyFill="1" applyBorder="1" applyAlignment="1" applyProtection="1">
      <alignment vertical="center"/>
    </xf>
    <xf numFmtId="166" fontId="78" fillId="2" borderId="491" xfId="2" applyNumberFormat="1" applyFont="1" applyFill="1" applyBorder="1" applyAlignment="1" applyProtection="1">
      <alignment horizontal="center" vertical="center"/>
    </xf>
    <xf numFmtId="10" fontId="112" fillId="0" borderId="34" xfId="2" applyNumberFormat="1" applyFont="1" applyFill="1" applyBorder="1" applyAlignment="1" applyProtection="1">
      <alignment horizontal="center" vertical="center"/>
    </xf>
    <xf numFmtId="43" fontId="0" fillId="0" borderId="494" xfId="1" applyFont="1" applyFill="1" applyBorder="1" applyAlignment="1" applyProtection="1">
      <alignment vertical="center"/>
    </xf>
    <xf numFmtId="0" fontId="12" fillId="11" borderId="498" xfId="0" applyFont="1" applyFill="1" applyBorder="1" applyAlignment="1" applyProtection="1">
      <alignment vertical="center"/>
      <protection locked="0"/>
    </xf>
    <xf numFmtId="0" fontId="12" fillId="11" borderId="499" xfId="0" applyFont="1" applyFill="1" applyBorder="1" applyAlignment="1" applyProtection="1">
      <alignment vertical="center"/>
      <protection locked="0"/>
    </xf>
    <xf numFmtId="43" fontId="0" fillId="0" borderId="500" xfId="1" applyFont="1" applyFill="1" applyBorder="1" applyAlignment="1" applyProtection="1">
      <alignment vertical="center"/>
    </xf>
    <xf numFmtId="10" fontId="112" fillId="0" borderId="58" xfId="2" applyNumberFormat="1" applyFont="1" applyFill="1" applyBorder="1" applyAlignment="1" applyProtection="1">
      <alignment horizontal="center" vertical="center"/>
    </xf>
    <xf numFmtId="165" fontId="48" fillId="31" borderId="501" xfId="0" applyNumberFormat="1" applyFont="1" applyFill="1" applyBorder="1" applyAlignment="1">
      <alignment vertical="center"/>
    </xf>
    <xf numFmtId="9" fontId="0" fillId="0" borderId="487" xfId="0" applyNumberFormat="1" applyBorder="1" applyAlignment="1">
      <alignment horizontal="center" vertical="center"/>
    </xf>
    <xf numFmtId="167" fontId="104" fillId="11" borderId="486" xfId="4" applyNumberFormat="1" applyFont="1" applyFill="1" applyBorder="1" applyAlignment="1" applyProtection="1">
      <alignment horizontal="center" vertical="center" wrapText="1"/>
      <protection locked="0"/>
    </xf>
    <xf numFmtId="1" fontId="60" fillId="0" borderId="32" xfId="0" applyNumberFormat="1" applyFont="1" applyBorder="1" applyAlignment="1">
      <alignment horizontal="center" vertical="center"/>
    </xf>
    <xf numFmtId="10" fontId="17" fillId="0" borderId="0" xfId="0" applyNumberFormat="1" applyFont="1" applyAlignment="1">
      <alignment horizontal="center"/>
    </xf>
    <xf numFmtId="167" fontId="68" fillId="13" borderId="503" xfId="0" applyNumberFormat="1" applyFont="1" applyFill="1" applyBorder="1" applyAlignment="1">
      <alignment horizontal="center" vertical="center" wrapText="1"/>
    </xf>
    <xf numFmtId="184" fontId="17" fillId="0" borderId="0" xfId="0" applyNumberFormat="1" applyFont="1"/>
    <xf numFmtId="165" fontId="0" fillId="39" borderId="491" xfId="1" applyNumberFormat="1" applyFont="1" applyFill="1" applyBorder="1" applyAlignment="1" applyProtection="1">
      <alignment horizontal="center" vertical="center"/>
    </xf>
    <xf numFmtId="43" fontId="0" fillId="0" borderId="0" xfId="1" applyFont="1"/>
    <xf numFmtId="167" fontId="17" fillId="0" borderId="26" xfId="0" applyNumberFormat="1" applyFont="1" applyBorder="1" applyAlignment="1" applyProtection="1">
      <alignment horizontal="center"/>
      <protection locked="0"/>
    </xf>
    <xf numFmtId="167" fontId="17" fillId="0" borderId="30" xfId="0" applyNumberFormat="1" applyFont="1" applyBorder="1" applyAlignment="1" applyProtection="1">
      <alignment horizontal="center"/>
      <protection locked="0"/>
    </xf>
    <xf numFmtId="0" fontId="0" fillId="11" borderId="477" xfId="0" applyFill="1" applyBorder="1" applyAlignment="1" applyProtection="1">
      <alignment vertical="center"/>
      <protection locked="0"/>
    </xf>
    <xf numFmtId="9" fontId="0" fillId="0" borderId="0" xfId="0" applyNumberFormat="1"/>
    <xf numFmtId="0" fontId="34" fillId="16" borderId="487" xfId="0" applyFont="1" applyFill="1" applyBorder="1" applyAlignment="1">
      <alignment horizontal="center" vertical="center"/>
    </xf>
    <xf numFmtId="0" fontId="46" fillId="16" borderId="70" xfId="0" applyFont="1" applyFill="1" applyBorder="1" applyAlignment="1">
      <alignment vertical="center" wrapText="1"/>
    </xf>
    <xf numFmtId="0" fontId="49" fillId="0" borderId="125" xfId="0" applyFont="1" applyBorder="1" applyAlignment="1">
      <alignment vertical="center"/>
    </xf>
    <xf numFmtId="185" fontId="17" fillId="4" borderId="0" xfId="0" applyNumberFormat="1" applyFont="1" applyFill="1"/>
    <xf numFmtId="185" fontId="0" fillId="0" borderId="0" xfId="1" applyNumberFormat="1" applyFont="1"/>
    <xf numFmtId="167" fontId="17" fillId="0" borderId="505" xfId="0" applyNumberFormat="1" applyFont="1" applyBorder="1" applyAlignment="1" applyProtection="1">
      <alignment horizontal="center"/>
      <protection locked="0"/>
    </xf>
    <xf numFmtId="167" fontId="17" fillId="0" borderId="474" xfId="0" applyNumberFormat="1" applyFont="1" applyBorder="1" applyAlignment="1" applyProtection="1">
      <alignment horizontal="center"/>
      <protection locked="0"/>
    </xf>
    <xf numFmtId="167" fontId="17" fillId="0" borderId="112" xfId="0" applyNumberFormat="1" applyFont="1" applyBorder="1" applyAlignment="1" applyProtection="1">
      <alignment horizontal="center"/>
      <protection locked="0"/>
    </xf>
    <xf numFmtId="167" fontId="17" fillId="19" borderId="112" xfId="0" applyNumberFormat="1" applyFont="1" applyFill="1" applyBorder="1" applyAlignment="1">
      <alignment horizontal="center"/>
    </xf>
    <xf numFmtId="0" fontId="0" fillId="0" borderId="112" xfId="0" applyBorder="1"/>
    <xf numFmtId="167" fontId="17" fillId="0" borderId="18" xfId="0" applyNumberFormat="1" applyFont="1" applyBorder="1" applyAlignment="1" applyProtection="1">
      <alignment horizontal="center"/>
      <protection locked="0"/>
    </xf>
    <xf numFmtId="167" fontId="17" fillId="0" borderId="132" xfId="0" applyNumberFormat="1" applyFont="1" applyBorder="1" applyAlignment="1" applyProtection="1">
      <alignment horizontal="center"/>
      <protection locked="0"/>
    </xf>
    <xf numFmtId="167" fontId="17" fillId="19" borderId="506" xfId="0" applyNumberFormat="1" applyFont="1" applyFill="1" applyBorder="1" applyAlignment="1">
      <alignment horizontal="center"/>
    </xf>
    <xf numFmtId="167" fontId="17" fillId="0" borderId="507" xfId="0" applyNumberFormat="1" applyFont="1" applyBorder="1" applyAlignment="1" applyProtection="1">
      <alignment horizontal="center"/>
      <protection locked="0"/>
    </xf>
    <xf numFmtId="167" fontId="17" fillId="19" borderId="508" xfId="0" applyNumberFormat="1" applyFont="1" applyFill="1" applyBorder="1" applyAlignment="1">
      <alignment horizontal="center"/>
    </xf>
    <xf numFmtId="0" fontId="17" fillId="19" borderId="42" xfId="0" applyFont="1" applyFill="1" applyBorder="1"/>
    <xf numFmtId="0" fontId="17" fillId="0" borderId="505" xfId="0" applyFont="1" applyBorder="1" applyAlignment="1" applyProtection="1">
      <alignment horizontal="center"/>
      <protection locked="0"/>
    </xf>
    <xf numFmtId="0" fontId="17" fillId="0" borderId="474" xfId="0" applyFont="1" applyBorder="1" applyAlignment="1" applyProtection="1">
      <alignment horizontal="center"/>
      <protection locked="0"/>
    </xf>
    <xf numFmtId="0" fontId="17" fillId="0" borderId="507" xfId="0" applyFont="1" applyBorder="1" applyAlignment="1" applyProtection="1">
      <alignment horizontal="center"/>
      <protection locked="0"/>
    </xf>
    <xf numFmtId="0" fontId="17" fillId="19" borderId="508" xfId="0" applyFont="1" applyFill="1" applyBorder="1" applyAlignment="1">
      <alignment horizontal="center"/>
    </xf>
    <xf numFmtId="9" fontId="107" fillId="0" borderId="487" xfId="5" applyFont="1" applyBorder="1" applyAlignment="1" applyProtection="1">
      <alignment horizontal="center" vertical="center" wrapText="1"/>
    </xf>
    <xf numFmtId="0" fontId="109" fillId="0" borderId="487" xfId="11" applyFont="1" applyBorder="1" applyAlignment="1">
      <alignment horizontal="center" vertical="center" wrapText="1"/>
    </xf>
    <xf numFmtId="9" fontId="107" fillId="0" borderId="487" xfId="5" applyFont="1" applyFill="1" applyBorder="1" applyAlignment="1" applyProtection="1">
      <alignment horizontal="center" wrapText="1"/>
    </xf>
    <xf numFmtId="10" fontId="0" fillId="0" borderId="0" xfId="0" applyNumberFormat="1"/>
    <xf numFmtId="173" fontId="104" fillId="0" borderId="0" xfId="4" applyNumberFormat="1" applyFont="1" applyAlignment="1">
      <alignment horizontal="center" vertical="center" wrapText="1"/>
    </xf>
    <xf numFmtId="173" fontId="23" fillId="0" borderId="0" xfId="4" applyNumberFormat="1" applyFont="1" applyAlignment="1">
      <alignment horizontal="center" vertical="center" wrapText="1"/>
    </xf>
    <xf numFmtId="173" fontId="102" fillId="0" borderId="0" xfId="4" applyNumberFormat="1" applyFont="1" applyAlignment="1">
      <alignment horizontal="center" vertical="center"/>
    </xf>
    <xf numFmtId="173" fontId="102" fillId="0" borderId="0" xfId="4" applyNumberFormat="1" applyFont="1" applyAlignment="1">
      <alignment horizontal="center" vertical="center" wrapText="1"/>
    </xf>
    <xf numFmtId="173" fontId="104" fillId="0" borderId="0" xfId="4" applyNumberFormat="1" applyFont="1" applyAlignment="1">
      <alignment horizontal="left" vertical="center" wrapText="1"/>
    </xf>
    <xf numFmtId="0" fontId="69" fillId="2" borderId="306" xfId="0" applyFont="1" applyFill="1" applyBorder="1" applyAlignment="1">
      <alignment horizontal="center" vertical="center"/>
    </xf>
    <xf numFmtId="9" fontId="0" fillId="0" borderId="0" xfId="2" applyFont="1"/>
    <xf numFmtId="185" fontId="17" fillId="4" borderId="487" xfId="0" applyNumberFormat="1" applyFont="1" applyFill="1" applyBorder="1" applyAlignment="1">
      <alignment horizontal="center"/>
    </xf>
    <xf numFmtId="182" fontId="17" fillId="4" borderId="487" xfId="0" applyNumberFormat="1" applyFont="1" applyFill="1" applyBorder="1" applyAlignment="1">
      <alignment horizontal="center"/>
    </xf>
    <xf numFmtId="185" fontId="0" fillId="0" borderId="0" xfId="0" applyNumberFormat="1" applyAlignment="1">
      <alignment horizontal="center"/>
    </xf>
    <xf numFmtId="173" fontId="119" fillId="0" borderId="0" xfId="4" applyNumberFormat="1" applyFont="1" applyAlignment="1">
      <alignment horizontal="center" vertical="center" wrapText="1"/>
    </xf>
    <xf numFmtId="1" fontId="120" fillId="0" borderId="0" xfId="4" applyNumberFormat="1" applyFont="1" applyAlignment="1">
      <alignment horizontal="center" vertical="center" wrapText="1"/>
    </xf>
    <xf numFmtId="173" fontId="109" fillId="0" borderId="0" xfId="4" applyNumberFormat="1" applyFont="1" applyAlignment="1">
      <alignment horizontal="left" vertical="center" wrapText="1"/>
    </xf>
    <xf numFmtId="14" fontId="104" fillId="0" borderId="0" xfId="4" applyNumberFormat="1" applyFont="1" applyAlignment="1">
      <alignment horizontal="center" vertical="center" wrapText="1"/>
    </xf>
    <xf numFmtId="49" fontId="104" fillId="0" borderId="0" xfId="4" applyNumberFormat="1" applyFont="1" applyAlignment="1">
      <alignment horizontal="center" vertical="center" wrapText="1"/>
    </xf>
    <xf numFmtId="174" fontId="104" fillId="0" borderId="0" xfId="4" applyNumberFormat="1" applyFont="1" applyAlignment="1">
      <alignment horizontal="center" vertical="center" wrapText="1"/>
    </xf>
    <xf numFmtId="9" fontId="104" fillId="0" borderId="0" xfId="2" applyFont="1" applyFill="1" applyAlignment="1">
      <alignment horizontal="center" vertical="center" wrapText="1"/>
    </xf>
    <xf numFmtId="9" fontId="104" fillId="0" borderId="0" xfId="2" applyFont="1" applyAlignment="1">
      <alignment horizontal="center" vertical="center" wrapText="1"/>
    </xf>
    <xf numFmtId="14" fontId="104" fillId="0" borderId="487" xfId="4" applyNumberFormat="1" applyFont="1" applyBorder="1" applyAlignment="1">
      <alignment horizontal="center" vertical="center" wrapText="1"/>
    </xf>
    <xf numFmtId="4" fontId="17" fillId="4" borderId="487" xfId="0" applyNumberFormat="1" applyFont="1" applyFill="1" applyBorder="1" applyAlignment="1">
      <alignment horizontal="center"/>
    </xf>
    <xf numFmtId="10" fontId="17" fillId="4" borderId="487" xfId="2" applyNumberFormat="1" applyFont="1" applyFill="1" applyBorder="1" applyAlignment="1">
      <alignment horizontal="center"/>
    </xf>
    <xf numFmtId="0" fontId="102" fillId="0" borderId="487" xfId="4" applyFont="1" applyBorder="1" applyAlignment="1">
      <alignment horizontal="center" vertical="center"/>
    </xf>
    <xf numFmtId="0" fontId="102" fillId="0" borderId="486" xfId="4" applyFont="1" applyBorder="1" applyAlignment="1">
      <alignment horizontal="center" vertical="center"/>
    </xf>
    <xf numFmtId="0" fontId="106" fillId="0" borderId="487" xfId="4" applyFont="1" applyBorder="1" applyAlignment="1">
      <alignment horizontal="center" vertical="center"/>
    </xf>
    <xf numFmtId="15" fontId="44" fillId="0" borderId="104" xfId="0" applyNumberFormat="1" applyFont="1" applyBorder="1" applyAlignment="1">
      <alignment horizontal="center" vertical="center"/>
    </xf>
    <xf numFmtId="0" fontId="45" fillId="0" borderId="105" xfId="0" applyFont="1" applyBorder="1" applyAlignment="1">
      <alignment horizontal="center" vertical="center"/>
    </xf>
    <xf numFmtId="0" fontId="12" fillId="0" borderId="106" xfId="0" applyFont="1" applyBorder="1" applyAlignment="1">
      <alignment horizontal="center" vertical="center"/>
    </xf>
    <xf numFmtId="15" fontId="12" fillId="0" borderId="107" xfId="0" applyNumberFormat="1" applyFont="1"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186" fontId="70" fillId="2" borderId="245" xfId="0" applyNumberFormat="1" applyFont="1" applyFill="1" applyBorder="1" applyAlignment="1">
      <alignment horizontal="center" vertical="center"/>
    </xf>
    <xf numFmtId="0" fontId="122" fillId="41" borderId="16" xfId="0" applyFont="1" applyFill="1" applyBorder="1" applyAlignment="1">
      <alignment horizontal="center" vertical="center" wrapText="1" readingOrder="2"/>
    </xf>
    <xf numFmtId="0" fontId="116" fillId="42" borderId="16" xfId="0" applyFont="1" applyFill="1" applyBorder="1" applyAlignment="1">
      <alignment horizontal="center" vertical="center" wrapText="1" readingOrder="2"/>
    </xf>
    <xf numFmtId="0" fontId="123" fillId="42" borderId="16" xfId="0" applyFont="1" applyFill="1" applyBorder="1" applyAlignment="1">
      <alignment horizontal="center" vertical="center" wrapText="1" readingOrder="2"/>
    </xf>
    <xf numFmtId="0" fontId="124" fillId="41" borderId="16" xfId="0" applyFont="1" applyFill="1" applyBorder="1" applyAlignment="1">
      <alignment vertical="center" wrapText="1" readingOrder="1"/>
    </xf>
    <xf numFmtId="0" fontId="124" fillId="41" borderId="16" xfId="0" applyFont="1" applyFill="1" applyBorder="1" applyAlignment="1">
      <alignment horizontal="center" vertical="center" wrapText="1" readingOrder="1"/>
    </xf>
    <xf numFmtId="0" fontId="57" fillId="0" borderId="226" xfId="0" applyFont="1" applyBorder="1" applyAlignment="1">
      <alignment horizontal="center" vertical="center"/>
    </xf>
    <xf numFmtId="0" fontId="57" fillId="0" borderId="61" xfId="0" applyFont="1" applyBorder="1" applyAlignment="1">
      <alignment horizontal="center" vertical="center"/>
    </xf>
    <xf numFmtId="0" fontId="57" fillId="0" borderId="62" xfId="0" applyFont="1" applyBorder="1" applyAlignment="1">
      <alignment horizontal="center" vertical="center"/>
    </xf>
    <xf numFmtId="0" fontId="122" fillId="41" borderId="487" xfId="0" applyFont="1" applyFill="1" applyBorder="1" applyAlignment="1">
      <alignment horizontal="center" vertical="center" wrapText="1" readingOrder="2"/>
    </xf>
    <xf numFmtId="0" fontId="125" fillId="43" borderId="487" xfId="0" applyFont="1" applyFill="1" applyBorder="1" applyAlignment="1">
      <alignment horizontal="center" vertical="center" wrapText="1" readingOrder="2"/>
    </xf>
    <xf numFmtId="165" fontId="127" fillId="42" borderId="487" xfId="1" applyNumberFormat="1" applyFont="1" applyFill="1" applyBorder="1" applyAlignment="1">
      <alignment horizontal="center" vertical="center" wrapText="1" readingOrder="2"/>
    </xf>
    <xf numFmtId="9" fontId="126" fillId="42" borderId="487" xfId="2" applyFont="1" applyFill="1" applyBorder="1" applyAlignment="1">
      <alignment horizontal="center" vertical="center" wrapText="1" readingOrder="2"/>
    </xf>
    <xf numFmtId="0" fontId="57" fillId="0" borderId="65" xfId="0" applyFont="1" applyBorder="1" applyAlignment="1">
      <alignment horizontal="center" vertical="center"/>
    </xf>
    <xf numFmtId="0" fontId="57" fillId="0" borderId="0" xfId="0" applyFont="1" applyAlignment="1">
      <alignment horizontal="center" vertical="center"/>
    </xf>
    <xf numFmtId="0" fontId="57" fillId="0" borderId="64" xfId="0" applyFont="1" applyBorder="1" applyAlignment="1">
      <alignment horizontal="center" vertical="center"/>
    </xf>
    <xf numFmtId="0" fontId="123" fillId="42" borderId="487" xfId="0" applyFont="1" applyFill="1" applyBorder="1" applyAlignment="1">
      <alignment horizontal="center" vertical="center" wrapText="1" readingOrder="2"/>
    </xf>
    <xf numFmtId="0" fontId="125" fillId="42" borderId="487" xfId="0" applyFont="1" applyFill="1" applyBorder="1" applyAlignment="1">
      <alignment horizontal="center" vertical="center" wrapText="1" readingOrder="2"/>
    </xf>
    <xf numFmtId="165" fontId="127" fillId="0" borderId="487" xfId="1" applyNumberFormat="1" applyFont="1" applyBorder="1" applyAlignment="1">
      <alignment horizontal="center" vertical="center" wrapText="1" readingOrder="2"/>
    </xf>
    <xf numFmtId="9" fontId="126" fillId="0" borderId="487" xfId="2" applyFont="1" applyBorder="1" applyAlignment="1">
      <alignment horizontal="center" vertical="center" wrapText="1" readingOrder="2"/>
    </xf>
    <xf numFmtId="10" fontId="129" fillId="43" borderId="487" xfId="0" applyNumberFormat="1" applyFont="1" applyFill="1" applyBorder="1" applyAlignment="1">
      <alignment horizontal="center" vertical="center" wrapText="1" readingOrder="2"/>
    </xf>
    <xf numFmtId="10" fontId="130" fillId="43" borderId="487" xfId="0" applyNumberFormat="1" applyFont="1" applyFill="1" applyBorder="1" applyAlignment="1">
      <alignment horizontal="center" vertical="center" wrapText="1" readingOrder="2"/>
    </xf>
    <xf numFmtId="165" fontId="127" fillId="42" borderId="487" xfId="1" applyNumberFormat="1" applyFont="1" applyFill="1" applyBorder="1" applyAlignment="1">
      <alignment vertical="center" wrapText="1" readingOrder="2"/>
    </xf>
    <xf numFmtId="3" fontId="0" fillId="0" borderId="0" xfId="0" applyNumberFormat="1" applyAlignment="1">
      <alignment horizontal="center" vertical="center"/>
    </xf>
    <xf numFmtId="0" fontId="128" fillId="41" borderId="16" xfId="0" applyFont="1" applyFill="1" applyBorder="1" applyAlignment="1">
      <alignment horizontal="center" vertical="center" wrapText="1" readingOrder="1"/>
    </xf>
    <xf numFmtId="0" fontId="57" fillId="0" borderId="362" xfId="0" applyFont="1" applyBorder="1" applyAlignment="1">
      <alignment horizontal="center" vertical="center"/>
    </xf>
    <xf numFmtId="0" fontId="57" fillId="0" borderId="363" xfId="0" applyFont="1" applyBorder="1" applyAlignment="1">
      <alignment horizontal="center" vertical="center"/>
    </xf>
    <xf numFmtId="0" fontId="57" fillId="0" borderId="364" xfId="0" applyFont="1" applyBorder="1" applyAlignment="1">
      <alignment horizontal="center" vertical="center"/>
    </xf>
    <xf numFmtId="10" fontId="132" fillId="43" borderId="487" xfId="0" applyNumberFormat="1" applyFont="1" applyFill="1" applyBorder="1" applyAlignment="1">
      <alignment horizontal="center" vertical="center" wrapText="1" readingOrder="1"/>
    </xf>
    <xf numFmtId="0" fontId="0" fillId="0" borderId="65" xfId="0" applyBorder="1" applyAlignment="1">
      <alignment horizontal="center" vertical="center"/>
    </xf>
    <xf numFmtId="0" fontId="0" fillId="0" borderId="64" xfId="0" applyBorder="1" applyAlignment="1">
      <alignment horizontal="center" vertical="center"/>
    </xf>
    <xf numFmtId="0" fontId="126" fillId="42" borderId="487" xfId="0" applyFont="1" applyFill="1" applyBorder="1" applyAlignment="1">
      <alignment horizontal="center" vertical="center" wrapText="1" readingOrder="2"/>
    </xf>
    <xf numFmtId="165" fontId="126" fillId="42" borderId="487" xfId="1" applyNumberFormat="1" applyFont="1" applyFill="1" applyBorder="1" applyAlignment="1">
      <alignment horizontal="center" vertical="center" wrapText="1" readingOrder="2"/>
    </xf>
    <xf numFmtId="0" fontId="126" fillId="0" borderId="487" xfId="0" applyFont="1" applyBorder="1" applyAlignment="1">
      <alignment horizontal="center" vertical="center" wrapText="1" readingOrder="2"/>
    </xf>
    <xf numFmtId="165" fontId="126" fillId="0" borderId="487" xfId="1" applyNumberFormat="1" applyFont="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226"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15" fontId="127" fillId="42" borderId="487" xfId="0" applyNumberFormat="1" applyFont="1" applyFill="1" applyBorder="1" applyAlignment="1">
      <alignment horizontal="center" vertical="center" wrapText="1" readingOrder="1"/>
    </xf>
    <xf numFmtId="15" fontId="127" fillId="0" borderId="487" xfId="0" applyNumberFormat="1" applyFont="1" applyBorder="1" applyAlignment="1">
      <alignment horizontal="center" vertical="center" wrapText="1" readingOrder="1"/>
    </xf>
    <xf numFmtId="0" fontId="0" fillId="0" borderId="363" xfId="0" applyBorder="1" applyAlignment="1">
      <alignment horizontal="center" vertical="center"/>
    </xf>
    <xf numFmtId="173" fontId="25" fillId="16" borderId="8" xfId="4" applyNumberFormat="1" applyFont="1" applyFill="1" applyBorder="1" applyAlignment="1">
      <alignment horizontal="center" vertical="center" wrapText="1"/>
    </xf>
    <xf numFmtId="173" fontId="25" fillId="16" borderId="407" xfId="4" applyNumberFormat="1" applyFont="1" applyFill="1" applyBorder="1" applyAlignment="1">
      <alignment horizontal="center" vertical="center" wrapText="1"/>
    </xf>
    <xf numFmtId="1" fontId="25" fillId="16" borderId="414" xfId="4" applyNumberFormat="1" applyFont="1" applyFill="1" applyBorder="1" applyAlignment="1">
      <alignment horizontal="center" vertical="center" wrapText="1"/>
    </xf>
    <xf numFmtId="173" fontId="25" fillId="16" borderId="513" xfId="4" applyNumberFormat="1" applyFont="1" applyFill="1" applyBorder="1" applyAlignment="1">
      <alignment horizontal="center" vertical="center" wrapText="1"/>
    </xf>
    <xf numFmtId="49" fontId="25" fillId="16" borderId="407" xfId="4" applyNumberFormat="1" applyFont="1" applyFill="1" applyBorder="1" applyAlignment="1">
      <alignment horizontal="center" vertical="center" wrapText="1"/>
    </xf>
    <xf numFmtId="187" fontId="25" fillId="16" borderId="407" xfId="4" applyNumberFormat="1" applyFont="1" applyFill="1" applyBorder="1" applyAlignment="1">
      <alignment horizontal="center" vertical="center" wrapText="1"/>
    </xf>
    <xf numFmtId="14" fontId="25" fillId="16" borderId="407" xfId="4" applyNumberFormat="1" applyFont="1" applyFill="1" applyBorder="1" applyAlignment="1">
      <alignment horizontal="center" vertical="center" wrapText="1"/>
    </xf>
    <xf numFmtId="0" fontId="25" fillId="16" borderId="407" xfId="4" applyFont="1" applyFill="1" applyBorder="1" applyAlignment="1">
      <alignment horizontal="center" vertical="center" wrapText="1"/>
    </xf>
    <xf numFmtId="174" fontId="25" fillId="16" borderId="407" xfId="4" applyNumberFormat="1" applyFont="1" applyFill="1" applyBorder="1" applyAlignment="1">
      <alignment horizontal="center" vertical="center" wrapText="1"/>
    </xf>
    <xf numFmtId="173" fontId="25" fillId="16" borderId="408" xfId="4" applyNumberFormat="1" applyFont="1" applyFill="1" applyBorder="1" applyAlignment="1">
      <alignment horizontal="center" vertical="center" wrapText="1"/>
    </xf>
    <xf numFmtId="0" fontId="114" fillId="0" borderId="361" xfId="0" applyFont="1" applyBorder="1" applyAlignment="1">
      <alignment horizontal="center" vertical="center"/>
    </xf>
    <xf numFmtId="0" fontId="114" fillId="0" borderId="487" xfId="0" applyFont="1" applyBorder="1" applyAlignment="1">
      <alignment horizontal="center" vertical="center"/>
    </xf>
    <xf numFmtId="0" fontId="114" fillId="0" borderId="510" xfId="0" applyFont="1" applyBorder="1" applyAlignment="1">
      <alignment horizontal="center" vertical="center"/>
    </xf>
    <xf numFmtId="0" fontId="114" fillId="0" borderId="486" xfId="0" applyFont="1" applyBorder="1" applyAlignment="1">
      <alignment horizontal="left" vertical="center"/>
    </xf>
    <xf numFmtId="0" fontId="114" fillId="0" borderId="486" xfId="0" applyFont="1" applyBorder="1" applyAlignment="1">
      <alignment horizontal="center" vertical="center"/>
    </xf>
    <xf numFmtId="173" fontId="104" fillId="11" borderId="487" xfId="4" applyNumberFormat="1" applyFont="1" applyFill="1" applyBorder="1" applyAlignment="1">
      <alignment horizontal="left" vertical="center"/>
    </xf>
    <xf numFmtId="0" fontId="114" fillId="0" borderId="487" xfId="0" applyFont="1" applyBorder="1" applyAlignment="1">
      <alignment horizontal="left" vertical="center"/>
    </xf>
    <xf numFmtId="188" fontId="133" fillId="0" borderId="487" xfId="0" applyNumberFormat="1" applyFont="1" applyBorder="1" applyAlignment="1">
      <alignment horizontal="center" vertical="center"/>
    </xf>
    <xf numFmtId="173" fontId="104" fillId="11" borderId="487" xfId="4" applyNumberFormat="1" applyFont="1" applyFill="1" applyBorder="1" applyAlignment="1">
      <alignment horizontal="center" vertical="center"/>
    </xf>
    <xf numFmtId="0" fontId="134" fillId="0" borderId="487" xfId="0" applyFont="1" applyBorder="1" applyAlignment="1">
      <alignment horizontal="center" vertical="center"/>
    </xf>
    <xf numFmtId="173" fontId="135" fillId="0" borderId="488" xfId="4" applyNumberFormat="1" applyFont="1" applyBorder="1" applyAlignment="1">
      <alignment horizontal="left" vertical="center"/>
    </xf>
    <xf numFmtId="0" fontId="17" fillId="2" borderId="505" xfId="0" applyFont="1" applyFill="1" applyBorder="1" applyAlignment="1">
      <alignment horizontal="center"/>
    </xf>
    <xf numFmtId="1" fontId="0" fillId="0" borderId="0" xfId="0" applyNumberFormat="1"/>
    <xf numFmtId="0" fontId="0" fillId="0" borderId="108" xfId="0" applyBorder="1" applyAlignment="1">
      <alignment horizontal="center"/>
    </xf>
    <xf numFmtId="0" fontId="12" fillId="0" borderId="106" xfId="0" applyFont="1" applyBorder="1" applyAlignment="1">
      <alignment horizontal="center"/>
    </xf>
    <xf numFmtId="15" fontId="12" fillId="0" borderId="107" xfId="0" applyNumberFormat="1" applyFont="1" applyBorder="1" applyAlignment="1">
      <alignment horizontal="center"/>
    </xf>
    <xf numFmtId="0" fontId="0" fillId="0" borderId="107" xfId="0" applyBorder="1" applyAlignment="1">
      <alignment horizontal="center"/>
    </xf>
    <xf numFmtId="0" fontId="0" fillId="44" borderId="477" xfId="0" applyFill="1" applyBorder="1" applyAlignment="1" applyProtection="1">
      <alignment vertical="center"/>
      <protection locked="0"/>
    </xf>
    <xf numFmtId="0" fontId="0" fillId="44" borderId="0" xfId="0" applyFill="1"/>
    <xf numFmtId="166" fontId="11" fillId="0" borderId="493" xfId="2" applyNumberFormat="1" applyFont="1" applyFill="1" applyBorder="1" applyAlignment="1" applyProtection="1">
      <alignment horizontal="center" vertical="center"/>
    </xf>
    <xf numFmtId="43" fontId="0" fillId="0" borderId="494" xfId="1" applyFont="1" applyFill="1" applyBorder="1" applyAlignment="1" applyProtection="1">
      <alignment horizontal="center" vertical="center"/>
    </xf>
    <xf numFmtId="0" fontId="36" fillId="0" borderId="54" xfId="0" applyFont="1" applyBorder="1" applyAlignment="1">
      <alignment vertical="center"/>
    </xf>
    <xf numFmtId="1" fontId="0" fillId="0" borderId="0" xfId="0" applyNumberFormat="1" applyAlignment="1">
      <alignment horizontal="center" vertical="center"/>
    </xf>
    <xf numFmtId="17" fontId="59" fillId="0" borderId="32" xfId="0" applyNumberFormat="1" applyFont="1" applyBorder="1" applyAlignment="1">
      <alignment horizontal="center" vertical="center" textRotation="90"/>
    </xf>
    <xf numFmtId="0" fontId="17" fillId="0" borderId="487" xfId="0" applyFont="1" applyBorder="1" applyAlignment="1">
      <alignment horizontal="center" vertical="center" wrapText="1"/>
    </xf>
    <xf numFmtId="0" fontId="17" fillId="0" borderId="487" xfId="0" applyFont="1" applyBorder="1" applyAlignment="1">
      <alignment horizontal="left" vertical="center" wrapText="1"/>
    </xf>
    <xf numFmtId="15" fontId="17" fillId="0" borderId="487" xfId="0" applyNumberFormat="1" applyFont="1" applyBorder="1" applyAlignment="1">
      <alignment horizontal="center"/>
    </xf>
    <xf numFmtId="0" fontId="17" fillId="0" borderId="487" xfId="0" applyFont="1" applyBorder="1" applyAlignment="1">
      <alignment horizontal="center" vertical="center"/>
    </xf>
    <xf numFmtId="15" fontId="17" fillId="0" borderId="487" xfId="0" applyNumberFormat="1" applyFont="1" applyBorder="1" applyAlignment="1">
      <alignment horizontal="center" vertical="center"/>
    </xf>
    <xf numFmtId="1" fontId="17" fillId="0" borderId="487" xfId="0" applyNumberFormat="1" applyFont="1" applyBorder="1" applyAlignment="1">
      <alignment horizontal="center" vertical="center" wrapText="1"/>
    </xf>
    <xf numFmtId="43" fontId="17" fillId="0" borderId="487" xfId="1" applyFont="1" applyBorder="1" applyAlignment="1">
      <alignment horizontal="center" vertical="center" wrapText="1"/>
    </xf>
    <xf numFmtId="9" fontId="17" fillId="0" borderId="487" xfId="0" applyNumberFormat="1" applyFont="1" applyBorder="1" applyAlignment="1">
      <alignment horizontal="center" vertical="center" wrapText="1"/>
    </xf>
    <xf numFmtId="0" fontId="114" fillId="0" borderId="487" xfId="0" applyFont="1" applyBorder="1" applyAlignment="1">
      <alignment horizontal="center" vertical="center" wrapText="1"/>
    </xf>
    <xf numFmtId="0" fontId="137" fillId="0" borderId="516" xfId="0" applyFont="1" applyBorder="1" applyAlignment="1">
      <alignment horizontal="center" vertical="center" wrapText="1" readingOrder="2"/>
    </xf>
    <xf numFmtId="0" fontId="139" fillId="0" borderId="516" xfId="0" applyFont="1" applyBorder="1" applyAlignment="1">
      <alignment horizontal="center" vertical="center" wrapText="1" readingOrder="1"/>
    </xf>
    <xf numFmtId="4" fontId="0" fillId="46" borderId="487" xfId="0" applyNumberFormat="1" applyFill="1" applyBorder="1" applyAlignment="1">
      <alignment horizontal="center"/>
    </xf>
    <xf numFmtId="2" fontId="102" fillId="0" borderId="487" xfId="5" applyNumberFormat="1" applyFont="1" applyBorder="1" applyAlignment="1" applyProtection="1">
      <alignment horizontal="center" vertical="center"/>
    </xf>
    <xf numFmtId="0" fontId="102" fillId="0" borderId="509" xfId="4" applyFont="1" applyBorder="1" applyAlignment="1" applyProtection="1">
      <alignment vertical="center" wrapText="1"/>
      <protection locked="0"/>
    </xf>
    <xf numFmtId="0" fontId="102" fillId="0" borderId="487" xfId="4" applyFont="1" applyBorder="1"/>
    <xf numFmtId="0" fontId="105" fillId="11" borderId="487" xfId="4" applyFont="1" applyFill="1" applyBorder="1" applyAlignment="1">
      <alignment vertical="center" wrapText="1"/>
    </xf>
    <xf numFmtId="0" fontId="12" fillId="3" borderId="477" xfId="0" applyFont="1" applyFill="1" applyBorder="1" applyAlignment="1" applyProtection="1">
      <alignment vertical="center"/>
      <protection locked="0"/>
    </xf>
    <xf numFmtId="0" fontId="12" fillId="3" borderId="478" xfId="0" applyFont="1" applyFill="1" applyBorder="1" applyAlignment="1" applyProtection="1">
      <alignment vertical="center"/>
      <protection locked="0"/>
    </xf>
    <xf numFmtId="43" fontId="0" fillId="3" borderId="430" xfId="1" applyFont="1" applyFill="1" applyBorder="1" applyAlignment="1" applyProtection="1">
      <alignment vertical="center"/>
    </xf>
    <xf numFmtId="10" fontId="12" fillId="3" borderId="34" xfId="2" applyNumberFormat="1" applyFont="1" applyFill="1" applyBorder="1" applyAlignment="1" applyProtection="1">
      <alignment horizontal="center" vertical="center"/>
    </xf>
    <xf numFmtId="165" fontId="0" fillId="3" borderId="494" xfId="1" applyNumberFormat="1" applyFont="1" applyFill="1" applyBorder="1" applyAlignment="1" applyProtection="1">
      <alignment vertical="center"/>
    </xf>
    <xf numFmtId="43" fontId="0" fillId="3" borderId="494" xfId="1" applyFont="1" applyFill="1" applyBorder="1" applyAlignment="1" applyProtection="1">
      <alignment horizontal="center" vertical="center"/>
    </xf>
    <xf numFmtId="43" fontId="0" fillId="3" borderId="494" xfId="1" applyFont="1" applyFill="1" applyBorder="1" applyAlignment="1" applyProtection="1">
      <alignment vertical="center"/>
    </xf>
    <xf numFmtId="0" fontId="0" fillId="3" borderId="0" xfId="0" applyFill="1"/>
    <xf numFmtId="166" fontId="78" fillId="3" borderId="493" xfId="2" applyNumberFormat="1" applyFont="1" applyFill="1" applyBorder="1" applyAlignment="1" applyProtection="1">
      <alignment horizontal="center" vertical="center"/>
    </xf>
    <xf numFmtId="165" fontId="0" fillId="3" borderId="496" xfId="1" applyNumberFormat="1" applyFont="1" applyFill="1" applyBorder="1" applyAlignment="1" applyProtection="1">
      <alignment vertical="center"/>
    </xf>
    <xf numFmtId="166" fontId="11" fillId="3" borderId="493" xfId="2" applyNumberFormat="1" applyFont="1" applyFill="1" applyBorder="1" applyAlignment="1" applyProtection="1">
      <alignment horizontal="center" vertical="center"/>
    </xf>
    <xf numFmtId="0" fontId="140" fillId="0" borderId="0" xfId="0" applyFont="1"/>
    <xf numFmtId="0" fontId="141" fillId="0" borderId="0" xfId="0" applyFont="1"/>
    <xf numFmtId="189" fontId="144" fillId="0" borderId="0" xfId="0" applyNumberFormat="1" applyFont="1"/>
    <xf numFmtId="190" fontId="140" fillId="0" borderId="0" xfId="0" applyNumberFormat="1" applyFont="1"/>
    <xf numFmtId="9" fontId="140" fillId="0" borderId="0" xfId="2" applyFont="1" applyProtection="1"/>
    <xf numFmtId="0" fontId="140" fillId="0" borderId="0" xfId="2" applyNumberFormat="1" applyFont="1" applyProtection="1"/>
    <xf numFmtId="0" fontId="151" fillId="24" borderId="8" xfId="11" applyFont="1" applyFill="1" applyBorder="1" applyAlignment="1">
      <alignment horizontal="center" vertical="center"/>
    </xf>
    <xf numFmtId="0" fontId="151" fillId="24" borderId="407" xfId="11" applyFont="1" applyFill="1" applyBorder="1" applyAlignment="1">
      <alignment horizontal="center" vertical="center" wrapText="1"/>
    </xf>
    <xf numFmtId="0" fontId="151" fillId="24" borderId="408" xfId="11" applyFont="1" applyFill="1" applyBorder="1" applyAlignment="1">
      <alignment horizontal="center" vertical="center" wrapText="1"/>
    </xf>
    <xf numFmtId="0" fontId="145" fillId="2" borderId="0" xfId="0" applyFont="1" applyFill="1" applyAlignment="1">
      <alignment vertical="center"/>
    </xf>
    <xf numFmtId="0" fontId="152" fillId="24" borderId="8" xfId="11" applyFont="1" applyFill="1" applyBorder="1" applyAlignment="1">
      <alignment horizontal="center" vertical="center"/>
    </xf>
    <xf numFmtId="0" fontId="153" fillId="0" borderId="0" xfId="0" applyFont="1" applyAlignment="1">
      <alignment vertical="center"/>
    </xf>
    <xf numFmtId="0" fontId="154" fillId="2" borderId="413" xfId="11" applyFont="1" applyFill="1" applyBorder="1" applyAlignment="1">
      <alignment horizontal="center" vertical="center"/>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9" fontId="156" fillId="0" borderId="16" xfId="11" applyNumberFormat="1" applyFont="1" applyBorder="1" applyAlignment="1" applyProtection="1">
      <alignment horizontal="center" vertical="center"/>
      <protection locked="0"/>
    </xf>
    <xf numFmtId="9" fontId="156" fillId="0" borderId="67" xfId="11" applyNumberFormat="1" applyFont="1" applyBorder="1" applyAlignment="1" applyProtection="1">
      <alignment horizontal="center" vertical="center"/>
      <protection locked="0"/>
    </xf>
    <xf numFmtId="9" fontId="156" fillId="0" borderId="523" xfId="11" applyNumberFormat="1" applyFont="1" applyBorder="1" applyAlignment="1" applyProtection="1">
      <alignment horizontal="center" vertical="center"/>
      <protection locked="0"/>
    </xf>
    <xf numFmtId="0" fontId="157" fillId="2" borderId="0" xfId="0" applyFont="1" applyFill="1" applyAlignment="1">
      <alignment vertical="center"/>
    </xf>
    <xf numFmtId="0" fontId="158" fillId="2" borderId="413" xfId="11" applyFont="1" applyFill="1" applyBorder="1" applyAlignment="1">
      <alignment horizontal="center" vertical="center"/>
    </xf>
    <xf numFmtId="0" fontId="159" fillId="2" borderId="67" xfId="11" applyFont="1" applyFill="1" applyBorder="1" applyAlignment="1">
      <alignment horizontal="left" vertical="center" wrapText="1"/>
    </xf>
    <xf numFmtId="0" fontId="159" fillId="2" borderId="144" xfId="11" applyFont="1" applyFill="1" applyBorder="1" applyAlignment="1">
      <alignment horizontal="left" vertical="center" wrapText="1"/>
    </xf>
    <xf numFmtId="0" fontId="159" fillId="2" borderId="68" xfId="11" applyFont="1" applyFill="1" applyBorder="1" applyAlignment="1">
      <alignment horizontal="left" vertical="center" wrapText="1"/>
    </xf>
    <xf numFmtId="0" fontId="153" fillId="47" borderId="0" xfId="0" applyFont="1" applyFill="1" applyAlignment="1">
      <alignment horizontal="center" vertical="center" wrapText="1"/>
    </xf>
    <xf numFmtId="0" fontId="141" fillId="0" borderId="0" xfId="11" applyFont="1" applyAlignment="1">
      <alignment vertical="center" wrapText="1"/>
    </xf>
    <xf numFmtId="0" fontId="154" fillId="2" borderId="361" xfId="11" applyFont="1" applyFill="1" applyBorder="1" applyAlignment="1">
      <alignment horizontal="center" vertical="center"/>
    </xf>
    <xf numFmtId="0" fontId="160" fillId="0" borderId="488" xfId="11" applyFont="1" applyBorder="1" applyAlignment="1" applyProtection="1">
      <alignment horizontal="center" vertical="center"/>
      <protection locked="0"/>
    </xf>
    <xf numFmtId="1" fontId="140" fillId="0" borderId="0" xfId="0" applyNumberFormat="1" applyFont="1"/>
    <xf numFmtId="0" fontId="153" fillId="47" borderId="487" xfId="0" applyFont="1" applyFill="1" applyBorder="1" applyAlignment="1">
      <alignment horizontal="center" vertical="center" wrapText="1"/>
    </xf>
    <xf numFmtId="0" fontId="140" fillId="13" borderId="0" xfId="0" applyFont="1" applyFill="1"/>
    <xf numFmtId="0" fontId="140" fillId="0" borderId="0" xfId="0" applyFont="1" applyAlignment="1">
      <alignment horizontal="center" vertical="center"/>
    </xf>
    <xf numFmtId="0" fontId="141" fillId="0" borderId="0" xfId="11" applyFont="1" applyAlignment="1">
      <alignment horizontal="center" vertical="center" wrapText="1"/>
    </xf>
    <xf numFmtId="0" fontId="140" fillId="0" borderId="487" xfId="0" applyFont="1" applyBorder="1" applyAlignment="1">
      <alignment horizontal="center" vertical="center"/>
    </xf>
    <xf numFmtId="10" fontId="140" fillId="0" borderId="487" xfId="0" applyNumberFormat="1" applyFont="1" applyBorder="1" applyAlignment="1">
      <alignment horizontal="center" vertical="center"/>
    </xf>
    <xf numFmtId="0" fontId="140" fillId="0" borderId="0" xfId="0" applyFont="1" applyAlignment="1">
      <alignment vertical="center"/>
    </xf>
    <xf numFmtId="0" fontId="140" fillId="0" borderId="0" xfId="0" applyFont="1" applyAlignment="1">
      <alignment vertical="center" wrapText="1"/>
    </xf>
    <xf numFmtId="0" fontId="140" fillId="0" borderId="86" xfId="0" applyFont="1" applyBorder="1" applyAlignment="1">
      <alignment horizontal="center" vertical="center"/>
    </xf>
    <xf numFmtId="10" fontId="140" fillId="0" borderId="86" xfId="0" applyNumberFormat="1" applyFont="1" applyBorder="1" applyAlignment="1">
      <alignment horizontal="center" vertical="center"/>
    </xf>
    <xf numFmtId="0" fontId="141" fillId="0" borderId="0" xfId="11" applyFont="1" applyAlignment="1">
      <alignment vertical="top" wrapText="1"/>
    </xf>
    <xf numFmtId="0" fontId="140" fillId="0" borderId="524" xfId="0" applyFont="1" applyBorder="1" applyAlignment="1">
      <alignment horizontal="center" vertical="center"/>
    </xf>
    <xf numFmtId="9" fontId="140" fillId="0" borderId="524" xfId="2" applyFont="1" applyFill="1" applyBorder="1" applyAlignment="1" applyProtection="1">
      <alignment horizontal="center" vertical="center"/>
    </xf>
    <xf numFmtId="0" fontId="140" fillId="0" borderId="0" xfId="0" applyFont="1" applyAlignment="1">
      <alignment horizontal="right" vertical="center"/>
    </xf>
    <xf numFmtId="2" fontId="140" fillId="0" borderId="0" xfId="0" applyNumberFormat="1" applyFont="1" applyAlignment="1">
      <alignment vertical="center"/>
    </xf>
    <xf numFmtId="0" fontId="161" fillId="0" borderId="0" xfId="11" applyFont="1" applyAlignment="1">
      <alignment horizontal="center" vertical="center" wrapText="1"/>
    </xf>
    <xf numFmtId="0" fontId="162" fillId="0" borderId="0" xfId="11" applyFont="1" applyAlignment="1">
      <alignment horizontal="center" vertical="center" wrapText="1"/>
    </xf>
    <xf numFmtId="2" fontId="140" fillId="2" borderId="0" xfId="0" applyNumberFormat="1" applyFont="1" applyFill="1" applyAlignment="1">
      <alignment vertical="center"/>
    </xf>
    <xf numFmtId="0" fontId="160" fillId="0" borderId="86" xfId="11" applyFont="1" applyBorder="1" applyAlignment="1" applyProtection="1">
      <alignment horizontal="center" vertical="center"/>
      <protection locked="0"/>
    </xf>
    <xf numFmtId="0" fontId="160" fillId="0" borderId="75" xfId="11" applyFont="1" applyBorder="1" applyAlignment="1" applyProtection="1">
      <alignment horizontal="center" vertical="center"/>
      <protection locked="0"/>
    </xf>
    <xf numFmtId="191" fontId="140" fillId="0" borderId="0" xfId="0" applyNumberFormat="1" applyFont="1"/>
    <xf numFmtId="0" fontId="141" fillId="0" borderId="0" xfId="11" applyFont="1" applyAlignment="1">
      <alignment horizontal="left" vertical="center" wrapText="1"/>
    </xf>
    <xf numFmtId="0" fontId="154" fillId="2" borderId="415" xfId="11" applyFont="1" applyFill="1" applyBorder="1" applyAlignment="1">
      <alignment horizontal="center" vertical="center"/>
    </xf>
    <xf numFmtId="0" fontId="160" fillId="0" borderId="6" xfId="11" applyFont="1" applyBorder="1" applyAlignment="1" applyProtection="1">
      <alignment horizontal="center" vertical="center"/>
      <protection locked="0"/>
    </xf>
    <xf numFmtId="0" fontId="160" fillId="0" borderId="416" xfId="11" applyFont="1" applyBorder="1" applyAlignment="1" applyProtection="1">
      <alignment horizontal="center" vertical="center"/>
      <protection locked="0"/>
    </xf>
    <xf numFmtId="0" fontId="160" fillId="0" borderId="526" xfId="11" applyFont="1" applyBorder="1" applyAlignment="1" applyProtection="1">
      <alignment horizontal="center" vertical="center"/>
      <protection locked="0"/>
    </xf>
    <xf numFmtId="0" fontId="160" fillId="0" borderId="7" xfId="11" applyFont="1" applyBorder="1" applyAlignment="1" applyProtection="1">
      <alignment horizontal="center" vertical="center"/>
      <protection locked="0"/>
    </xf>
    <xf numFmtId="0" fontId="154" fillId="2" borderId="411" xfId="11" applyFont="1" applyFill="1" applyBorder="1" applyAlignment="1">
      <alignment horizontal="center" vertical="center"/>
    </xf>
    <xf numFmtId="0" fontId="163" fillId="2" borderId="0" xfId="11" applyFont="1" applyFill="1" applyAlignment="1">
      <alignment horizontal="center"/>
    </xf>
    <xf numFmtId="0" fontId="145" fillId="2" borderId="0" xfId="0" applyFont="1" applyFill="1"/>
    <xf numFmtId="0" fontId="163" fillId="0" borderId="0" xfId="11" applyFont="1" applyAlignment="1" applyProtection="1">
      <alignment horizontal="center" vertical="center"/>
      <protection locked="0"/>
    </xf>
    <xf numFmtId="0" fontId="145" fillId="2" borderId="0" xfId="0" applyFont="1" applyFill="1" applyAlignment="1">
      <alignment horizontal="center"/>
    </xf>
    <xf numFmtId="0" fontId="164" fillId="2" borderId="0" xfId="0" applyFont="1" applyFill="1" applyAlignment="1">
      <alignment vertical="center" wrapText="1"/>
    </xf>
    <xf numFmtId="0" fontId="151" fillId="2" borderId="0" xfId="0" applyFont="1" applyFill="1" applyAlignment="1">
      <alignment vertical="center" wrapText="1"/>
    </xf>
    <xf numFmtId="0" fontId="164" fillId="2" borderId="0" xfId="0" applyFont="1" applyFill="1" applyAlignment="1">
      <alignment horizontal="right" vertical="center" wrapText="1"/>
    </xf>
    <xf numFmtId="0" fontId="151" fillId="2" borderId="0" xfId="0" applyFont="1" applyFill="1" applyAlignment="1">
      <alignment horizontal="left" vertical="center" wrapText="1"/>
    </xf>
    <xf numFmtId="0" fontId="167" fillId="0" borderId="76" xfId="0" applyFont="1" applyBorder="1" applyAlignment="1">
      <alignment vertical="center" wrapText="1"/>
    </xf>
    <xf numFmtId="0" fontId="168" fillId="0" borderId="76" xfId="0" applyFont="1" applyBorder="1" applyAlignment="1">
      <alignment vertical="center" wrapText="1"/>
    </xf>
    <xf numFmtId="0" fontId="168" fillId="0" borderId="76" xfId="0" applyFont="1" applyBorder="1" applyAlignment="1">
      <alignment vertical="center"/>
    </xf>
    <xf numFmtId="0" fontId="167" fillId="0" borderId="0" xfId="0" applyFont="1" applyAlignment="1">
      <alignment vertical="center" wrapText="1"/>
    </xf>
    <xf numFmtId="0" fontId="169" fillId="0" borderId="0" xfId="0" applyFont="1" applyAlignment="1">
      <alignment vertical="top" wrapText="1"/>
    </xf>
    <xf numFmtId="0" fontId="140" fillId="0" borderId="0" xfId="0" applyFont="1" applyAlignment="1">
      <alignment vertical="top" wrapText="1"/>
    </xf>
    <xf numFmtId="0" fontId="170" fillId="0" borderId="0" xfId="0" applyFont="1" applyAlignment="1">
      <alignment vertical="center" wrapText="1"/>
    </xf>
    <xf numFmtId="0" fontId="42" fillId="16" borderId="16" xfId="0" applyFont="1" applyFill="1" applyBorder="1" applyAlignment="1">
      <alignment vertical="center" wrapText="1"/>
    </xf>
    <xf numFmtId="0" fontId="16" fillId="5" borderId="487" xfId="0" applyFont="1" applyFill="1" applyBorder="1" applyAlignment="1">
      <alignment horizontal="center" vertical="center"/>
    </xf>
    <xf numFmtId="0" fontId="16" fillId="5" borderId="487" xfId="0" applyFont="1" applyFill="1" applyBorder="1" applyAlignment="1">
      <alignment horizontal="center" vertical="center" wrapText="1"/>
    </xf>
    <xf numFmtId="0" fontId="29" fillId="16" borderId="74" xfId="0" applyFont="1" applyFill="1" applyBorder="1" applyAlignment="1">
      <alignment horizontal="center" vertical="center" wrapText="1"/>
    </xf>
    <xf numFmtId="1" fontId="0" fillId="11" borderId="74" xfId="1" applyNumberFormat="1" applyFont="1" applyFill="1" applyBorder="1" applyAlignment="1">
      <alignment horizontal="center" vertical="center"/>
    </xf>
    <xf numFmtId="165" fontId="0" fillId="10" borderId="74" xfId="1" applyNumberFormat="1" applyFont="1" applyFill="1" applyBorder="1" applyAlignment="1">
      <alignment horizontal="center" vertical="center"/>
    </xf>
    <xf numFmtId="1" fontId="0" fillId="10" borderId="74" xfId="1" applyNumberFormat="1" applyFont="1" applyFill="1" applyBorder="1" applyAlignment="1">
      <alignment horizontal="center" vertical="center"/>
    </xf>
    <xf numFmtId="0" fontId="41" fillId="16" borderId="74" xfId="0" applyFont="1" applyFill="1" applyBorder="1" applyAlignment="1">
      <alignment horizontal="centerContinuous"/>
    </xf>
    <xf numFmtId="0" fontId="28" fillId="12" borderId="74" xfId="0" applyFont="1" applyFill="1" applyBorder="1" applyAlignment="1">
      <alignment horizontal="center" vertical="center" wrapText="1"/>
    </xf>
    <xf numFmtId="37" fontId="0" fillId="11" borderId="74" xfId="1" applyNumberFormat="1" applyFont="1" applyFill="1" applyBorder="1" applyAlignment="1">
      <alignment horizontal="right"/>
    </xf>
    <xf numFmtId="37" fontId="0" fillId="0" borderId="74" xfId="0" applyNumberFormat="1" applyBorder="1" applyAlignment="1">
      <alignment horizontal="right"/>
    </xf>
    <xf numFmtId="165" fontId="41" fillId="16" borderId="74" xfId="1" applyNumberFormat="1" applyFont="1" applyFill="1" applyBorder="1" applyAlignment="1">
      <alignment horizontal="right"/>
    </xf>
    <xf numFmtId="0" fontId="27" fillId="16" borderId="531" xfId="0" applyFont="1" applyFill="1" applyBorder="1" applyAlignment="1">
      <alignment vertical="center"/>
    </xf>
    <xf numFmtId="165" fontId="0" fillId="11" borderId="74" xfId="1" applyNumberFormat="1" applyFont="1" applyFill="1" applyBorder="1"/>
    <xf numFmtId="165" fontId="0" fillId="11" borderId="74" xfId="1" applyNumberFormat="1" applyFont="1" applyFill="1" applyBorder="1" applyAlignment="1">
      <alignment horizontal="center" vertical="center"/>
    </xf>
    <xf numFmtId="165" fontId="41" fillId="16" borderId="74" xfId="1" applyNumberFormat="1" applyFont="1" applyFill="1" applyBorder="1"/>
    <xf numFmtId="185" fontId="0" fillId="0" borderId="0" xfId="0" applyNumberFormat="1"/>
    <xf numFmtId="1" fontId="0" fillId="11" borderId="487" xfId="1" applyNumberFormat="1" applyFont="1" applyFill="1" applyBorder="1" applyAlignment="1">
      <alignment horizontal="right" vertical="center"/>
    </xf>
    <xf numFmtId="37" fontId="0" fillId="11" borderId="487" xfId="1" applyNumberFormat="1" applyFont="1" applyFill="1" applyBorder="1" applyAlignment="1">
      <alignment horizontal="right"/>
    </xf>
    <xf numFmtId="165" fontId="0" fillId="11" borderId="487" xfId="1" applyNumberFormat="1" applyFont="1" applyFill="1" applyBorder="1" applyAlignment="1">
      <alignment horizontal="right"/>
    </xf>
    <xf numFmtId="37" fontId="0" fillId="0" borderId="487" xfId="0" applyNumberFormat="1" applyBorder="1" applyAlignment="1">
      <alignment horizontal="right"/>
    </xf>
    <xf numFmtId="0" fontId="172" fillId="0" borderId="0" xfId="0" applyFont="1"/>
    <xf numFmtId="0" fontId="172" fillId="0" borderId="0" xfId="0" applyFont="1" applyAlignment="1">
      <alignment horizontal="left" vertical="top"/>
    </xf>
    <xf numFmtId="0" fontId="173" fillId="0" borderId="0" xfId="0" applyFont="1" applyAlignment="1">
      <alignment vertical="center"/>
    </xf>
    <xf numFmtId="0" fontId="174" fillId="0" borderId="0" xfId="0" applyFont="1" applyAlignment="1">
      <alignment vertical="center"/>
    </xf>
    <xf numFmtId="0" fontId="175" fillId="0" borderId="0" xfId="0" applyFont="1" applyAlignment="1">
      <alignment vertical="center"/>
    </xf>
    <xf numFmtId="0" fontId="173" fillId="0" borderId="0" xfId="0" applyFont="1" applyAlignment="1">
      <alignment vertical="center" wrapText="1"/>
    </xf>
    <xf numFmtId="0" fontId="176" fillId="0" borderId="0" xfId="0" applyFont="1" applyAlignment="1">
      <alignment horizontal="center" vertical="center" wrapText="1"/>
    </xf>
    <xf numFmtId="0" fontId="176" fillId="0" borderId="0" xfId="0" applyFont="1" applyAlignment="1">
      <alignment horizontal="center" vertical="center"/>
    </xf>
    <xf numFmtId="0" fontId="174" fillId="0" borderId="0" xfId="0" applyFont="1"/>
    <xf numFmtId="0" fontId="174" fillId="0" borderId="0" xfId="0" applyFont="1" applyAlignment="1">
      <alignment vertical="top"/>
    </xf>
    <xf numFmtId="166" fontId="0" fillId="0" borderId="0" xfId="0" applyNumberFormat="1" applyAlignment="1">
      <alignment horizontal="center" vertical="center" wrapText="1"/>
    </xf>
    <xf numFmtId="0" fontId="177" fillId="48" borderId="509" xfId="0" applyFont="1" applyFill="1" applyBorder="1" applyAlignment="1">
      <alignment horizontal="center" vertical="center" wrapText="1"/>
    </xf>
    <xf numFmtId="181" fontId="13" fillId="0" borderId="487" xfId="0" applyNumberFormat="1" applyFont="1" applyBorder="1" applyAlignment="1">
      <alignment horizontal="center" vertical="center" wrapText="1"/>
    </xf>
    <xf numFmtId="192" fontId="92" fillId="0" borderId="509" xfId="3" applyNumberFormat="1" applyFont="1" applyFill="1" applyBorder="1" applyAlignment="1">
      <alignment vertical="center" wrapText="1"/>
    </xf>
    <xf numFmtId="164" fontId="74" fillId="0" borderId="509" xfId="3" applyFont="1" applyFill="1" applyBorder="1" applyAlignment="1">
      <alignment horizontal="center" vertical="center" wrapText="1"/>
    </xf>
    <xf numFmtId="164" fontId="102" fillId="9" borderId="474" xfId="3" applyFont="1" applyFill="1" applyBorder="1" applyAlignment="1">
      <alignment horizontal="center" vertical="center" wrapText="1"/>
    </xf>
    <xf numFmtId="164" fontId="17" fillId="9" borderId="13" xfId="3" applyFont="1" applyFill="1" applyBorder="1" applyAlignment="1">
      <alignment horizontal="center" vertical="center" wrapText="1"/>
    </xf>
    <xf numFmtId="43" fontId="177" fillId="48" borderId="0" xfId="0" applyNumberFormat="1" applyFont="1" applyFill="1" applyAlignment="1">
      <alignment vertical="center" wrapText="1"/>
    </xf>
    <xf numFmtId="43" fontId="0" fillId="0" borderId="0" xfId="0" applyNumberFormat="1" applyAlignment="1">
      <alignment horizontal="center" vertical="center" wrapText="1"/>
    </xf>
    <xf numFmtId="166" fontId="17" fillId="9" borderId="474" xfId="2" applyNumberFormat="1" applyFont="1" applyFill="1" applyBorder="1" applyAlignment="1">
      <alignment horizontal="center" vertical="center" wrapText="1"/>
    </xf>
    <xf numFmtId="166" fontId="0" fillId="49" borderId="0" xfId="0" applyNumberFormat="1" applyFill="1" applyAlignment="1">
      <alignment horizontal="center" vertical="center" wrapText="1"/>
    </xf>
    <xf numFmtId="164" fontId="74" fillId="9" borderId="0" xfId="3" applyFont="1" applyFill="1" applyAlignment="1">
      <alignment horizontal="center" vertical="center" wrapText="1"/>
    </xf>
    <xf numFmtId="0" fontId="0" fillId="0" borderId="539" xfId="0" applyBorder="1"/>
    <xf numFmtId="0" fontId="0" fillId="0" borderId="540" xfId="0" applyBorder="1"/>
    <xf numFmtId="0" fontId="0" fillId="0" borderId="541" xfId="0" applyBorder="1"/>
    <xf numFmtId="0" fontId="0" fillId="0" borderId="542" xfId="0" applyBorder="1"/>
    <xf numFmtId="0" fontId="0" fillId="0" borderId="543" xfId="0" applyBorder="1"/>
    <xf numFmtId="9" fontId="136" fillId="0" borderId="487" xfId="2" applyFont="1" applyBorder="1" applyAlignment="1">
      <alignment horizontal="center" vertical="center" wrapText="1"/>
    </xf>
    <xf numFmtId="9" fontId="25" fillId="16" borderId="407" xfId="2" applyFont="1" applyFill="1" applyBorder="1" applyAlignment="1">
      <alignment horizontal="center" vertical="center" wrapText="1"/>
    </xf>
    <xf numFmtId="9" fontId="114" fillId="0" borderId="487" xfId="2" applyFont="1" applyBorder="1" applyAlignment="1">
      <alignment horizontal="center" vertical="center"/>
    </xf>
    <xf numFmtId="43" fontId="0" fillId="3" borderId="490" xfId="1" applyFont="1" applyFill="1" applyBorder="1" applyAlignment="1" applyProtection="1">
      <alignment vertical="center"/>
    </xf>
    <xf numFmtId="10" fontId="112" fillId="3" borderId="34" xfId="2" applyNumberFormat="1" applyFont="1" applyFill="1" applyBorder="1" applyAlignment="1" applyProtection="1">
      <alignment horizontal="center" vertical="center"/>
    </xf>
    <xf numFmtId="0" fontId="12" fillId="2" borderId="477" xfId="0" applyFont="1" applyFill="1" applyBorder="1" applyAlignment="1" applyProtection="1">
      <alignment vertical="center"/>
      <protection locked="0"/>
    </xf>
    <xf numFmtId="0" fontId="12" fillId="2" borderId="478" xfId="0" applyFont="1" applyFill="1" applyBorder="1" applyAlignment="1" applyProtection="1">
      <alignment vertical="center"/>
      <protection locked="0"/>
    </xf>
    <xf numFmtId="43" fontId="0" fillId="2" borderId="490" xfId="1" applyFont="1" applyFill="1" applyBorder="1" applyAlignment="1" applyProtection="1">
      <alignment vertical="center"/>
    </xf>
    <xf numFmtId="0" fontId="0" fillId="2" borderId="132" xfId="0" applyFill="1" applyBorder="1"/>
    <xf numFmtId="0" fontId="0" fillId="2" borderId="495" xfId="0" applyFill="1" applyBorder="1"/>
    <xf numFmtId="165" fontId="0" fillId="2" borderId="494" xfId="1" applyNumberFormat="1" applyFont="1" applyFill="1" applyBorder="1" applyAlignment="1" applyProtection="1">
      <alignment vertical="center"/>
    </xf>
    <xf numFmtId="165" fontId="0" fillId="2" borderId="493" xfId="1" applyNumberFormat="1" applyFont="1" applyFill="1" applyBorder="1" applyAlignment="1" applyProtection="1">
      <alignment vertical="center"/>
    </xf>
    <xf numFmtId="165" fontId="0" fillId="2" borderId="496" xfId="1" applyNumberFormat="1" applyFont="1" applyFill="1" applyBorder="1" applyAlignment="1" applyProtection="1">
      <alignment vertical="center"/>
    </xf>
    <xf numFmtId="0" fontId="0" fillId="11" borderId="0" xfId="0" applyFill="1"/>
    <xf numFmtId="4" fontId="0" fillId="11" borderId="0" xfId="0" applyNumberFormat="1" applyFill="1"/>
    <xf numFmtId="10" fontId="112" fillId="11" borderId="34" xfId="2" applyNumberFormat="1" applyFont="1" applyFill="1" applyBorder="1" applyAlignment="1" applyProtection="1">
      <alignment horizontal="center" vertical="center"/>
    </xf>
    <xf numFmtId="165" fontId="0" fillId="11" borderId="494" xfId="1" applyNumberFormat="1" applyFont="1" applyFill="1" applyBorder="1" applyAlignment="1" applyProtection="1">
      <alignment vertical="center"/>
    </xf>
    <xf numFmtId="43" fontId="0" fillId="11" borderId="494" xfId="1" applyFont="1" applyFill="1" applyBorder="1" applyAlignment="1" applyProtection="1">
      <alignment vertical="center"/>
    </xf>
    <xf numFmtId="166" fontId="11" fillId="11" borderId="493" xfId="2" applyNumberFormat="1" applyFont="1" applyFill="1" applyBorder="1" applyAlignment="1" applyProtection="1">
      <alignment horizontal="center" vertical="center"/>
    </xf>
    <xf numFmtId="43" fontId="181" fillId="11" borderId="494" xfId="1" applyFont="1" applyFill="1" applyBorder="1" applyAlignment="1" applyProtection="1">
      <alignment horizontal="center" vertical="center"/>
    </xf>
    <xf numFmtId="0" fontId="182" fillId="11" borderId="535" xfId="0" applyFont="1" applyFill="1" applyBorder="1" applyAlignment="1">
      <alignment horizontal="center" vertical="center" wrapText="1"/>
    </xf>
    <xf numFmtId="9" fontId="0" fillId="0" borderId="0" xfId="0" applyNumberFormat="1" applyAlignment="1">
      <alignment horizontal="center" vertical="center" wrapText="1"/>
    </xf>
    <xf numFmtId="15" fontId="28" fillId="16" borderId="70" xfId="0" applyNumberFormat="1" applyFont="1" applyFill="1" applyBorder="1" applyAlignment="1">
      <alignment horizontal="center" vertical="center" wrapText="1"/>
    </xf>
    <xf numFmtId="15" fontId="0" fillId="0" borderId="430" xfId="1" applyNumberFormat="1" applyFont="1" applyFill="1" applyBorder="1" applyAlignment="1" applyProtection="1">
      <alignment vertical="center"/>
    </xf>
    <xf numFmtId="10" fontId="17" fillId="0" borderId="0" xfId="0" applyNumberFormat="1" applyFont="1"/>
    <xf numFmtId="165" fontId="74" fillId="0" borderId="0" xfId="0" applyNumberFormat="1" applyFont="1" applyAlignment="1">
      <alignment vertical="center"/>
    </xf>
    <xf numFmtId="0" fontId="28" fillId="12" borderId="487" xfId="0" applyFont="1" applyFill="1" applyBorder="1" applyAlignment="1">
      <alignment horizontal="center" vertical="center" wrapText="1"/>
    </xf>
    <xf numFmtId="2" fontId="17" fillId="0" borderId="0" xfId="2" applyNumberFormat="1" applyFont="1" applyAlignment="1">
      <alignment horizontal="center"/>
    </xf>
    <xf numFmtId="15" fontId="0" fillId="0" borderId="226" xfId="0" applyNumberFormat="1" applyBorder="1" applyAlignment="1">
      <alignment horizontal="center" vertical="center"/>
    </xf>
    <xf numFmtId="0" fontId="183" fillId="0" borderId="487" xfId="0" quotePrefix="1" applyFont="1" applyBorder="1" applyAlignment="1">
      <alignment horizontal="center" vertical="center"/>
    </xf>
    <xf numFmtId="0" fontId="183" fillId="0" borderId="487" xfId="0" applyFont="1" applyBorder="1" applyAlignment="1">
      <alignment horizontal="center" vertical="center"/>
    </xf>
    <xf numFmtId="0" fontId="183" fillId="0" borderId="487" xfId="0" applyFont="1" applyBorder="1" applyAlignment="1">
      <alignment horizontal="center"/>
    </xf>
    <xf numFmtId="0" fontId="69" fillId="26" borderId="0" xfId="0" quotePrefix="1" applyFont="1" applyFill="1" applyAlignment="1">
      <alignment horizontal="center" vertical="center" wrapText="1"/>
    </xf>
    <xf numFmtId="168" fontId="98" fillId="26" borderId="0" xfId="0" quotePrefix="1" applyNumberFormat="1" applyFont="1" applyFill="1" applyAlignment="1">
      <alignment horizontal="center" vertical="center" wrapText="1"/>
    </xf>
    <xf numFmtId="0" fontId="69" fillId="26" borderId="0" xfId="0" quotePrefix="1" applyFont="1" applyFill="1" applyAlignment="1">
      <alignment vertical="center" wrapText="1"/>
    </xf>
    <xf numFmtId="0" fontId="69" fillId="26" borderId="64" xfId="0" quotePrefix="1" applyFont="1" applyFill="1" applyBorder="1" applyAlignment="1">
      <alignment horizontal="center" vertical="center" wrapText="1"/>
    </xf>
    <xf numFmtId="15" fontId="184" fillId="0" borderId="0" xfId="0" applyNumberFormat="1" applyFont="1"/>
    <xf numFmtId="15" fontId="85" fillId="11" borderId="107" xfId="0" applyNumberFormat="1" applyFont="1" applyFill="1" applyBorder="1" applyAlignment="1">
      <alignment horizontal="center" vertical="center"/>
    </xf>
    <xf numFmtId="167" fontId="85" fillId="0" borderId="107" xfId="0" applyNumberFormat="1" applyFont="1" applyBorder="1"/>
    <xf numFmtId="9" fontId="85" fillId="0" borderId="107" xfId="2" applyFont="1" applyBorder="1" applyAlignment="1"/>
    <xf numFmtId="0" fontId="184" fillId="0" borderId="0" xfId="0" applyFont="1"/>
    <xf numFmtId="167" fontId="85" fillId="11" borderId="107" xfId="0" applyNumberFormat="1" applyFont="1" applyFill="1" applyBorder="1" applyAlignment="1">
      <alignment horizontal="center" vertical="center"/>
    </xf>
    <xf numFmtId="0" fontId="85" fillId="0" borderId="107" xfId="0" applyFont="1" applyBorder="1"/>
    <xf numFmtId="0" fontId="98" fillId="26" borderId="0" xfId="0" quotePrefix="1" applyFont="1" applyFill="1" applyAlignment="1">
      <alignment horizontal="center" vertical="center" wrapText="1"/>
    </xf>
    <xf numFmtId="0" fontId="98" fillId="26" borderId="54" xfId="0" quotePrefix="1" applyFont="1" applyFill="1" applyBorder="1" applyAlignment="1">
      <alignment vertical="center" wrapText="1"/>
    </xf>
    <xf numFmtId="0" fontId="98" fillId="26" borderId="54" xfId="0" quotePrefix="1" applyFont="1" applyFill="1" applyBorder="1" applyAlignment="1">
      <alignment horizontal="center" vertical="center" wrapText="1"/>
    </xf>
    <xf numFmtId="0" fontId="98" fillId="26" borderId="544" xfId="0" quotePrefix="1" applyFont="1" applyFill="1" applyBorder="1" applyAlignment="1">
      <alignment horizontal="center" vertical="center" wrapText="1"/>
    </xf>
    <xf numFmtId="165" fontId="0" fillId="10" borderId="487" xfId="1" applyNumberFormat="1" applyFont="1" applyFill="1" applyBorder="1" applyAlignment="1">
      <alignment horizontal="right"/>
    </xf>
    <xf numFmtId="3" fontId="0" fillId="0" borderId="0" xfId="0" applyNumberFormat="1"/>
    <xf numFmtId="15" fontId="86" fillId="0" borderId="0" xfId="0" applyNumberFormat="1" applyFont="1"/>
    <xf numFmtId="10" fontId="86" fillId="0" borderId="0" xfId="0" applyNumberFormat="1" applyFont="1"/>
    <xf numFmtId="3" fontId="86" fillId="0" borderId="0" xfId="0" applyNumberFormat="1" applyFont="1"/>
    <xf numFmtId="9" fontId="86" fillId="0" borderId="0" xfId="0" applyNumberFormat="1" applyFont="1"/>
    <xf numFmtId="0" fontId="185" fillId="50" borderId="532" xfId="0" applyFont="1" applyFill="1" applyBorder="1" applyAlignment="1">
      <alignment horizontal="center" vertical="center" wrapText="1"/>
    </xf>
    <xf numFmtId="0" fontId="186" fillId="50" borderId="532" xfId="0" applyFont="1" applyFill="1" applyBorder="1" applyAlignment="1">
      <alignment horizontal="center" vertical="center" wrapText="1" readingOrder="1"/>
    </xf>
    <xf numFmtId="0" fontId="187" fillId="50" borderId="532" xfId="0" applyFont="1" applyFill="1" applyBorder="1" applyAlignment="1">
      <alignment horizontal="center" vertical="center" wrapText="1" readingOrder="2"/>
    </xf>
    <xf numFmtId="0" fontId="188" fillId="51" borderId="533" xfId="0" applyFont="1" applyFill="1" applyBorder="1" applyAlignment="1">
      <alignment horizontal="center" vertical="center" wrapText="1" readingOrder="1"/>
    </xf>
    <xf numFmtId="0" fontId="189" fillId="51" borderId="533" xfId="0" applyFont="1" applyFill="1" applyBorder="1" applyAlignment="1">
      <alignment horizontal="center" vertical="center" wrapText="1" readingOrder="2"/>
    </xf>
    <xf numFmtId="0" fontId="188" fillId="50" borderId="534" xfId="0" applyFont="1" applyFill="1" applyBorder="1" applyAlignment="1">
      <alignment horizontal="center" vertical="center" wrapText="1" readingOrder="1"/>
    </xf>
    <xf numFmtId="0" fontId="189" fillId="50" borderId="534" xfId="0" applyFont="1" applyFill="1" applyBorder="1" applyAlignment="1">
      <alignment horizontal="center" vertical="center" wrapText="1" readingOrder="2"/>
    </xf>
    <xf numFmtId="0" fontId="188" fillId="51" borderId="534" xfId="0" applyFont="1" applyFill="1" applyBorder="1" applyAlignment="1">
      <alignment horizontal="center" vertical="center" wrapText="1" readingOrder="1"/>
    </xf>
    <xf numFmtId="0" fontId="189" fillId="51" borderId="534" xfId="0" applyFont="1" applyFill="1" applyBorder="1" applyAlignment="1">
      <alignment horizontal="center" vertical="center" wrapText="1" readingOrder="2"/>
    </xf>
    <xf numFmtId="0" fontId="188" fillId="50" borderId="534" xfId="0" applyFont="1" applyFill="1" applyBorder="1" applyAlignment="1">
      <alignment horizontal="center" vertical="center" wrapText="1" readingOrder="2"/>
    </xf>
    <xf numFmtId="3" fontId="190" fillId="53" borderId="545" xfId="0" applyNumberFormat="1" applyFont="1" applyFill="1" applyBorder="1" applyAlignment="1">
      <alignment horizontal="center" vertical="center" wrapText="1" readingOrder="1"/>
    </xf>
    <xf numFmtId="165" fontId="0" fillId="11" borderId="491" xfId="1" applyNumberFormat="1" applyFont="1" applyFill="1" applyBorder="1" applyAlignment="1" applyProtection="1">
      <alignment horizontal="center" vertical="center"/>
    </xf>
    <xf numFmtId="165" fontId="0" fillId="11" borderId="496" xfId="1" applyNumberFormat="1" applyFont="1" applyFill="1" applyBorder="1" applyAlignment="1" applyProtection="1">
      <alignment vertical="center"/>
    </xf>
    <xf numFmtId="3" fontId="183" fillId="11" borderId="487" xfId="1" applyNumberFormat="1" applyFont="1" applyFill="1" applyBorder="1" applyAlignment="1" applyProtection="1">
      <alignment horizontal="center"/>
      <protection locked="0"/>
    </xf>
    <xf numFmtId="0" fontId="183" fillId="0" borderId="487" xfId="0" quotePrefix="1" applyFont="1" applyBorder="1" applyAlignment="1">
      <alignment horizontal="center"/>
    </xf>
    <xf numFmtId="3" fontId="183" fillId="0" borderId="487" xfId="0" quotePrefix="1" applyNumberFormat="1" applyFont="1" applyBorder="1" applyAlignment="1">
      <alignment horizontal="center"/>
    </xf>
    <xf numFmtId="3" fontId="183" fillId="11" borderId="112" xfId="1" applyNumberFormat="1" applyFont="1" applyFill="1" applyBorder="1" applyAlignment="1" applyProtection="1">
      <alignment horizontal="center"/>
      <protection locked="0"/>
    </xf>
    <xf numFmtId="0" fontId="183" fillId="0" borderId="487" xfId="0" quotePrefix="1" applyFont="1" applyBorder="1" applyAlignment="1">
      <alignment horizontal="left" vertical="center"/>
    </xf>
    <xf numFmtId="0" fontId="183" fillId="0" borderId="112" xfId="0" applyFont="1" applyBorder="1" applyAlignment="1">
      <alignment horizontal="left" vertical="center"/>
    </xf>
    <xf numFmtId="0" fontId="183" fillId="0" borderId="487" xfId="0" applyFont="1" applyBorder="1" applyAlignment="1">
      <alignment horizontal="left" vertical="center"/>
    </xf>
    <xf numFmtId="0" fontId="42" fillId="16" borderId="16" xfId="0" applyFont="1" applyFill="1" applyBorder="1" applyAlignment="1">
      <alignment horizontal="center" vertical="center" wrapText="1"/>
    </xf>
    <xf numFmtId="0" fontId="113" fillId="27" borderId="186" xfId="0" applyFont="1" applyFill="1" applyBorder="1" applyAlignment="1">
      <alignment horizontal="center" vertical="center" wrapText="1"/>
    </xf>
    <xf numFmtId="0" fontId="96" fillId="27" borderId="186" xfId="0" applyFont="1" applyFill="1" applyBorder="1" applyAlignment="1">
      <alignment horizontal="center" vertical="center" wrapText="1"/>
    </xf>
    <xf numFmtId="167" fontId="82" fillId="35" borderId="300" xfId="0" applyNumberFormat="1" applyFont="1" applyFill="1" applyBorder="1" applyAlignment="1">
      <alignment horizontal="center" vertical="center" wrapText="1"/>
    </xf>
    <xf numFmtId="167" fontId="82" fillId="35" borderId="303" xfId="0" applyNumberFormat="1" applyFont="1" applyFill="1" applyBorder="1" applyAlignment="1">
      <alignment horizontal="center" vertical="center" wrapText="1"/>
    </xf>
    <xf numFmtId="167" fontId="82" fillId="35" borderId="306" xfId="0" applyNumberFormat="1" applyFont="1" applyFill="1" applyBorder="1" applyAlignment="1">
      <alignment horizontal="center" vertical="center" wrapText="1"/>
    </xf>
    <xf numFmtId="175" fontId="96" fillId="35" borderId="471" xfId="0" applyNumberFormat="1" applyFont="1" applyFill="1" applyBorder="1" applyAlignment="1">
      <alignment horizontal="center" vertical="center" wrapText="1"/>
    </xf>
    <xf numFmtId="175" fontId="96" fillId="35" borderId="404" xfId="0" applyNumberFormat="1" applyFont="1" applyFill="1" applyBorder="1" applyAlignment="1">
      <alignment horizontal="center" vertical="center" wrapText="1"/>
    </xf>
    <xf numFmtId="175" fontId="96" fillId="35" borderId="472" xfId="0" applyNumberFormat="1" applyFont="1" applyFill="1" applyBorder="1" applyAlignment="1">
      <alignment horizontal="center" vertical="center" wrapText="1"/>
    </xf>
    <xf numFmtId="1" fontId="17" fillId="0" borderId="554" xfId="0" applyNumberFormat="1" applyFont="1" applyBorder="1" applyAlignment="1">
      <alignment horizontal="center" vertical="center" wrapText="1"/>
    </xf>
    <xf numFmtId="9" fontId="17" fillId="0" borderId="554" xfId="0" applyNumberFormat="1" applyFont="1" applyBorder="1" applyAlignment="1">
      <alignment horizontal="center" vertical="center" wrapText="1"/>
    </xf>
    <xf numFmtId="9" fontId="136" fillId="0" borderId="554" xfId="2" applyFont="1" applyBorder="1" applyAlignment="1">
      <alignment horizontal="center" vertical="center" wrapText="1"/>
    </xf>
    <xf numFmtId="0" fontId="28" fillId="16" borderId="70" xfId="0" applyFont="1" applyFill="1" applyBorder="1" applyAlignment="1">
      <alignment vertical="center" wrapText="1"/>
    </xf>
    <xf numFmtId="0" fontId="49" fillId="0" borderId="511" xfId="0" applyFont="1" applyBorder="1" applyAlignment="1">
      <alignment vertical="center"/>
    </xf>
    <xf numFmtId="0" fontId="28" fillId="11" borderId="0" xfId="0" applyFont="1" applyFill="1" applyAlignment="1">
      <alignment horizontal="center" vertical="center" wrapText="1"/>
    </xf>
    <xf numFmtId="0" fontId="49" fillId="11" borderId="0" xfId="0" applyFont="1" applyFill="1" applyAlignment="1">
      <alignment horizontal="center" vertical="center"/>
    </xf>
    <xf numFmtId="0" fontId="28" fillId="16" borderId="80" xfId="0" applyFont="1" applyFill="1" applyBorder="1" applyAlignment="1">
      <alignment vertical="center" wrapText="1"/>
    </xf>
    <xf numFmtId="0" fontId="28" fillId="16" borderId="554" xfId="0" applyFont="1" applyFill="1" applyBorder="1" applyAlignment="1">
      <alignment horizontal="center" vertical="center" wrapText="1"/>
    </xf>
    <xf numFmtId="0" fontId="49" fillId="0" borderId="554" xfId="0" applyFont="1" applyBorder="1" applyAlignment="1">
      <alignment vertical="center"/>
    </xf>
    <xf numFmtId="0" fontId="192" fillId="11" borderId="32" xfId="0" applyFont="1" applyFill="1" applyBorder="1" applyAlignment="1">
      <alignment horizontal="center" vertical="center" wrapText="1"/>
    </xf>
    <xf numFmtId="0" fontId="179" fillId="11" borderId="32" xfId="0" applyFont="1" applyFill="1" applyBorder="1" applyAlignment="1">
      <alignment horizontal="center" vertical="center" wrapText="1"/>
    </xf>
    <xf numFmtId="0" fontId="0" fillId="11" borderId="32" xfId="0" applyFill="1" applyBorder="1"/>
    <xf numFmtId="0" fontId="0" fillId="11" borderId="32" xfId="0" applyFill="1" applyBorder="1" applyAlignment="1">
      <alignment horizontal="center"/>
    </xf>
    <xf numFmtId="165" fontId="0" fillId="10" borderId="74" xfId="1" applyNumberFormat="1" applyFont="1" applyFill="1" applyBorder="1" applyAlignment="1">
      <alignment horizontal="center"/>
    </xf>
    <xf numFmtId="0" fontId="13" fillId="0" borderId="509" xfId="0" applyFont="1" applyBorder="1" applyAlignment="1">
      <alignment horizontal="center" vertical="center" wrapText="1"/>
    </xf>
    <xf numFmtId="0" fontId="74" fillId="0" borderId="509" xfId="3" applyNumberFormat="1" applyFont="1" applyFill="1" applyBorder="1" applyAlignment="1">
      <alignment horizontal="center" vertical="center" wrapText="1"/>
    </xf>
    <xf numFmtId="0" fontId="102" fillId="9" borderId="13" xfId="3" applyNumberFormat="1" applyFont="1" applyFill="1" applyBorder="1" applyAlignment="1">
      <alignment horizontal="center" vertical="center" wrapText="1"/>
    </xf>
    <xf numFmtId="0" fontId="74" fillId="9" borderId="0" xfId="3" applyNumberFormat="1" applyFont="1" applyFill="1" applyAlignment="1">
      <alignment horizontal="center" vertical="center" wrapText="1"/>
    </xf>
    <xf numFmtId="10" fontId="13" fillId="0" borderId="509" xfId="0" applyNumberFormat="1" applyFont="1" applyBorder="1" applyAlignment="1">
      <alignment horizontal="center" vertical="center" wrapText="1"/>
    </xf>
    <xf numFmtId="10" fontId="74" fillId="0" borderId="509" xfId="3" applyNumberFormat="1" applyFont="1" applyFill="1" applyBorder="1" applyAlignment="1">
      <alignment horizontal="center" vertical="center" wrapText="1"/>
    </xf>
    <xf numFmtId="10" fontId="102" fillId="9" borderId="13" xfId="3" applyNumberFormat="1" applyFont="1" applyFill="1" applyBorder="1" applyAlignment="1">
      <alignment horizontal="center" vertical="center" wrapText="1"/>
    </xf>
    <xf numFmtId="10" fontId="177" fillId="48" borderId="509" xfId="0" applyNumberFormat="1" applyFont="1" applyFill="1" applyBorder="1" applyAlignment="1">
      <alignment horizontal="center" vertical="center" wrapText="1"/>
    </xf>
    <xf numFmtId="10" fontId="74" fillId="9" borderId="0" xfId="3" applyNumberFormat="1" applyFont="1" applyFill="1" applyAlignment="1">
      <alignment horizontal="center" vertical="center" wrapText="1"/>
    </xf>
    <xf numFmtId="164" fontId="102" fillId="9" borderId="474" xfId="3" applyFont="1" applyFill="1" applyBorder="1" applyAlignment="1">
      <alignment horizontal="right" vertical="center" wrapText="1"/>
    </xf>
    <xf numFmtId="37" fontId="0" fillId="11" borderId="564" xfId="1" applyNumberFormat="1" applyFont="1" applyFill="1" applyBorder="1" applyAlignment="1">
      <alignment horizontal="right"/>
    </xf>
    <xf numFmtId="164" fontId="74" fillId="9" borderId="0" xfId="3" applyFont="1" applyFill="1" applyAlignment="1">
      <alignment horizontal="right" vertical="center" wrapText="1"/>
    </xf>
    <xf numFmtId="164" fontId="74" fillId="0" borderId="509" xfId="3" applyFont="1" applyFill="1" applyBorder="1" applyAlignment="1">
      <alignment horizontal="right" vertical="center" wrapText="1"/>
    </xf>
    <xf numFmtId="0" fontId="177" fillId="48" borderId="509" xfId="0" applyFont="1" applyFill="1" applyBorder="1" applyAlignment="1">
      <alignment horizontal="right" vertical="center" wrapText="1"/>
    </xf>
    <xf numFmtId="0" fontId="48" fillId="31" borderId="566" xfId="0" applyFont="1" applyFill="1" applyBorder="1" applyAlignment="1">
      <alignment horizontal="center" vertical="center"/>
    </xf>
    <xf numFmtId="0" fontId="48" fillId="31" borderId="174" xfId="0" applyFont="1" applyFill="1" applyBorder="1" applyAlignment="1">
      <alignment horizontal="center" vertical="center"/>
    </xf>
    <xf numFmtId="165" fontId="48" fillId="31" borderId="567" xfId="0" applyNumberFormat="1" applyFont="1" applyFill="1" applyBorder="1" applyAlignment="1">
      <alignment vertical="center"/>
    </xf>
    <xf numFmtId="166" fontId="48" fillId="31" borderId="567" xfId="2" applyNumberFormat="1" applyFont="1" applyFill="1" applyBorder="1" applyAlignment="1" applyProtection="1">
      <alignment horizontal="center" vertical="center"/>
    </xf>
    <xf numFmtId="165" fontId="48" fillId="31" borderId="172" xfId="0" applyNumberFormat="1" applyFont="1" applyFill="1" applyBorder="1" applyAlignment="1">
      <alignment vertical="center"/>
    </xf>
    <xf numFmtId="166" fontId="48" fillId="31" borderId="172" xfId="2" applyNumberFormat="1" applyFont="1" applyFill="1" applyBorder="1" applyAlignment="1" applyProtection="1">
      <alignment horizontal="center" vertical="center"/>
    </xf>
    <xf numFmtId="0" fontId="0" fillId="0" borderId="520" xfId="0" applyBorder="1"/>
    <xf numFmtId="10" fontId="0" fillId="0" borderId="520" xfId="2" applyNumberFormat="1" applyFont="1" applyBorder="1" applyAlignment="1">
      <alignment horizontal="center" vertical="center"/>
    </xf>
    <xf numFmtId="43" fontId="0" fillId="0" borderId="520" xfId="0" applyNumberFormat="1" applyBorder="1"/>
    <xf numFmtId="166" fontId="0" fillId="3" borderId="0" xfId="0" applyNumberFormat="1" applyFill="1" applyAlignment="1">
      <alignment horizontal="center" vertical="center" wrapText="1"/>
    </xf>
    <xf numFmtId="0" fontId="0" fillId="3" borderId="0" xfId="0" applyFill="1" applyAlignment="1">
      <alignment horizontal="center" vertical="center" wrapText="1"/>
    </xf>
    <xf numFmtId="166" fontId="0" fillId="11" borderId="0" xfId="0" applyNumberFormat="1" applyFill="1" applyAlignment="1">
      <alignment horizontal="center" vertical="center" wrapText="1"/>
    </xf>
    <xf numFmtId="0" fontId="0" fillId="11" borderId="0" xfId="0" applyFill="1" applyAlignment="1">
      <alignment horizontal="center" vertical="center" wrapText="1"/>
    </xf>
    <xf numFmtId="0" fontId="92" fillId="11" borderId="486" xfId="0" applyFont="1" applyFill="1" applyBorder="1" applyAlignment="1">
      <alignment horizontal="center" vertical="center" wrapText="1"/>
    </xf>
    <xf numFmtId="0" fontId="178" fillId="11" borderId="0" xfId="0" applyFont="1" applyFill="1" applyAlignment="1">
      <alignment horizontal="center" vertical="center"/>
    </xf>
    <xf numFmtId="0" fontId="84" fillId="11" borderId="486" xfId="0" applyFont="1" applyFill="1" applyBorder="1" applyAlignment="1">
      <alignment horizontal="center" vertical="center" wrapText="1"/>
    </xf>
    <xf numFmtId="181" fontId="13" fillId="11" borderId="487" xfId="0" applyNumberFormat="1" applyFont="1" applyFill="1" applyBorder="1" applyAlignment="1">
      <alignment horizontal="center" vertical="center" wrapText="1"/>
    </xf>
    <xf numFmtId="0" fontId="17" fillId="11" borderId="486" xfId="0" applyFont="1" applyFill="1" applyBorder="1" applyAlignment="1">
      <alignment horizontal="center" vertical="center" wrapText="1"/>
    </xf>
    <xf numFmtId="0" fontId="0" fillId="11" borderId="509" xfId="0" applyFill="1" applyBorder="1" applyAlignment="1">
      <alignment horizontal="center" vertical="center" wrapText="1"/>
    </xf>
    <xf numFmtId="0" fontId="179" fillId="11" borderId="509" xfId="0" applyFont="1" applyFill="1" applyBorder="1" applyAlignment="1">
      <alignment horizontal="center" vertical="center" wrapText="1"/>
    </xf>
    <xf numFmtId="0" fontId="17" fillId="11" borderId="0" xfId="0" applyFont="1" applyFill="1" applyAlignment="1">
      <alignment horizontal="center" vertical="center" wrapText="1"/>
    </xf>
    <xf numFmtId="0" fontId="179" fillId="11" borderId="0" xfId="0" applyFont="1" applyFill="1" applyAlignment="1">
      <alignment horizontal="center" vertical="center" wrapText="1"/>
    </xf>
    <xf numFmtId="0" fontId="177" fillId="48" borderId="564" xfId="0" applyFont="1" applyFill="1" applyBorder="1" applyAlignment="1">
      <alignment horizontal="center" vertical="center" wrapText="1"/>
    </xf>
    <xf numFmtId="166" fontId="0" fillId="17" borderId="0" xfId="0" applyNumberFormat="1" applyFill="1" applyAlignment="1">
      <alignment horizontal="center" vertical="center" wrapText="1"/>
    </xf>
    <xf numFmtId="0" fontId="0" fillId="17" borderId="0" xfId="0" applyFill="1" applyAlignment="1">
      <alignment horizontal="center" vertical="center" wrapText="1"/>
    </xf>
    <xf numFmtId="166" fontId="0" fillId="76" borderId="0" xfId="0" applyNumberFormat="1" applyFill="1" applyAlignment="1">
      <alignment horizontal="center" vertical="center" wrapText="1"/>
    </xf>
    <xf numFmtId="0" fontId="0" fillId="76" borderId="0" xfId="0" applyFill="1" applyAlignment="1">
      <alignment horizontal="center" vertical="center" wrapText="1"/>
    </xf>
    <xf numFmtId="2" fontId="180" fillId="0" borderId="0" xfId="0" applyNumberFormat="1" applyFont="1"/>
    <xf numFmtId="0" fontId="160" fillId="0" borderId="565" xfId="11" applyFont="1" applyBorder="1" applyAlignment="1" applyProtection="1">
      <alignment horizontal="center" vertical="center"/>
      <protection locked="0"/>
    </xf>
    <xf numFmtId="0" fontId="160" fillId="0" borderId="564" xfId="11" applyFont="1" applyBorder="1" applyAlignment="1" applyProtection="1">
      <alignment horizontal="center" vertical="center"/>
      <protection locked="0"/>
    </xf>
    <xf numFmtId="165" fontId="214" fillId="0" borderId="494" xfId="1" applyNumberFormat="1" applyFont="1" applyFill="1" applyBorder="1" applyAlignment="1" applyProtection="1">
      <alignment vertical="center"/>
    </xf>
    <xf numFmtId="182" fontId="102" fillId="11" borderId="564" xfId="0" applyNumberFormat="1" applyFont="1" applyFill="1" applyBorder="1" applyAlignment="1">
      <alignment horizontal="center" vertical="center" wrapText="1"/>
    </xf>
    <xf numFmtId="182" fontId="102" fillId="0" borderId="564" xfId="0" applyNumberFormat="1" applyFont="1" applyBorder="1" applyAlignment="1">
      <alignment horizontal="center" vertical="center" wrapText="1"/>
    </xf>
    <xf numFmtId="191" fontId="83" fillId="2" borderId="263" xfId="0" applyNumberFormat="1" applyFont="1" applyFill="1" applyBorder="1" applyAlignment="1">
      <alignment horizontal="center" vertical="center"/>
    </xf>
    <xf numFmtId="0" fontId="17" fillId="11" borderId="564" xfId="0" applyFont="1" applyFill="1" applyBorder="1" applyAlignment="1">
      <alignment horizontal="center" vertical="center" wrapText="1"/>
    </xf>
    <xf numFmtId="0" fontId="72" fillId="11" borderId="564" xfId="0" applyFont="1" applyFill="1" applyBorder="1" applyAlignment="1">
      <alignment horizontal="center" vertical="center" wrapText="1"/>
    </xf>
    <xf numFmtId="0" fontId="102" fillId="11" borderId="564" xfId="0" applyFont="1" applyFill="1" applyBorder="1" applyAlignment="1">
      <alignment horizontal="center" vertical="center" wrapText="1"/>
    </xf>
    <xf numFmtId="164" fontId="17" fillId="9" borderId="564" xfId="3" applyFont="1" applyFill="1" applyBorder="1" applyAlignment="1">
      <alignment horizontal="center" vertical="center" wrapText="1"/>
    </xf>
    <xf numFmtId="164" fontId="17" fillId="9" borderId="564" xfId="3" applyFont="1" applyFill="1" applyBorder="1" applyAlignment="1">
      <alignment horizontal="right" vertical="center" wrapText="1"/>
    </xf>
    <xf numFmtId="9" fontId="17" fillId="9" borderId="564" xfId="2" applyFont="1" applyFill="1" applyBorder="1" applyAlignment="1">
      <alignment horizontal="center" vertical="center" wrapText="1"/>
    </xf>
    <xf numFmtId="0" fontId="0" fillId="11" borderId="564" xfId="0" applyFill="1" applyBorder="1" applyAlignment="1">
      <alignment horizontal="center" vertical="center" wrapText="1"/>
    </xf>
    <xf numFmtId="0" fontId="0" fillId="0" borderId="564" xfId="0" applyBorder="1" applyAlignment="1">
      <alignment horizontal="center" vertical="center" wrapText="1"/>
    </xf>
    <xf numFmtId="164" fontId="74" fillId="9" borderId="564" xfId="3" applyFont="1" applyFill="1" applyBorder="1" applyAlignment="1">
      <alignment horizontal="center" vertical="center" wrapText="1"/>
    </xf>
    <xf numFmtId="164" fontId="74" fillId="9" borderId="564" xfId="3" applyFont="1" applyFill="1" applyBorder="1" applyAlignment="1">
      <alignment horizontal="right" vertical="center" wrapText="1"/>
    </xf>
    <xf numFmtId="181" fontId="48" fillId="0" borderId="487" xfId="0" applyNumberFormat="1" applyFont="1" applyBorder="1" applyAlignment="1">
      <alignment horizontal="right" vertical="center" wrapText="1"/>
    </xf>
    <xf numFmtId="17" fontId="74" fillId="0" borderId="0" xfId="0" applyNumberFormat="1" applyFont="1"/>
    <xf numFmtId="164" fontId="16" fillId="9" borderId="564" xfId="3" applyFont="1" applyFill="1" applyBorder="1" applyAlignment="1">
      <alignment horizontal="center" vertical="center" wrapText="1"/>
    </xf>
    <xf numFmtId="43" fontId="16" fillId="9" borderId="564" xfId="2" applyNumberFormat="1" applyFont="1" applyFill="1" applyBorder="1" applyAlignment="1">
      <alignment horizontal="center" vertical="center" wrapText="1"/>
    </xf>
    <xf numFmtId="43" fontId="95" fillId="48" borderId="564" xfId="2" applyNumberFormat="1" applyFont="1" applyFill="1" applyBorder="1" applyAlignment="1">
      <alignment horizontal="center" vertical="center" wrapText="1"/>
    </xf>
    <xf numFmtId="0" fontId="17" fillId="0" borderId="564" xfId="0" applyFont="1" applyBorder="1" applyAlignment="1">
      <alignment horizontal="center" vertical="center" wrapText="1"/>
    </xf>
    <xf numFmtId="0" fontId="72" fillId="0" borderId="564" xfId="0" applyFont="1" applyBorder="1" applyAlignment="1">
      <alignment horizontal="center" vertical="center" wrapText="1"/>
    </xf>
    <xf numFmtId="0" fontId="102" fillId="11" borderId="564" xfId="0" applyFont="1" applyFill="1" applyBorder="1" applyAlignment="1">
      <alignment vertical="center" wrapText="1"/>
    </xf>
    <xf numFmtId="0" fontId="191" fillId="11" borderId="564" xfId="26" applyFont="1" applyFill="1" applyBorder="1" applyAlignment="1">
      <alignment horizontal="center" vertical="center" wrapText="1"/>
    </xf>
    <xf numFmtId="0" fontId="102" fillId="0" borderId="564" xfId="0" applyFont="1" applyBorder="1" applyAlignment="1">
      <alignment horizontal="center" vertical="center" wrapText="1"/>
    </xf>
    <xf numFmtId="9" fontId="74" fillId="9" borderId="564" xfId="3" applyNumberFormat="1" applyFont="1" applyFill="1" applyBorder="1" applyAlignment="1">
      <alignment horizontal="center" vertical="center" wrapText="1"/>
    </xf>
    <xf numFmtId="10" fontId="12" fillId="0" borderId="34" xfId="2" applyNumberFormat="1" applyFont="1" applyFill="1" applyBorder="1" applyAlignment="1" applyProtection="1">
      <alignment horizontal="center" vertical="center"/>
    </xf>
    <xf numFmtId="166" fontId="0" fillId="0" borderId="493" xfId="2" applyNumberFormat="1" applyFont="1" applyFill="1" applyBorder="1" applyAlignment="1" applyProtection="1">
      <alignment horizontal="center" vertical="center"/>
    </xf>
    <xf numFmtId="10" fontId="12" fillId="11" borderId="34" xfId="2" applyNumberFormat="1" applyFont="1" applyFill="1" applyBorder="1" applyAlignment="1" applyProtection="1">
      <alignment horizontal="center" vertical="center"/>
    </xf>
    <xf numFmtId="43" fontId="0" fillId="11" borderId="494" xfId="1" applyFont="1" applyFill="1" applyBorder="1" applyAlignment="1" applyProtection="1">
      <alignment horizontal="center" vertical="center"/>
    </xf>
    <xf numFmtId="166" fontId="0" fillId="11" borderId="493" xfId="2" applyNumberFormat="1" applyFont="1" applyFill="1" applyBorder="1" applyAlignment="1" applyProtection="1">
      <alignment horizontal="center" vertical="center"/>
    </xf>
    <xf numFmtId="43" fontId="11" fillId="11" borderId="494" xfId="1" applyFont="1" applyFill="1" applyBorder="1" applyAlignment="1" applyProtection="1">
      <alignment vertical="center"/>
    </xf>
    <xf numFmtId="165" fontId="11" fillId="11" borderId="496" xfId="1" applyNumberFormat="1" applyFont="1" applyFill="1" applyBorder="1" applyAlignment="1" applyProtection="1">
      <alignment vertical="center"/>
    </xf>
    <xf numFmtId="43" fontId="11" fillId="0" borderId="496" xfId="1" applyFont="1" applyFill="1" applyBorder="1" applyAlignment="1" applyProtection="1">
      <alignment vertical="center"/>
    </xf>
    <xf numFmtId="165" fontId="11" fillId="0" borderId="496" xfId="1" applyNumberFormat="1" applyFont="1" applyFill="1" applyBorder="1" applyAlignment="1" applyProtection="1">
      <alignment vertical="center"/>
    </xf>
    <xf numFmtId="165" fontId="11" fillId="11" borderId="494" xfId="1" applyNumberFormat="1" applyFont="1" applyFill="1" applyBorder="1" applyAlignment="1" applyProtection="1">
      <alignment vertical="center"/>
    </xf>
    <xf numFmtId="165" fontId="11" fillId="0" borderId="494" xfId="1" applyNumberFormat="1" applyFont="1" applyFill="1" applyBorder="1" applyAlignment="1" applyProtection="1">
      <alignment vertical="center"/>
    </xf>
    <xf numFmtId="165" fontId="11" fillId="3" borderId="494" xfId="1" applyNumberFormat="1" applyFont="1" applyFill="1" applyBorder="1" applyAlignment="1" applyProtection="1">
      <alignment vertical="center"/>
    </xf>
    <xf numFmtId="165" fontId="11" fillId="3" borderId="496" xfId="1" applyNumberFormat="1" applyFont="1" applyFill="1" applyBorder="1" applyAlignment="1" applyProtection="1">
      <alignment vertical="center"/>
    </xf>
    <xf numFmtId="43" fontId="11" fillId="0" borderId="494" xfId="1" applyFont="1" applyFill="1" applyBorder="1" applyAlignment="1" applyProtection="1">
      <alignment vertical="center"/>
    </xf>
    <xf numFmtId="165" fontId="11" fillId="0" borderId="497" xfId="1" applyNumberFormat="1" applyFont="1" applyFill="1" applyBorder="1" applyAlignment="1" applyProtection="1">
      <alignment vertical="center"/>
    </xf>
    <xf numFmtId="43" fontId="11" fillId="0" borderId="497" xfId="1" applyFont="1" applyFill="1" applyBorder="1" applyAlignment="1" applyProtection="1">
      <alignment vertical="center"/>
    </xf>
    <xf numFmtId="165" fontId="11" fillId="39" borderId="491" xfId="1" applyNumberFormat="1" applyFont="1" applyFill="1" applyBorder="1" applyAlignment="1" applyProtection="1">
      <alignment horizontal="center" vertical="center"/>
    </xf>
    <xf numFmtId="15" fontId="17" fillId="0" borderId="0" xfId="0" applyNumberFormat="1" applyFont="1"/>
    <xf numFmtId="43" fontId="84" fillId="48" borderId="509" xfId="0" applyNumberFormat="1" applyFont="1" applyFill="1" applyBorder="1" applyAlignment="1">
      <alignment horizontal="center" vertical="center" wrapText="1"/>
    </xf>
    <xf numFmtId="194" fontId="0" fillId="0" borderId="0" xfId="0" applyNumberFormat="1"/>
    <xf numFmtId="168" fontId="56" fillId="19" borderId="564" xfId="0" applyNumberFormat="1" applyFont="1" applyFill="1" applyBorder="1" applyAlignment="1">
      <alignment horizontal="center" vertical="center" wrapText="1"/>
    </xf>
    <xf numFmtId="0" fontId="191" fillId="0" borderId="564" xfId="12" applyFont="1" applyBorder="1" applyAlignment="1">
      <alignment horizontal="center" vertical="center"/>
    </xf>
    <xf numFmtId="185" fontId="17" fillId="0" borderId="0" xfId="0" applyNumberFormat="1" applyFont="1"/>
    <xf numFmtId="0" fontId="124" fillId="79" borderId="568" xfId="0" applyFont="1" applyFill="1" applyBorder="1" applyAlignment="1">
      <alignment horizontal="center" vertical="top" wrapText="1"/>
    </xf>
    <xf numFmtId="0" fontId="124" fillId="79" borderId="569" xfId="0" applyFont="1" applyFill="1" applyBorder="1" applyAlignment="1">
      <alignment horizontal="center" vertical="top" wrapText="1"/>
    </xf>
    <xf numFmtId="0" fontId="124" fillId="79" borderId="570" xfId="0" applyFont="1" applyFill="1" applyBorder="1" applyAlignment="1">
      <alignment horizontal="center" vertical="top" wrapText="1"/>
    </xf>
    <xf numFmtId="0" fontId="217" fillId="0" borderId="571" xfId="0" applyFont="1" applyBorder="1" applyAlignment="1">
      <alignment horizontal="center" vertical="top" wrapText="1"/>
    </xf>
    <xf numFmtId="0" fontId="217" fillId="0" borderId="572" xfId="0" applyFont="1" applyBorder="1" applyAlignment="1">
      <alignment vertical="top" wrapText="1"/>
    </xf>
    <xf numFmtId="0" fontId="217" fillId="0" borderId="572" xfId="0" applyFont="1" applyBorder="1" applyAlignment="1">
      <alignment horizontal="center" vertical="top" wrapText="1"/>
    </xf>
    <xf numFmtId="3" fontId="217" fillId="0" borderId="572" xfId="0" applyNumberFormat="1" applyFont="1" applyBorder="1" applyAlignment="1">
      <alignment vertical="top" wrapText="1"/>
    </xf>
    <xf numFmtId="195" fontId="217" fillId="0" borderId="572" xfId="0" applyNumberFormat="1" applyFont="1" applyBorder="1" applyAlignment="1">
      <alignment horizontal="center" vertical="top" wrapText="1"/>
    </xf>
    <xf numFmtId="0" fontId="217" fillId="0" borderId="573" xfId="0" applyFont="1" applyBorder="1" applyAlignment="1">
      <alignment horizontal="center" vertical="top" wrapText="1"/>
    </xf>
    <xf numFmtId="0" fontId="218" fillId="0" borderId="564" xfId="0" applyFont="1" applyBorder="1" applyAlignment="1">
      <alignment horizontal="center" vertical="center" wrapText="1"/>
    </xf>
    <xf numFmtId="0" fontId="217" fillId="80" borderId="572" xfId="0" applyFont="1" applyFill="1" applyBorder="1" applyAlignment="1">
      <alignment horizontal="center" vertical="top" wrapText="1"/>
    </xf>
    <xf numFmtId="0" fontId="217" fillId="80" borderId="572" xfId="0" applyFont="1" applyFill="1" applyBorder="1" applyAlignment="1">
      <alignment vertical="top" wrapText="1"/>
    </xf>
    <xf numFmtId="3" fontId="217" fillId="80" borderId="572" xfId="0" applyNumberFormat="1" applyFont="1" applyFill="1" applyBorder="1" applyAlignment="1">
      <alignment vertical="top" wrapText="1"/>
    </xf>
    <xf numFmtId="0" fontId="217" fillId="0" borderId="571" xfId="0" applyFont="1" applyBorder="1" applyAlignment="1">
      <alignment horizontal="center" vertical="center" wrapText="1"/>
    </xf>
    <xf numFmtId="0" fontId="217" fillId="0" borderId="572" xfId="0" applyFont="1" applyBorder="1" applyAlignment="1">
      <alignment horizontal="center" vertical="center" wrapText="1"/>
    </xf>
    <xf numFmtId="0" fontId="217" fillId="80" borderId="572" xfId="0" applyFont="1" applyFill="1" applyBorder="1" applyAlignment="1">
      <alignment horizontal="center" vertical="center" wrapText="1"/>
    </xf>
    <xf numFmtId="0" fontId="177" fillId="11" borderId="486" xfId="0" applyFont="1" applyFill="1" applyBorder="1" applyAlignment="1">
      <alignment horizontal="center" vertical="center" wrapText="1"/>
    </xf>
    <xf numFmtId="0" fontId="177" fillId="11" borderId="509" xfId="0" applyFont="1" applyFill="1" applyBorder="1" applyAlignment="1">
      <alignment horizontal="center" vertical="center" wrapText="1"/>
    </xf>
    <xf numFmtId="0" fontId="13" fillId="11" borderId="486" xfId="0" applyFont="1" applyFill="1" applyBorder="1" applyAlignment="1">
      <alignment horizontal="center" vertical="center" wrapText="1"/>
    </xf>
    <xf numFmtId="0" fontId="13" fillId="11" borderId="509" xfId="0" applyFont="1" applyFill="1" applyBorder="1" applyAlignment="1">
      <alignment horizontal="center" vertical="center" wrapText="1"/>
    </xf>
    <xf numFmtId="0" fontId="13" fillId="19" borderId="509" xfId="0" applyFont="1" applyFill="1" applyBorder="1" applyAlignment="1">
      <alignment horizontal="center" vertical="center" wrapText="1"/>
    </xf>
    <xf numFmtId="10" fontId="13" fillId="19" borderId="509" xfId="0" applyNumberFormat="1" applyFont="1" applyFill="1" applyBorder="1" applyAlignment="1">
      <alignment horizontal="center" vertical="center" wrapText="1"/>
    </xf>
    <xf numFmtId="0" fontId="13" fillId="19" borderId="510" xfId="0" applyFont="1" applyFill="1" applyBorder="1" applyAlignment="1">
      <alignment horizontal="center" vertical="center" wrapText="1"/>
    </xf>
    <xf numFmtId="0" fontId="92" fillId="11" borderId="509" xfId="0" applyFont="1" applyFill="1" applyBorder="1" applyAlignment="1">
      <alignment horizontal="center" vertical="center" wrapText="1"/>
    </xf>
    <xf numFmtId="0" fontId="92" fillId="0" borderId="509" xfId="0" applyFont="1" applyBorder="1" applyAlignment="1">
      <alignment horizontal="center" vertical="center" wrapText="1"/>
    </xf>
    <xf numFmtId="10" fontId="92" fillId="0" borderId="509" xfId="0" applyNumberFormat="1" applyFont="1" applyBorder="1" applyAlignment="1">
      <alignment horizontal="center" vertical="center" wrapText="1"/>
    </xf>
    <xf numFmtId="0" fontId="92" fillId="0" borderId="510" xfId="0" applyFont="1" applyBorder="1" applyAlignment="1">
      <alignment horizontal="center" vertical="center" wrapText="1"/>
    </xf>
    <xf numFmtId="37" fontId="92" fillId="0" borderId="509" xfId="3" applyNumberFormat="1" applyFont="1" applyBorder="1" applyAlignment="1">
      <alignment horizontal="left" vertical="center" wrapText="1"/>
    </xf>
    <xf numFmtId="10" fontId="92" fillId="0" borderId="509" xfId="3" applyNumberFormat="1" applyFont="1" applyBorder="1" applyAlignment="1">
      <alignment horizontal="left" vertical="center" wrapText="1"/>
    </xf>
    <xf numFmtId="0" fontId="92" fillId="0" borderId="509" xfId="3" applyNumberFormat="1" applyFont="1" applyBorder="1" applyAlignment="1">
      <alignment horizontal="left" vertical="center" wrapText="1"/>
    </xf>
    <xf numFmtId="37" fontId="92" fillId="0" borderId="510" xfId="3" applyNumberFormat="1" applyFont="1" applyBorder="1" applyAlignment="1">
      <alignment horizontal="left" vertical="center" wrapText="1"/>
    </xf>
    <xf numFmtId="0" fontId="17" fillId="3" borderId="564" xfId="0" applyFont="1" applyFill="1" applyBorder="1" applyAlignment="1">
      <alignment horizontal="center" vertical="center" wrapText="1"/>
    </xf>
    <xf numFmtId="0" fontId="17" fillId="76" borderId="564" xfId="0" applyFont="1" applyFill="1" applyBorder="1" applyAlignment="1">
      <alignment horizontal="center" vertical="center" wrapText="1"/>
    </xf>
    <xf numFmtId="0" fontId="17" fillId="81" borderId="564" xfId="0" applyFont="1" applyFill="1" applyBorder="1" applyAlignment="1">
      <alignment horizontal="center" vertical="center" wrapText="1"/>
    </xf>
    <xf numFmtId="0" fontId="102" fillId="0" borderId="564" xfId="0" applyFont="1" applyBorder="1" applyAlignment="1">
      <alignment vertical="center" wrapText="1"/>
    </xf>
    <xf numFmtId="0" fontId="191" fillId="0" borderId="564" xfId="26" applyFont="1" applyBorder="1" applyAlignment="1">
      <alignment horizontal="center" vertical="center" wrapText="1"/>
    </xf>
    <xf numFmtId="0" fontId="34" fillId="16" borderId="487" xfId="0" applyFont="1" applyFill="1" applyBorder="1" applyAlignment="1">
      <alignment horizontal="center" vertical="center"/>
    </xf>
    <xf numFmtId="0" fontId="27" fillId="16" borderId="71" xfId="0" applyFont="1" applyFill="1" applyBorder="1" applyAlignment="1">
      <alignment horizontal="center" vertical="center"/>
    </xf>
    <xf numFmtId="0" fontId="27" fillId="16" borderId="72" xfId="0" applyFont="1" applyFill="1" applyBorder="1" applyAlignment="1">
      <alignment horizontal="center" vertical="center"/>
    </xf>
    <xf numFmtId="0" fontId="47" fillId="16" borderId="0" xfId="0" applyFont="1" applyFill="1" applyAlignment="1">
      <alignment horizontal="center" vertical="center"/>
    </xf>
    <xf numFmtId="0" fontId="47" fillId="16" borderId="15" xfId="0" applyFont="1" applyFill="1" applyBorder="1" applyAlignment="1">
      <alignment horizontal="center" vertical="center"/>
    </xf>
    <xf numFmtId="0" fontId="47" fillId="16" borderId="144" xfId="0" applyFont="1" applyFill="1" applyBorder="1" applyAlignment="1">
      <alignment horizontal="center" vertical="center"/>
    </xf>
    <xf numFmtId="0" fontId="47" fillId="16" borderId="68" xfId="0" applyFont="1" applyFill="1" applyBorder="1" applyAlignment="1">
      <alignment horizontal="center" vertical="center"/>
    </xf>
    <xf numFmtId="0" fontId="40" fillId="0" borderId="487" xfId="0" applyFont="1" applyBorder="1" applyAlignment="1">
      <alignment horizontal="left" vertical="center"/>
    </xf>
    <xf numFmtId="0" fontId="34" fillId="17" borderId="112" xfId="0" applyFont="1" applyFill="1" applyBorder="1" applyAlignment="1">
      <alignment horizontal="center" vertical="center"/>
    </xf>
    <xf numFmtId="0" fontId="35" fillId="0" borderId="487" xfId="0" applyFont="1" applyBorder="1" applyAlignment="1">
      <alignment horizontal="left" vertical="center"/>
    </xf>
    <xf numFmtId="167" fontId="97" fillId="35" borderId="548" xfId="0" applyNumberFormat="1" applyFont="1" applyFill="1" applyBorder="1" applyAlignment="1">
      <alignment horizontal="center" vertical="center" wrapText="1"/>
    </xf>
    <xf numFmtId="167" fontId="97" fillId="35" borderId="549" xfId="0" applyNumberFormat="1" applyFont="1" applyFill="1" applyBorder="1" applyAlignment="1">
      <alignment horizontal="center" vertical="center" wrapText="1"/>
    </xf>
    <xf numFmtId="0" fontId="69" fillId="26" borderId="0" xfId="0" applyFont="1" applyFill="1" applyAlignment="1">
      <alignment horizontal="center" vertical="center" wrapText="1"/>
    </xf>
    <xf numFmtId="0" fontId="69" fillId="26" borderId="198" xfId="0" applyFont="1" applyFill="1" applyBorder="1" applyAlignment="1">
      <alignment horizontal="center" vertical="center" wrapText="1"/>
    </xf>
    <xf numFmtId="0" fontId="69" fillId="26" borderId="381" xfId="0" applyFont="1" applyFill="1" applyBorder="1" applyAlignment="1">
      <alignment horizontal="center" vertical="center" wrapText="1"/>
    </xf>
    <xf numFmtId="0" fontId="69" fillId="26" borderId="383" xfId="0" applyFont="1" applyFill="1" applyBorder="1" applyAlignment="1">
      <alignment horizontal="center" vertical="center" wrapText="1"/>
    </xf>
    <xf numFmtId="0" fontId="88" fillId="33" borderId="0" xfId="0" applyFont="1" applyFill="1" applyAlignment="1">
      <alignment horizontal="right" vertical="center"/>
    </xf>
    <xf numFmtId="0" fontId="69" fillId="27" borderId="191" xfId="0" applyFont="1" applyFill="1" applyBorder="1" applyAlignment="1">
      <alignment horizontal="center" vertical="center" wrapText="1"/>
    </xf>
    <xf numFmtId="0" fontId="69" fillId="27" borderId="203" xfId="0" applyFont="1" applyFill="1" applyBorder="1" applyAlignment="1">
      <alignment horizontal="center" vertical="center" wrapText="1"/>
    </xf>
    <xf numFmtId="0" fontId="69" fillId="27" borderId="214" xfId="0" applyFont="1" applyFill="1" applyBorder="1" applyAlignment="1">
      <alignment horizontal="center" vertical="center" wrapText="1"/>
    </xf>
    <xf numFmtId="0" fontId="69" fillId="27" borderId="204" xfId="0" applyFont="1" applyFill="1" applyBorder="1" applyAlignment="1">
      <alignment horizontal="center" vertical="center" wrapText="1"/>
    </xf>
    <xf numFmtId="0" fontId="88" fillId="0" borderId="320" xfId="0" applyFont="1" applyBorder="1" applyAlignment="1">
      <alignment vertical="center" wrapText="1"/>
    </xf>
    <xf numFmtId="0" fontId="88" fillId="0" borderId="321" xfId="0" applyFont="1" applyBorder="1" applyAlignment="1">
      <alignment vertical="center" wrapText="1"/>
    </xf>
    <xf numFmtId="167" fontId="89" fillId="0" borderId="0" xfId="1" applyNumberFormat="1" applyFont="1" applyFill="1" applyBorder="1" applyAlignment="1" applyProtection="1">
      <alignment horizontal="center" vertical="center"/>
    </xf>
    <xf numFmtId="167" fontId="89" fillId="0" borderId="171" xfId="1" applyNumberFormat="1" applyFont="1" applyFill="1" applyBorder="1" applyAlignment="1" applyProtection="1">
      <alignment horizontal="center" vertical="center"/>
    </xf>
    <xf numFmtId="0" fontId="69" fillId="27" borderId="114" xfId="0" applyFont="1" applyFill="1" applyBorder="1" applyAlignment="1">
      <alignment horizontal="center" vertical="center" wrapText="1"/>
    </xf>
    <xf numFmtId="0" fontId="69" fillId="27" borderId="205" xfId="0" applyFont="1" applyFill="1" applyBorder="1" applyAlignment="1">
      <alignment horizontal="center" vertical="center" wrapText="1"/>
    </xf>
    <xf numFmtId="167" fontId="89" fillId="0" borderId="0" xfId="0" applyNumberFormat="1" applyFont="1" applyAlignment="1">
      <alignment horizontal="center" vertical="center"/>
    </xf>
    <xf numFmtId="0" fontId="89" fillId="0" borderId="0" xfId="0" applyFont="1" applyAlignment="1">
      <alignment horizontal="center" vertical="center"/>
    </xf>
    <xf numFmtId="167" fontId="89" fillId="0" borderId="177" xfId="0" applyNumberFormat="1" applyFont="1" applyBorder="1" applyAlignment="1">
      <alignment horizontal="center" vertical="center"/>
    </xf>
    <xf numFmtId="0" fontId="89" fillId="34" borderId="442" xfId="0" applyFont="1" applyFill="1" applyBorder="1" applyAlignment="1">
      <alignment horizontal="center" vertical="center"/>
    </xf>
    <xf numFmtId="0" fontId="89" fillId="34" borderId="177" xfId="0" applyFont="1" applyFill="1" applyBorder="1" applyAlignment="1">
      <alignment horizontal="center" vertical="center"/>
    </xf>
    <xf numFmtId="179" fontId="88" fillId="33" borderId="208" xfId="0" applyNumberFormat="1" applyFont="1" applyFill="1" applyBorder="1" applyAlignment="1">
      <alignment horizontal="left" vertical="center" wrapText="1" indent="2"/>
    </xf>
    <xf numFmtId="179" fontId="88" fillId="33" borderId="0" xfId="0" applyNumberFormat="1" applyFont="1" applyFill="1" applyAlignment="1">
      <alignment horizontal="left" vertical="center" wrapText="1" indent="2"/>
    </xf>
    <xf numFmtId="0" fontId="69" fillId="32" borderId="313" xfId="0" applyFont="1" applyFill="1" applyBorder="1" applyAlignment="1">
      <alignment horizontal="center" vertical="center"/>
    </xf>
    <xf numFmtId="0" fontId="69" fillId="32" borderId="114" xfId="0" applyFont="1" applyFill="1" applyBorder="1" applyAlignment="1">
      <alignment horizontal="center" vertical="center"/>
    </xf>
    <xf numFmtId="0" fontId="69" fillId="26" borderId="190" xfId="0" applyFont="1" applyFill="1" applyBorder="1" applyAlignment="1">
      <alignment horizontal="center" vertical="center" wrapText="1"/>
    </xf>
    <xf numFmtId="173" fontId="69" fillId="0" borderId="325" xfId="0" applyNumberFormat="1" applyFont="1" applyBorder="1" applyAlignment="1">
      <alignment horizontal="center" vertical="center"/>
    </xf>
    <xf numFmtId="173" fontId="69" fillId="0" borderId="300" xfId="0" applyNumberFormat="1" applyFont="1" applyBorder="1" applyAlignment="1">
      <alignment horizontal="center" vertical="center"/>
    </xf>
    <xf numFmtId="0" fontId="90" fillId="0" borderId="421" xfId="0" applyFont="1" applyBorder="1" applyAlignment="1">
      <alignment horizontal="left" vertical="center"/>
    </xf>
    <xf numFmtId="0" fontId="90" fillId="0" borderId="422" xfId="0" applyFont="1" applyBorder="1" applyAlignment="1">
      <alignment horizontal="left" vertical="center"/>
    </xf>
    <xf numFmtId="0" fontId="90" fillId="0" borderId="423" xfId="0" applyFont="1" applyBorder="1" applyAlignment="1">
      <alignment horizontal="left" vertical="center"/>
    </xf>
    <xf numFmtId="0" fontId="90" fillId="0" borderId="421" xfId="0" applyFont="1" applyBorder="1" applyAlignment="1">
      <alignment horizontal="left" vertical="center" wrapText="1"/>
    </xf>
    <xf numFmtId="0" fontId="90" fillId="0" borderId="422" xfId="0" applyFont="1" applyBorder="1" applyAlignment="1">
      <alignment horizontal="left" vertical="center" wrapText="1"/>
    </xf>
    <xf numFmtId="0" fontId="90" fillId="0" borderId="423" xfId="0" applyFont="1" applyBorder="1" applyAlignment="1">
      <alignment horizontal="left" vertical="center" wrapText="1"/>
    </xf>
    <xf numFmtId="15" fontId="83" fillId="0" borderId="303" xfId="0" applyNumberFormat="1" applyFont="1" applyBorder="1" applyAlignment="1">
      <alignment horizontal="center" vertical="center"/>
    </xf>
    <xf numFmtId="15" fontId="83" fillId="0" borderId="306" xfId="0" applyNumberFormat="1" applyFont="1" applyBorder="1" applyAlignment="1">
      <alignment horizontal="center" vertical="center"/>
    </xf>
    <xf numFmtId="0" fontId="83" fillId="0" borderId="404" xfId="0" applyFont="1" applyBorder="1" applyAlignment="1">
      <alignment horizontal="center" vertical="center"/>
    </xf>
    <xf numFmtId="0" fontId="83" fillId="0" borderId="472" xfId="0" applyFont="1" applyBorder="1" applyAlignment="1">
      <alignment horizontal="center" vertical="center"/>
    </xf>
    <xf numFmtId="0" fontId="83" fillId="0" borderId="546" xfId="0" applyFont="1" applyBorder="1" applyAlignment="1">
      <alignment horizontal="center" vertical="center"/>
    </xf>
    <xf numFmtId="0" fontId="83" fillId="0" borderId="547" xfId="0" applyFont="1" applyBorder="1" applyAlignment="1">
      <alignment horizontal="center" vertical="center"/>
    </xf>
    <xf numFmtId="0" fontId="83" fillId="0" borderId="550" xfId="0" applyFont="1" applyBorder="1" applyAlignment="1">
      <alignment horizontal="center" vertical="center"/>
    </xf>
    <xf numFmtId="0" fontId="83" fillId="0" borderId="551" xfId="0" applyFont="1" applyBorder="1" applyAlignment="1">
      <alignment horizontal="center" vertical="center"/>
    </xf>
    <xf numFmtId="0" fontId="69" fillId="26" borderId="358" xfId="0" quotePrefix="1" applyFont="1" applyFill="1" applyBorder="1" applyAlignment="1">
      <alignment horizontal="center" vertical="center" wrapText="1"/>
    </xf>
    <xf numFmtId="0" fontId="90" fillId="0" borderId="421" xfId="0" applyFont="1" applyBorder="1" applyAlignment="1">
      <alignment horizontal="center" vertical="center"/>
    </xf>
    <xf numFmtId="0" fontId="90" fillId="0" borderId="423" xfId="0" applyFont="1" applyBorder="1" applyAlignment="1">
      <alignment horizontal="center" vertical="center"/>
    </xf>
    <xf numFmtId="0" fontId="83" fillId="0" borderId="303" xfId="0" applyFont="1" applyBorder="1" applyAlignment="1">
      <alignment horizontal="center" vertical="center"/>
    </xf>
    <xf numFmtId="0" fontId="83" fillId="0" borderId="306" xfId="0" applyFont="1" applyBorder="1" applyAlignment="1">
      <alignment horizontal="center" vertical="center"/>
    </xf>
    <xf numFmtId="3" fontId="83" fillId="0" borderId="303" xfId="0" applyNumberFormat="1" applyFont="1" applyBorder="1" applyAlignment="1">
      <alignment horizontal="center" vertical="center"/>
    </xf>
    <xf numFmtId="3" fontId="83" fillId="0" borderId="306" xfId="0" applyNumberFormat="1" applyFont="1" applyBorder="1" applyAlignment="1">
      <alignment horizontal="center" vertical="center"/>
    </xf>
    <xf numFmtId="3" fontId="83" fillId="0" borderId="300" xfId="0" applyNumberFormat="1" applyFont="1" applyBorder="1" applyAlignment="1">
      <alignment horizontal="center" vertical="center"/>
    </xf>
    <xf numFmtId="15" fontId="83" fillId="0" borderId="300" xfId="0" applyNumberFormat="1" applyFont="1" applyBorder="1" applyAlignment="1">
      <alignment horizontal="center" vertical="center"/>
    </xf>
    <xf numFmtId="0" fontId="83" fillId="0" borderId="471" xfId="0" applyFont="1" applyBorder="1" applyAlignment="1">
      <alignment horizontal="center" vertical="center"/>
    </xf>
    <xf numFmtId="0" fontId="83" fillId="0" borderId="300" xfId="0" applyFont="1" applyBorder="1" applyAlignment="1">
      <alignment horizontal="center" vertical="center"/>
    </xf>
    <xf numFmtId="0" fontId="83" fillId="0" borderId="300" xfId="0" applyFont="1" applyBorder="1" applyAlignment="1">
      <alignment horizontal="left" vertical="center" wrapText="1" indent="1"/>
    </xf>
    <xf numFmtId="0" fontId="83" fillId="0" borderId="303" xfId="0" applyFont="1" applyBorder="1" applyAlignment="1">
      <alignment horizontal="left" vertical="center" wrapText="1" indent="1"/>
    </xf>
    <xf numFmtId="173" fontId="69" fillId="0" borderId="552" xfId="0" applyNumberFormat="1" applyFont="1" applyBorder="1" applyAlignment="1">
      <alignment horizontal="center" vertical="center"/>
    </xf>
    <xf numFmtId="173" fontId="69" fillId="0" borderId="423" xfId="0" applyNumberFormat="1" applyFont="1" applyBorder="1" applyAlignment="1">
      <alignment horizontal="center" vertical="center"/>
    </xf>
    <xf numFmtId="0" fontId="113" fillId="33" borderId="208" xfId="0" applyFont="1" applyFill="1" applyBorder="1" applyAlignment="1">
      <alignment horizontal="left" vertical="center" indent="1"/>
    </xf>
    <xf numFmtId="0" fontId="113" fillId="33" borderId="177" xfId="0" applyFont="1" applyFill="1" applyBorder="1" applyAlignment="1">
      <alignment horizontal="left" vertical="center" indent="1"/>
    </xf>
    <xf numFmtId="0" fontId="83" fillId="0" borderId="306" xfId="0" applyFont="1" applyBorder="1" applyAlignment="1">
      <alignment horizontal="left" vertical="center" wrapText="1" indent="1"/>
    </xf>
    <xf numFmtId="0" fontId="83" fillId="0" borderId="326" xfId="0" applyFont="1" applyBorder="1" applyAlignment="1">
      <alignment horizontal="center" vertical="center"/>
    </xf>
    <xf numFmtId="0" fontId="83" fillId="0" borderId="327" xfId="0" applyFont="1" applyBorder="1" applyAlignment="1">
      <alignment horizontal="center" vertical="center"/>
    </xf>
    <xf numFmtId="167" fontId="83" fillId="0" borderId="303" xfId="0" applyNumberFormat="1" applyFont="1" applyBorder="1" applyAlignment="1">
      <alignment horizontal="center" vertical="center"/>
    </xf>
    <xf numFmtId="167" fontId="83" fillId="0" borderId="306" xfId="0" applyNumberFormat="1" applyFont="1" applyBorder="1" applyAlignment="1">
      <alignment horizontal="center" vertical="center"/>
    </xf>
    <xf numFmtId="173" fontId="69" fillId="0" borderId="553" xfId="0" applyNumberFormat="1" applyFont="1" applyBorder="1" applyAlignment="1">
      <alignment horizontal="center" vertical="center"/>
    </xf>
    <xf numFmtId="173" fontId="69" fillId="0" borderId="502" xfId="0" applyNumberFormat="1" applyFont="1" applyBorder="1" applyAlignment="1">
      <alignment horizontal="center" vertical="center"/>
    </xf>
    <xf numFmtId="0" fontId="96" fillId="27" borderId="339" xfId="0" applyFont="1" applyFill="1" applyBorder="1" applyAlignment="1">
      <alignment horizontal="center" vertical="center" wrapText="1"/>
    </xf>
    <xf numFmtId="0" fontId="96" fillId="27" borderId="340" xfId="0" applyFont="1" applyFill="1" applyBorder="1" applyAlignment="1">
      <alignment horizontal="center" vertical="center" wrapText="1"/>
    </xf>
    <xf numFmtId="0" fontId="69" fillId="26" borderId="456" xfId="0" applyFont="1" applyFill="1" applyBorder="1" applyAlignment="1">
      <alignment horizontal="center"/>
    </xf>
    <xf numFmtId="0" fontId="69" fillId="26" borderId="457" xfId="0" applyFont="1" applyFill="1" applyBorder="1" applyAlignment="1">
      <alignment horizontal="center"/>
    </xf>
    <xf numFmtId="0" fontId="69" fillId="27" borderId="339" xfId="0" applyFont="1" applyFill="1" applyBorder="1" applyAlignment="1">
      <alignment horizontal="center" vertical="center" wrapText="1"/>
    </xf>
    <xf numFmtId="0" fontId="69" fillId="27" borderId="340" xfId="0" applyFont="1" applyFill="1" applyBorder="1" applyAlignment="1">
      <alignment horizontal="center" vertical="center" wrapText="1"/>
    </xf>
    <xf numFmtId="0" fontId="90" fillId="0" borderId="418" xfId="0" applyFont="1" applyBorder="1" applyAlignment="1">
      <alignment horizontal="left" vertical="center"/>
    </xf>
    <xf numFmtId="0" fontId="90" fillId="0" borderId="419" xfId="0" applyFont="1" applyBorder="1" applyAlignment="1">
      <alignment horizontal="left" vertical="center"/>
    </xf>
    <xf numFmtId="0" fontId="90" fillId="0" borderId="420" xfId="0" applyFont="1" applyBorder="1" applyAlignment="1">
      <alignment horizontal="left" vertical="center"/>
    </xf>
    <xf numFmtId="0" fontId="69" fillId="37" borderId="469" xfId="0" applyFont="1" applyFill="1" applyBorder="1" applyAlignment="1">
      <alignment horizontal="center" vertical="center" wrapText="1"/>
    </xf>
    <xf numFmtId="0" fontId="69" fillId="37" borderId="470" xfId="0" applyFont="1" applyFill="1" applyBorder="1" applyAlignment="1">
      <alignment horizontal="center" vertical="center" wrapText="1"/>
    </xf>
    <xf numFmtId="0" fontId="82" fillId="35" borderId="300" xfId="0" applyFont="1" applyFill="1" applyBorder="1" applyAlignment="1">
      <alignment horizontal="left" vertical="center" wrapText="1"/>
    </xf>
    <xf numFmtId="0" fontId="82" fillId="35" borderId="421" xfId="0" applyFont="1" applyFill="1" applyBorder="1" applyAlignment="1">
      <alignment horizontal="left" vertical="center" wrapText="1"/>
    </xf>
    <xf numFmtId="0" fontId="82" fillId="35" borderId="423" xfId="0" applyFont="1" applyFill="1" applyBorder="1" applyAlignment="1">
      <alignment horizontal="left" vertical="center" wrapText="1"/>
    </xf>
    <xf numFmtId="0" fontId="82" fillId="35" borderId="473" xfId="0" applyFont="1" applyFill="1" applyBorder="1" applyAlignment="1">
      <alignment horizontal="left" vertical="center" wrapText="1"/>
    </xf>
    <xf numFmtId="0" fontId="82" fillId="35" borderId="502" xfId="0" applyFont="1" applyFill="1" applyBorder="1" applyAlignment="1">
      <alignment horizontal="left" vertical="center" wrapText="1"/>
    </xf>
    <xf numFmtId="0" fontId="69" fillId="27" borderId="0" xfId="0" applyFont="1" applyFill="1" applyAlignment="1">
      <alignment horizontal="center" vertical="center"/>
    </xf>
    <xf numFmtId="0" fontId="83" fillId="0" borderId="300" xfId="0" applyFont="1" applyBorder="1" applyAlignment="1">
      <alignment horizontal="left" vertical="center" indent="1"/>
    </xf>
    <xf numFmtId="0" fontId="83" fillId="0" borderId="303" xfId="0" applyFont="1" applyBorder="1" applyAlignment="1">
      <alignment horizontal="left" vertical="center" indent="1"/>
    </xf>
    <xf numFmtId="0" fontId="83" fillId="0" borderId="306" xfId="0" applyFont="1" applyBorder="1" applyAlignment="1">
      <alignment horizontal="left" vertical="center" indent="1"/>
    </xf>
    <xf numFmtId="0" fontId="89" fillId="26" borderId="168" xfId="0" applyFont="1" applyFill="1" applyBorder="1" applyAlignment="1">
      <alignment horizontal="center" vertical="center"/>
    </xf>
    <xf numFmtId="0" fontId="89" fillId="26" borderId="229" xfId="0" applyFont="1" applyFill="1" applyBorder="1" applyAlignment="1">
      <alignment horizontal="center" vertical="center"/>
    </xf>
    <xf numFmtId="0" fontId="84" fillId="25" borderId="228" xfId="0" applyFont="1" applyFill="1" applyBorder="1" applyAlignment="1">
      <alignment horizontal="center" vertical="center"/>
    </xf>
    <xf numFmtId="0" fontId="84" fillId="25" borderId="168" xfId="0" applyFont="1" applyFill="1" applyBorder="1" applyAlignment="1">
      <alignment horizontal="center" vertical="center"/>
    </xf>
    <xf numFmtId="0" fontId="84" fillId="25" borderId="159" xfId="0" applyFont="1" applyFill="1" applyBorder="1" applyAlignment="1">
      <alignment horizontal="center" vertical="center"/>
    </xf>
    <xf numFmtId="37" fontId="89" fillId="0" borderId="218" xfId="1" applyNumberFormat="1" applyFont="1" applyFill="1" applyBorder="1" applyAlignment="1" applyProtection="1">
      <alignment horizontal="center" vertical="center"/>
    </xf>
    <xf numFmtId="37" fontId="89" fillId="0" borderId="235" xfId="1" applyNumberFormat="1" applyFont="1" applyFill="1" applyBorder="1" applyAlignment="1" applyProtection="1">
      <alignment horizontal="center" vertical="center"/>
    </xf>
    <xf numFmtId="0" fontId="69" fillId="28" borderId="260" xfId="0" applyFont="1" applyFill="1" applyBorder="1" applyAlignment="1">
      <alignment horizontal="center" vertical="center" wrapText="1"/>
    </xf>
    <xf numFmtId="0" fontId="69" fillId="28" borderId="257"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89" fillId="34" borderId="178" xfId="0" applyFont="1" applyFill="1" applyBorder="1" applyAlignment="1">
      <alignment horizontal="center" vertical="center"/>
    </xf>
    <xf numFmtId="0" fontId="69" fillId="2" borderId="306" xfId="0" applyFont="1" applyFill="1" applyBorder="1" applyAlignment="1">
      <alignment horizontal="center" vertical="center"/>
    </xf>
    <xf numFmtId="0" fontId="69" fillId="2" borderId="307" xfId="0" applyFont="1" applyFill="1" applyBorder="1" applyAlignment="1">
      <alignment horizontal="center" vertical="center"/>
    </xf>
    <xf numFmtId="0" fontId="88" fillId="33" borderId="172" xfId="0" applyFont="1" applyFill="1" applyBorder="1" applyAlignment="1">
      <alignment horizontal="left" vertical="center" indent="2"/>
    </xf>
    <xf numFmtId="0" fontId="88" fillId="33" borderId="0" xfId="0" applyFont="1" applyFill="1" applyAlignment="1">
      <alignment horizontal="left" vertical="center" indent="2"/>
    </xf>
    <xf numFmtId="0" fontId="84" fillId="36" borderId="0" xfId="0" applyFont="1" applyFill="1" applyAlignment="1">
      <alignment horizontal="center" vertical="center" wrapText="1"/>
    </xf>
    <xf numFmtId="0" fontId="69" fillId="2" borderId="395" xfId="0" applyFont="1" applyFill="1" applyBorder="1" applyAlignment="1">
      <alignment horizontal="center" vertical="center"/>
    </xf>
    <xf numFmtId="0" fontId="69" fillId="2" borderId="300" xfId="0" applyFont="1" applyFill="1" applyBorder="1" applyAlignment="1">
      <alignment horizontal="center" vertical="center"/>
    </xf>
    <xf numFmtId="0" fontId="69" fillId="2" borderId="301" xfId="0" applyFont="1" applyFill="1" applyBorder="1" applyAlignment="1">
      <alignment horizontal="center" vertical="center"/>
    </xf>
    <xf numFmtId="0" fontId="69" fillId="2" borderId="325" xfId="0" applyFont="1" applyFill="1" applyBorder="1" applyAlignment="1">
      <alignment horizontal="center" vertical="center"/>
    </xf>
    <xf numFmtId="38" fontId="102" fillId="0" borderId="306" xfId="0" applyNumberFormat="1" applyFont="1" applyBorder="1" applyAlignment="1">
      <alignment horizontal="center" vertical="center"/>
    </xf>
    <xf numFmtId="0" fontId="102" fillId="0" borderId="307" xfId="0" applyFont="1" applyBorder="1" applyAlignment="1">
      <alignment horizontal="center" vertical="center"/>
    </xf>
    <xf numFmtId="0" fontId="69" fillId="26" borderId="183" xfId="0" applyFont="1" applyFill="1" applyBorder="1" applyAlignment="1">
      <alignment horizontal="center" vertical="center"/>
    </xf>
    <xf numFmtId="0" fontId="69" fillId="26" borderId="186" xfId="0" applyFont="1" applyFill="1" applyBorder="1" applyAlignment="1">
      <alignment horizontal="center" vertical="center"/>
    </xf>
    <xf numFmtId="167" fontId="70" fillId="26" borderId="268" xfId="1" applyNumberFormat="1" applyFont="1" applyFill="1" applyBorder="1" applyAlignment="1" applyProtection="1">
      <alignment horizontal="center"/>
    </xf>
    <xf numFmtId="167" fontId="70" fillId="26" borderId="186" xfId="1" applyNumberFormat="1" applyFont="1" applyFill="1" applyBorder="1" applyAlignment="1" applyProtection="1">
      <alignment horizontal="center"/>
    </xf>
    <xf numFmtId="167" fontId="70" fillId="26" borderId="328" xfId="1" applyNumberFormat="1" applyFont="1" applyFill="1" applyBorder="1" applyAlignment="1" applyProtection="1">
      <alignment horizontal="center"/>
    </xf>
    <xf numFmtId="0" fontId="69" fillId="27" borderId="338" xfId="0" applyFont="1" applyFill="1" applyBorder="1" applyAlignment="1">
      <alignment horizontal="center" vertical="center" wrapText="1"/>
    </xf>
    <xf numFmtId="0" fontId="69" fillId="27" borderId="181" xfId="0" applyFont="1" applyFill="1" applyBorder="1" applyAlignment="1">
      <alignment horizontal="center" vertical="center" wrapText="1"/>
    </xf>
    <xf numFmtId="167" fontId="89" fillId="11" borderId="303" xfId="1" applyNumberFormat="1" applyFont="1" applyFill="1" applyBorder="1" applyAlignment="1" applyProtection="1">
      <alignment horizontal="center"/>
    </xf>
    <xf numFmtId="167" fontId="89" fillId="11" borderId="304" xfId="1" applyNumberFormat="1" applyFont="1" applyFill="1" applyBorder="1" applyAlignment="1" applyProtection="1">
      <alignment horizontal="center"/>
    </xf>
    <xf numFmtId="0" fontId="84" fillId="36" borderId="424" xfId="0" applyFont="1" applyFill="1" applyBorder="1" applyAlignment="1">
      <alignment horizontal="center" vertical="center"/>
    </xf>
    <xf numFmtId="0" fontId="84" fillId="36" borderId="425" xfId="0" applyFont="1" applyFill="1" applyBorder="1" applyAlignment="1">
      <alignment horizontal="center" vertical="center"/>
    </xf>
    <xf numFmtId="0" fontId="84" fillId="36" borderId="426" xfId="0" applyFont="1" applyFill="1" applyBorder="1" applyAlignment="1">
      <alignment horizontal="center" vertical="center"/>
    </xf>
    <xf numFmtId="0" fontId="89" fillId="26" borderId="427" xfId="0" applyFont="1" applyFill="1" applyBorder="1" applyAlignment="1">
      <alignment horizontal="center" vertical="center"/>
    </xf>
    <xf numFmtId="0" fontId="89" fillId="26" borderId="428" xfId="0" applyFont="1" applyFill="1" applyBorder="1" applyAlignment="1">
      <alignment horizontal="center" vertical="center"/>
    </xf>
    <xf numFmtId="0" fontId="89" fillId="26" borderId="429" xfId="0" applyFont="1" applyFill="1" applyBorder="1" applyAlignment="1">
      <alignment horizontal="center" vertical="center"/>
    </xf>
    <xf numFmtId="0" fontId="69" fillId="28" borderId="159" xfId="0" applyFont="1" applyFill="1" applyBorder="1" applyAlignment="1">
      <alignment horizontal="center" vertical="center" wrapText="1"/>
    </xf>
    <xf numFmtId="0" fontId="69" fillId="28" borderId="265" xfId="0" applyFont="1" applyFill="1" applyBorder="1" applyAlignment="1">
      <alignment horizontal="center" vertical="center" wrapText="1"/>
    </xf>
    <xf numFmtId="0" fontId="69" fillId="28" borderId="167" xfId="0" applyFont="1" applyFill="1" applyBorder="1" applyAlignment="1">
      <alignment horizontal="center" vertical="center" wrapText="1"/>
    </xf>
    <xf numFmtId="0" fontId="69" fillId="28" borderId="246" xfId="0" applyFont="1" applyFill="1" applyBorder="1" applyAlignment="1">
      <alignment horizontal="center" vertical="center" wrapText="1"/>
    </xf>
    <xf numFmtId="38" fontId="89" fillId="0" borderId="258" xfId="0" applyNumberFormat="1" applyFont="1" applyBorder="1" applyAlignment="1">
      <alignment horizontal="center" vertical="center"/>
    </xf>
    <xf numFmtId="38" fontId="89" fillId="0" borderId="261" xfId="0" applyNumberFormat="1" applyFont="1" applyBorder="1" applyAlignment="1">
      <alignment horizontal="center" vertical="center"/>
    </xf>
    <xf numFmtId="0" fontId="69" fillId="28" borderId="236" xfId="0" applyFont="1" applyFill="1" applyBorder="1" applyAlignment="1">
      <alignment horizontal="center" vertical="center" wrapText="1"/>
    </xf>
    <xf numFmtId="0" fontId="69" fillId="28" borderId="220" xfId="0" applyFont="1" applyFill="1" applyBorder="1" applyAlignment="1">
      <alignment horizontal="center" vertical="center" wrapText="1"/>
    </xf>
    <xf numFmtId="0" fontId="69" fillId="28" borderId="256" xfId="0" applyFont="1" applyFill="1" applyBorder="1" applyAlignment="1">
      <alignment horizontal="center" vertical="center" wrapText="1"/>
    </xf>
    <xf numFmtId="37" fontId="89" fillId="0" borderId="219" xfId="1" applyNumberFormat="1" applyFont="1" applyFill="1" applyBorder="1" applyAlignment="1" applyProtection="1">
      <alignment horizontal="center" vertical="center"/>
    </xf>
    <xf numFmtId="38" fontId="89" fillId="0" borderId="259" xfId="0" applyNumberFormat="1" applyFont="1" applyBorder="1" applyAlignment="1">
      <alignment horizontal="center" vertical="center"/>
    </xf>
    <xf numFmtId="0" fontId="69" fillId="28" borderId="216" xfId="0" applyFont="1" applyFill="1" applyBorder="1" applyAlignment="1">
      <alignment horizontal="center" vertical="center" wrapText="1"/>
    </xf>
    <xf numFmtId="0" fontId="69" fillId="28" borderId="157" xfId="0" applyFont="1" applyFill="1" applyBorder="1" applyAlignment="1">
      <alignment horizontal="center" vertical="center" wrapText="1"/>
    </xf>
    <xf numFmtId="0" fontId="91" fillId="16" borderId="373" xfId="0" applyFont="1" applyFill="1" applyBorder="1" applyAlignment="1">
      <alignment horizontal="left" vertical="center"/>
    </xf>
    <xf numFmtId="0" fontId="91" fillId="16" borderId="374" xfId="0" applyFont="1" applyFill="1" applyBorder="1" applyAlignment="1">
      <alignment horizontal="left" vertical="center"/>
    </xf>
    <xf numFmtId="0" fontId="89" fillId="26" borderId="81" xfId="0" applyFont="1" applyFill="1" applyBorder="1" applyAlignment="1">
      <alignment horizontal="center" vertical="center"/>
    </xf>
    <xf numFmtId="0" fontId="89" fillId="26" borderId="309" xfId="0" applyFont="1" applyFill="1" applyBorder="1" applyAlignment="1">
      <alignment horizontal="center" vertical="center"/>
    </xf>
    <xf numFmtId="0" fontId="97" fillId="32" borderId="317" xfId="0" applyFont="1" applyFill="1" applyBorder="1" applyAlignment="1">
      <alignment horizontal="center" vertical="center"/>
    </xf>
    <xf numFmtId="0" fontId="97" fillId="32" borderId="312" xfId="0" applyFont="1" applyFill="1" applyBorder="1" applyAlignment="1">
      <alignment horizontal="center" vertical="center"/>
    </xf>
    <xf numFmtId="0" fontId="97" fillId="32" borderId="199" xfId="0" applyFont="1" applyFill="1" applyBorder="1" applyAlignment="1">
      <alignment horizontal="center" vertical="center"/>
    </xf>
    <xf numFmtId="0" fontId="97" fillId="32" borderId="200" xfId="0" applyFont="1" applyFill="1" applyBorder="1" applyAlignment="1">
      <alignment horizontal="center" vertical="center"/>
    </xf>
    <xf numFmtId="0" fontId="97" fillId="32" borderId="316" xfId="0" applyFont="1" applyFill="1" applyBorder="1" applyAlignment="1">
      <alignment horizontal="center" vertical="center"/>
    </xf>
    <xf numFmtId="0" fontId="97" fillId="32" borderId="319" xfId="0" applyFont="1" applyFill="1" applyBorder="1" applyAlignment="1">
      <alignment horizontal="center" vertical="center"/>
    </xf>
    <xf numFmtId="0" fontId="69" fillId="27" borderId="384" xfId="0" applyFont="1" applyFill="1" applyBorder="1" applyAlignment="1">
      <alignment horizontal="center" vertical="center"/>
    </xf>
    <xf numFmtId="0" fontId="69" fillId="27" borderId="213" xfId="0" applyFont="1" applyFill="1" applyBorder="1" applyAlignment="1">
      <alignment horizontal="center" vertical="center"/>
    </xf>
    <xf numFmtId="0" fontId="69" fillId="27" borderId="394" xfId="0" applyFont="1" applyFill="1" applyBorder="1" applyAlignment="1">
      <alignment horizontal="center" vertical="center"/>
    </xf>
    <xf numFmtId="0" fontId="69" fillId="27" borderId="201" xfId="0" applyFont="1" applyFill="1" applyBorder="1" applyAlignment="1">
      <alignment horizontal="center" vertical="center"/>
    </xf>
    <xf numFmtId="0" fontId="84" fillId="25" borderId="158" xfId="0" applyFont="1" applyFill="1" applyBorder="1" applyAlignment="1">
      <alignment horizontal="center" vertical="center"/>
    </xf>
    <xf numFmtId="0" fontId="89" fillId="0" borderId="459" xfId="0" applyFont="1" applyBorder="1" applyAlignment="1">
      <alignment horizontal="center" vertical="center" wrapText="1"/>
    </xf>
    <xf numFmtId="0" fontId="89" fillId="0" borderId="460" xfId="0" applyFont="1" applyBorder="1" applyAlignment="1">
      <alignment horizontal="center" vertical="center" wrapText="1"/>
    </xf>
    <xf numFmtId="0" fontId="84" fillId="36" borderId="184" xfId="0" applyFont="1" applyFill="1" applyBorder="1" applyAlignment="1">
      <alignment horizontal="center" vertical="center"/>
    </xf>
    <xf numFmtId="0" fontId="84" fillId="36" borderId="190" xfId="0" applyFont="1" applyFill="1" applyBorder="1" applyAlignment="1">
      <alignment horizontal="center" vertical="center"/>
    </xf>
    <xf numFmtId="0" fontId="84" fillId="36" borderId="400" xfId="0" applyFont="1" applyFill="1" applyBorder="1" applyAlignment="1">
      <alignment horizontal="center" vertical="center"/>
    </xf>
    <xf numFmtId="0" fontId="84" fillId="36" borderId="182" xfId="0" applyFont="1" applyFill="1" applyBorder="1" applyAlignment="1">
      <alignment horizontal="center" vertical="center"/>
    </xf>
    <xf numFmtId="0" fontId="84" fillId="36" borderId="198" xfId="0" applyFont="1" applyFill="1" applyBorder="1" applyAlignment="1">
      <alignment horizontal="center" vertical="center"/>
    </xf>
    <xf numFmtId="0" fontId="84" fillId="36" borderId="383" xfId="0" applyFont="1" applyFill="1" applyBorder="1" applyAlignment="1">
      <alignment horizontal="center" vertical="center"/>
    </xf>
    <xf numFmtId="0" fontId="69" fillId="26" borderId="208" xfId="0" applyFont="1" applyFill="1" applyBorder="1" applyAlignment="1">
      <alignment horizontal="center" vertical="center" wrapText="1"/>
    </xf>
    <xf numFmtId="0" fontId="69" fillId="26" borderId="182" xfId="0" applyFont="1" applyFill="1" applyBorder="1" applyAlignment="1">
      <alignment horizontal="center" vertical="center" wrapText="1"/>
    </xf>
    <xf numFmtId="0" fontId="83" fillId="0" borderId="325" xfId="0" applyFont="1" applyBorder="1" applyAlignment="1">
      <alignment horizontal="center" vertical="center"/>
    </xf>
    <xf numFmtId="167" fontId="83" fillId="0" borderId="300" xfId="0" applyNumberFormat="1" applyFont="1" applyBorder="1" applyAlignment="1">
      <alignment horizontal="center" vertical="center"/>
    </xf>
    <xf numFmtId="0" fontId="69" fillId="27" borderId="0" xfId="0" applyFont="1" applyFill="1" applyAlignment="1">
      <alignment horizontal="center" vertical="center" wrapText="1"/>
    </xf>
    <xf numFmtId="0" fontId="69" fillId="27" borderId="178" xfId="0" applyFont="1" applyFill="1" applyBorder="1" applyAlignment="1">
      <alignment horizontal="center" vertical="center" wrapText="1"/>
    </xf>
    <xf numFmtId="179" fontId="69" fillId="27" borderId="384" xfId="0" applyNumberFormat="1" applyFont="1" applyFill="1" applyBorder="1" applyAlignment="1">
      <alignment horizontal="center" vertical="center"/>
    </xf>
    <xf numFmtId="179" fontId="69" fillId="27" borderId="101" xfId="0" applyNumberFormat="1" applyFont="1" applyFill="1" applyBorder="1" applyAlignment="1">
      <alignment horizontal="center" vertical="center"/>
    </xf>
    <xf numFmtId="179" fontId="69" fillId="27" borderId="394" xfId="0" applyNumberFormat="1" applyFont="1" applyFill="1" applyBorder="1" applyAlignment="1">
      <alignment horizontal="center" vertical="center"/>
    </xf>
    <xf numFmtId="179" fontId="69" fillId="27" borderId="200" xfId="0" applyNumberFormat="1" applyFont="1" applyFill="1" applyBorder="1" applyAlignment="1">
      <alignment horizontal="center" vertical="center"/>
    </xf>
    <xf numFmtId="0" fontId="88" fillId="0" borderId="322" xfId="0" applyFont="1" applyBorder="1" applyAlignment="1">
      <alignment vertical="center" wrapText="1"/>
    </xf>
    <xf numFmtId="0" fontId="88" fillId="0" borderId="267" xfId="0" applyFont="1" applyBorder="1" applyAlignment="1">
      <alignment vertical="center" wrapText="1"/>
    </xf>
    <xf numFmtId="179" fontId="88" fillId="33" borderId="184" xfId="0" applyNumberFormat="1" applyFont="1" applyFill="1" applyBorder="1" applyAlignment="1">
      <alignment horizontal="left" vertical="center" wrapText="1" indent="2"/>
    </xf>
    <xf numFmtId="179" fontId="88" fillId="33" borderId="190" xfId="0" applyNumberFormat="1" applyFont="1" applyFill="1" applyBorder="1" applyAlignment="1">
      <alignment horizontal="left" vertical="center" wrapText="1" indent="2"/>
    </xf>
    <xf numFmtId="0" fontId="89" fillId="11" borderId="396" xfId="0" applyFont="1" applyFill="1" applyBorder="1" applyAlignment="1">
      <alignment horizontal="right" vertical="center"/>
    </xf>
    <xf numFmtId="0" fontId="89" fillId="11" borderId="303" xfId="0" applyFont="1" applyFill="1" applyBorder="1" applyAlignment="1">
      <alignment horizontal="right" vertical="center"/>
    </xf>
    <xf numFmtId="0" fontId="81" fillId="14" borderId="467" xfId="0" applyFont="1" applyFill="1" applyBorder="1" applyAlignment="1">
      <alignment horizontal="center" vertical="center" wrapText="1"/>
    </xf>
    <xf numFmtId="0" fontId="81" fillId="14" borderId="468" xfId="0" applyFont="1" applyFill="1" applyBorder="1" applyAlignment="1">
      <alignment horizontal="center" vertical="center" wrapText="1"/>
    </xf>
    <xf numFmtId="0" fontId="69" fillId="27" borderId="191" xfId="0" applyFont="1" applyFill="1" applyBorder="1" applyAlignment="1">
      <alignment horizontal="center" vertical="center"/>
    </xf>
    <xf numFmtId="0" fontId="69" fillId="27" borderId="203" xfId="0" applyFont="1" applyFill="1" applyBorder="1" applyAlignment="1">
      <alignment horizontal="center" vertical="center"/>
    </xf>
    <xf numFmtId="0" fontId="81" fillId="14" borderId="144" xfId="0" applyFont="1" applyFill="1" applyBorder="1" applyAlignment="1">
      <alignment horizontal="center" vertical="center" wrapText="1"/>
    </xf>
    <xf numFmtId="0" fontId="81" fillId="14" borderId="76" xfId="0" applyFont="1" applyFill="1" applyBorder="1" applyAlignment="1">
      <alignment horizontal="center" vertical="center" wrapText="1"/>
    </xf>
    <xf numFmtId="0" fontId="89" fillId="0" borderId="210" xfId="0" applyFont="1" applyBorder="1" applyAlignment="1">
      <alignment horizontal="center" vertical="center" wrapText="1"/>
    </xf>
    <xf numFmtId="0" fontId="89" fillId="0" borderId="211" xfId="0" applyFont="1" applyBorder="1" applyAlignment="1">
      <alignment horizontal="center" vertical="center" wrapText="1"/>
    </xf>
    <xf numFmtId="0" fontId="89" fillId="0" borderId="212" xfId="0" applyFont="1" applyBorder="1" applyAlignment="1">
      <alignment horizontal="center" vertical="center" wrapText="1"/>
    </xf>
    <xf numFmtId="0" fontId="89" fillId="34" borderId="443" xfId="0" applyFont="1" applyFill="1" applyBorder="1" applyAlignment="1">
      <alignment horizontal="center" vertical="center"/>
    </xf>
    <xf numFmtId="0" fontId="97" fillId="32" borderId="102" xfId="0" applyFont="1" applyFill="1" applyBorder="1" applyAlignment="1">
      <alignment horizontal="center" vertical="center"/>
    </xf>
    <xf numFmtId="0" fontId="97" fillId="32" borderId="97" xfId="0" applyFont="1" applyFill="1" applyBorder="1" applyAlignment="1">
      <alignment horizontal="center" vertical="center"/>
    </xf>
    <xf numFmtId="0" fontId="89" fillId="11" borderId="396" xfId="0" applyFont="1" applyFill="1" applyBorder="1" applyAlignment="1">
      <alignment horizontal="right"/>
    </xf>
    <xf numFmtId="0" fontId="89" fillId="11" borderId="303" xfId="0" applyFont="1" applyFill="1" applyBorder="1" applyAlignment="1">
      <alignment horizontal="right"/>
    </xf>
    <xf numFmtId="0" fontId="89" fillId="11" borderId="397" xfId="0" applyFont="1" applyFill="1" applyBorder="1" applyAlignment="1">
      <alignment horizontal="right"/>
    </xf>
    <xf numFmtId="0" fontId="89" fillId="11" borderId="305" xfId="0" applyFont="1" applyFill="1" applyBorder="1" applyAlignment="1">
      <alignment horizontal="right"/>
    </xf>
    <xf numFmtId="0" fontId="81" fillId="14" borderId="175" xfId="0" applyFont="1" applyFill="1" applyBorder="1" applyAlignment="1">
      <alignment horizontal="center" vertical="center" wrapText="1"/>
    </xf>
    <xf numFmtId="0" fontId="81" fillId="14" borderId="154" xfId="0" applyFont="1" applyFill="1" applyBorder="1" applyAlignment="1">
      <alignment horizontal="center" vertical="center" wrapText="1"/>
    </xf>
    <xf numFmtId="0" fontId="89" fillId="11" borderId="395" xfId="0" applyFont="1" applyFill="1" applyBorder="1" applyAlignment="1">
      <alignment horizontal="right" vertical="center"/>
    </xf>
    <xf numFmtId="0" fontId="89" fillId="11" borderId="300" xfId="0" applyFont="1" applyFill="1" applyBorder="1" applyAlignment="1">
      <alignment horizontal="right" vertical="center"/>
    </xf>
    <xf numFmtId="0" fontId="89" fillId="11" borderId="395" xfId="0" applyFont="1" applyFill="1" applyBorder="1" applyAlignment="1">
      <alignment horizontal="right"/>
    </xf>
    <xf numFmtId="0" fontId="89" fillId="11" borderId="300" xfId="0" applyFont="1" applyFill="1" applyBorder="1" applyAlignment="1">
      <alignment horizontal="right"/>
    </xf>
    <xf numFmtId="0" fontId="81" fillId="14" borderId="228" xfId="0" applyFont="1" applyFill="1" applyBorder="1" applyAlignment="1">
      <alignment horizontal="center" vertical="center" wrapText="1"/>
    </xf>
    <xf numFmtId="0" fontId="81" fillId="14" borderId="159" xfId="0" applyFont="1" applyFill="1" applyBorder="1" applyAlignment="1">
      <alignment horizontal="center" vertical="center" wrapText="1"/>
    </xf>
    <xf numFmtId="0" fontId="81" fillId="14" borderId="384" xfId="0" applyFont="1" applyFill="1" applyBorder="1" applyAlignment="1">
      <alignment horizontal="center" vertical="center" wrapText="1"/>
    </xf>
    <xf numFmtId="0" fontId="81" fillId="14" borderId="167" xfId="0" applyFont="1" applyFill="1" applyBorder="1" applyAlignment="1">
      <alignment horizontal="center" vertical="center" wrapText="1"/>
    </xf>
    <xf numFmtId="0" fontId="69" fillId="32" borderId="314" xfId="0" applyFont="1" applyFill="1" applyBorder="1" applyAlignment="1">
      <alignment horizontal="center" vertical="center"/>
    </xf>
    <xf numFmtId="0" fontId="69" fillId="32" borderId="315" xfId="0" applyFont="1" applyFill="1" applyBorder="1" applyAlignment="1">
      <alignment horizontal="center" vertical="center"/>
    </xf>
    <xf numFmtId="0" fontId="69" fillId="32" borderId="80" xfId="0" applyFont="1" applyFill="1" applyBorder="1" applyAlignment="1">
      <alignment horizontal="center" vertical="center" wrapText="1"/>
    </xf>
    <xf numFmtId="0" fontId="69" fillId="32" borderId="185" xfId="0" applyFont="1" applyFill="1" applyBorder="1" applyAlignment="1">
      <alignment horizontal="center" vertical="center" wrapText="1"/>
    </xf>
    <xf numFmtId="0" fontId="69" fillId="32" borderId="70" xfId="0" applyFont="1" applyFill="1" applyBorder="1" applyAlignment="1">
      <alignment horizontal="center" vertical="center" wrapText="1"/>
    </xf>
    <xf numFmtId="0" fontId="69" fillId="32" borderId="114" xfId="0" applyFont="1" applyFill="1" applyBorder="1" applyAlignment="1">
      <alignment horizontal="center" vertical="center" wrapText="1"/>
    </xf>
    <xf numFmtId="179" fontId="88" fillId="33" borderId="172" xfId="0" applyNumberFormat="1" applyFont="1" applyFill="1" applyBorder="1" applyAlignment="1">
      <alignment horizontal="left" vertical="center" wrapText="1" indent="2"/>
    </xf>
    <xf numFmtId="0" fontId="84" fillId="25" borderId="183" xfId="0" applyFont="1" applyFill="1" applyBorder="1" applyAlignment="1">
      <alignment horizontal="center" vertical="center" wrapText="1"/>
    </xf>
    <xf numFmtId="0" fontId="84" fillId="25" borderId="186" xfId="0" applyFont="1" applyFill="1" applyBorder="1" applyAlignment="1">
      <alignment horizontal="center" vertical="center" wrapText="1"/>
    </xf>
    <xf numFmtId="0" fontId="84" fillId="25" borderId="328" xfId="0" applyFont="1" applyFill="1" applyBorder="1" applyAlignment="1">
      <alignment horizontal="center" vertical="center" wrapText="1"/>
    </xf>
    <xf numFmtId="0" fontId="88" fillId="33" borderId="208" xfId="0" applyFont="1" applyFill="1" applyBorder="1" applyAlignment="1">
      <alignment horizontal="right" vertical="center"/>
    </xf>
    <xf numFmtId="0" fontId="69" fillId="32" borderId="312" xfId="0" applyFont="1" applyFill="1" applyBorder="1" applyAlignment="1">
      <alignment horizontal="center" vertical="center"/>
    </xf>
    <xf numFmtId="0" fontId="69" fillId="32" borderId="101" xfId="0" applyFont="1" applyFill="1" applyBorder="1" applyAlignment="1">
      <alignment horizontal="center" vertical="center"/>
    </xf>
    <xf numFmtId="0" fontId="69" fillId="27" borderId="208" xfId="0" applyFont="1" applyFill="1" applyBorder="1" applyAlignment="1">
      <alignment horizontal="center" vertical="center"/>
    </xf>
    <xf numFmtId="0" fontId="69" fillId="32" borderId="310" xfId="0" applyFont="1" applyFill="1" applyBorder="1" applyAlignment="1">
      <alignment horizontal="center" vertical="center"/>
    </xf>
    <xf numFmtId="0" fontId="69" fillId="32" borderId="311" xfId="0" applyFont="1" applyFill="1" applyBorder="1" applyAlignment="1">
      <alignment horizontal="center" vertical="center"/>
    </xf>
    <xf numFmtId="0" fontId="69" fillId="32" borderId="297" xfId="0" applyFont="1" applyFill="1" applyBorder="1" applyAlignment="1">
      <alignment horizontal="center" vertical="center"/>
    </xf>
    <xf numFmtId="0" fontId="69" fillId="32" borderId="69" xfId="0" applyFont="1" applyFill="1" applyBorder="1" applyAlignment="1">
      <alignment horizontal="center" vertical="center"/>
    </xf>
    <xf numFmtId="0" fontId="69" fillId="32" borderId="313" xfId="0" applyFont="1" applyFill="1" applyBorder="1" applyAlignment="1">
      <alignment horizontal="center" vertical="center" wrapText="1"/>
    </xf>
    <xf numFmtId="0" fontId="90" fillId="0" borderId="227" xfId="0" applyFont="1" applyBorder="1" applyAlignment="1">
      <alignment horizontal="left" vertical="center" wrapText="1"/>
    </xf>
    <xf numFmtId="0" fontId="90" fillId="0" borderId="380" xfId="0" applyFont="1" applyBorder="1" applyAlignment="1">
      <alignment horizontal="left" vertical="center" wrapText="1"/>
    </xf>
    <xf numFmtId="0" fontId="90" fillId="0" borderId="0" xfId="0" applyFont="1" applyAlignment="1">
      <alignment horizontal="left" vertical="center" wrapText="1"/>
    </xf>
    <xf numFmtId="0" fontId="90" fillId="0" borderId="381" xfId="0" applyFont="1" applyBorder="1" applyAlignment="1">
      <alignment horizontal="left" vertical="center" wrapText="1"/>
    </xf>
    <xf numFmtId="0" fontId="90" fillId="0" borderId="198" xfId="0" applyFont="1" applyBorder="1" applyAlignment="1">
      <alignment horizontal="left" vertical="center" wrapText="1"/>
    </xf>
    <xf numFmtId="0" fontId="90" fillId="0" borderId="383" xfId="0" applyFont="1" applyBorder="1" applyAlignment="1">
      <alignment horizontal="left" vertical="center" wrapText="1"/>
    </xf>
    <xf numFmtId="0" fontId="113" fillId="33" borderId="182" xfId="0" applyFont="1" applyFill="1" applyBorder="1" applyAlignment="1">
      <alignment horizontal="left" vertical="center" indent="1"/>
    </xf>
    <xf numFmtId="0" fontId="113" fillId="33" borderId="178" xfId="0" applyFont="1" applyFill="1" applyBorder="1" applyAlignment="1">
      <alignment horizontal="left" vertical="center" indent="1"/>
    </xf>
    <xf numFmtId="0" fontId="113" fillId="33" borderId="184" xfId="0" applyFont="1" applyFill="1" applyBorder="1" applyAlignment="1">
      <alignment horizontal="left" vertical="center" indent="1"/>
    </xf>
    <xf numFmtId="0" fontId="113" fillId="33" borderId="176" xfId="0" applyFont="1" applyFill="1" applyBorder="1" applyAlignment="1">
      <alignment horizontal="left" vertical="center" indent="1"/>
    </xf>
    <xf numFmtId="0" fontId="96" fillId="33" borderId="208" xfId="0" applyFont="1" applyFill="1" applyBorder="1" applyAlignment="1">
      <alignment horizontal="left" vertical="center" wrapText="1" indent="1"/>
    </xf>
    <xf numFmtId="0" fontId="96" fillId="33" borderId="177" xfId="0" applyFont="1" applyFill="1" applyBorder="1" applyAlignment="1">
      <alignment horizontal="left" vertical="center" wrapText="1" indent="1"/>
    </xf>
    <xf numFmtId="0" fontId="97" fillId="32" borderId="313" xfId="0" applyFont="1" applyFill="1" applyBorder="1" applyAlignment="1">
      <alignment horizontal="center" vertical="center"/>
    </xf>
    <xf numFmtId="0" fontId="97" fillId="32" borderId="205" xfId="0" applyFont="1" applyFill="1" applyBorder="1" applyAlignment="1">
      <alignment horizontal="center" vertical="center"/>
    </xf>
    <xf numFmtId="0" fontId="97" fillId="32" borderId="318" xfId="0" applyFont="1" applyFill="1" applyBorder="1" applyAlignment="1">
      <alignment horizontal="center" vertical="center"/>
    </xf>
    <xf numFmtId="0" fontId="97" fillId="32" borderId="441" xfId="0" applyFont="1" applyFill="1" applyBorder="1" applyAlignment="1">
      <alignment horizontal="center" vertical="center"/>
    </xf>
    <xf numFmtId="0" fontId="69" fillId="26" borderId="56" xfId="0" applyFont="1" applyFill="1" applyBorder="1" applyAlignment="1">
      <alignment horizontal="center"/>
    </xf>
    <xf numFmtId="0" fontId="69" fillId="26" borderId="0" xfId="0" applyFont="1" applyFill="1" applyAlignment="1">
      <alignment horizontal="center"/>
    </xf>
    <xf numFmtId="0" fontId="69" fillId="26" borderId="381" xfId="0" applyFont="1" applyFill="1" applyBorder="1" applyAlignment="1">
      <alignment horizontal="center"/>
    </xf>
    <xf numFmtId="0" fontId="81" fillId="25" borderId="536" xfId="0" applyFont="1" applyFill="1" applyBorder="1" applyAlignment="1">
      <alignment horizontal="center" vertical="center"/>
    </xf>
    <xf numFmtId="0" fontId="81" fillId="25" borderId="537" xfId="0" applyFont="1" applyFill="1" applyBorder="1" applyAlignment="1">
      <alignment horizontal="center" vertical="center"/>
    </xf>
    <xf numFmtId="0" fontId="81" fillId="25" borderId="537" xfId="0" applyFont="1" applyFill="1" applyBorder="1" applyAlignment="1">
      <alignment horizontal="center" vertical="center" wrapText="1"/>
    </xf>
    <xf numFmtId="0" fontId="89" fillId="11" borderId="398" xfId="0" applyFont="1" applyFill="1" applyBorder="1" applyAlignment="1">
      <alignment horizontal="right" vertical="center"/>
    </xf>
    <xf numFmtId="0" fontId="89" fillId="11" borderId="306" xfId="0" applyFont="1" applyFill="1" applyBorder="1" applyAlignment="1">
      <alignment horizontal="right" vertical="center"/>
    </xf>
    <xf numFmtId="0" fontId="89" fillId="35" borderId="395" xfId="0" applyFont="1" applyFill="1" applyBorder="1" applyAlignment="1">
      <alignment horizontal="center" vertical="center"/>
    </xf>
    <xf numFmtId="0" fontId="89" fillId="35" borderId="300" xfId="0" applyFont="1" applyFill="1" applyBorder="1" applyAlignment="1">
      <alignment horizontal="center" vertical="center"/>
    </xf>
    <xf numFmtId="0" fontId="89" fillId="35" borderId="301" xfId="0" applyFont="1" applyFill="1" applyBorder="1" applyAlignment="1">
      <alignment horizontal="center" vertical="center"/>
    </xf>
    <xf numFmtId="0" fontId="89" fillId="35" borderId="396" xfId="0" applyFont="1" applyFill="1" applyBorder="1" applyAlignment="1">
      <alignment horizontal="center" vertical="center"/>
    </xf>
    <xf numFmtId="0" fontId="89" fillId="35" borderId="303" xfId="0" applyFont="1" applyFill="1" applyBorder="1" applyAlignment="1">
      <alignment horizontal="center" vertical="center"/>
    </xf>
    <xf numFmtId="0" fontId="89" fillId="35" borderId="304" xfId="0" applyFont="1" applyFill="1" applyBorder="1" applyAlignment="1">
      <alignment horizontal="center" vertical="center"/>
    </xf>
    <xf numFmtId="0" fontId="89" fillId="35" borderId="325" xfId="0" applyFont="1" applyFill="1" applyBorder="1" applyAlignment="1">
      <alignment horizontal="center" vertical="center"/>
    </xf>
    <xf numFmtId="0" fontId="69" fillId="35" borderId="326" xfId="0" applyFont="1" applyFill="1" applyBorder="1" applyAlignment="1">
      <alignment horizontal="center" vertical="center" wrapText="1"/>
    </xf>
    <xf numFmtId="0" fontId="69" fillId="35" borderId="303" xfId="0" applyFont="1" applyFill="1" applyBorder="1" applyAlignment="1">
      <alignment horizontal="center" vertical="center" wrapText="1"/>
    </xf>
    <xf numFmtId="0" fontId="69" fillId="35" borderId="304" xfId="0" applyFont="1" applyFill="1" applyBorder="1" applyAlignment="1">
      <alignment horizontal="center" vertical="center" wrapText="1"/>
    </xf>
    <xf numFmtId="0" fontId="69" fillId="27" borderId="399" xfId="0" applyFont="1" applyFill="1" applyBorder="1" applyAlignment="1">
      <alignment horizontal="center" vertical="center"/>
    </xf>
    <xf numFmtId="0" fontId="69" fillId="27" borderId="338" xfId="0" applyFont="1" applyFill="1" applyBorder="1" applyAlignment="1">
      <alignment horizontal="center" vertical="center"/>
    </xf>
    <xf numFmtId="0" fontId="69" fillId="27" borderId="401" xfId="0" applyFont="1" applyFill="1" applyBorder="1" applyAlignment="1">
      <alignment horizontal="center" vertical="center"/>
    </xf>
    <xf numFmtId="0" fontId="69" fillId="27" borderId="181" xfId="0" applyFont="1" applyFill="1" applyBorder="1" applyAlignment="1">
      <alignment horizontal="center" vertical="center"/>
    </xf>
    <xf numFmtId="0" fontId="89" fillId="35" borderId="326" xfId="0" applyFont="1" applyFill="1" applyBorder="1" applyAlignment="1">
      <alignment horizontal="center" vertical="center"/>
    </xf>
    <xf numFmtId="0" fontId="69" fillId="27" borderId="114" xfId="0" applyFont="1" applyFill="1" applyBorder="1" applyAlignment="1">
      <alignment horizontal="center" vertical="center"/>
    </xf>
    <xf numFmtId="0" fontId="69" fillId="27" borderId="205" xfId="0" applyFont="1" applyFill="1" applyBorder="1" applyAlignment="1">
      <alignment horizontal="center" vertical="center"/>
    </xf>
    <xf numFmtId="0" fontId="69" fillId="27" borderId="100" xfId="0" applyFont="1" applyFill="1" applyBorder="1" applyAlignment="1">
      <alignment horizontal="center" vertical="center" wrapText="1"/>
    </xf>
    <xf numFmtId="0" fontId="69" fillId="27" borderId="199" xfId="0" applyFont="1" applyFill="1" applyBorder="1" applyAlignment="1">
      <alignment horizontal="center" vertical="center" wrapText="1"/>
    </xf>
    <xf numFmtId="0" fontId="81" fillId="25" borderId="538" xfId="0" applyFont="1" applyFill="1" applyBorder="1" applyAlignment="1">
      <alignment horizontal="center" vertical="center" wrapText="1"/>
    </xf>
    <xf numFmtId="0" fontId="57" fillId="16" borderId="433" xfId="0" applyFont="1" applyFill="1" applyBorder="1" applyAlignment="1">
      <alignment horizontal="center"/>
    </xf>
    <xf numFmtId="0" fontId="57" fillId="16" borderId="434" xfId="0" applyFont="1" applyFill="1" applyBorder="1" applyAlignment="1">
      <alignment horizontal="center"/>
    </xf>
    <xf numFmtId="0" fontId="0" fillId="0" borderId="409" xfId="0" applyBorder="1" applyAlignment="1">
      <alignment horizontal="center" vertical="center"/>
    </xf>
    <xf numFmtId="0" fontId="0" fillId="0" borderId="410" xfId="0" applyBorder="1" applyAlignment="1">
      <alignment horizontal="center" vertical="center"/>
    </xf>
    <xf numFmtId="0" fontId="0" fillId="0" borderId="412" xfId="0" applyBorder="1" applyAlignment="1">
      <alignment horizontal="center" vertical="center"/>
    </xf>
    <xf numFmtId="0" fontId="57" fillId="16" borderId="361" xfId="0" applyFont="1" applyFill="1" applyBorder="1" applyAlignment="1">
      <alignment horizontal="center"/>
    </xf>
    <xf numFmtId="0" fontId="57" fillId="16" borderId="365" xfId="0" applyFont="1" applyFill="1" applyBorder="1" applyAlignment="1">
      <alignment horizontal="center"/>
    </xf>
    <xf numFmtId="0" fontId="57" fillId="16" borderId="415" xfId="0" applyFont="1" applyFill="1" applyBorder="1" applyAlignment="1">
      <alignment horizontal="center"/>
    </xf>
    <xf numFmtId="0" fontId="57" fillId="16" borderId="435" xfId="0" applyFont="1" applyFill="1" applyBorder="1" applyAlignment="1">
      <alignment horizontal="center"/>
    </xf>
    <xf numFmtId="0" fontId="57" fillId="45" borderId="366" xfId="0" applyFont="1" applyFill="1" applyBorder="1" applyAlignment="1">
      <alignment horizontal="center"/>
    </xf>
    <xf numFmtId="0" fontId="57" fillId="45" borderId="436" xfId="0" applyFont="1" applyFill="1" applyBorder="1" applyAlignment="1">
      <alignment horizontal="center"/>
    </xf>
    <xf numFmtId="0" fontId="57" fillId="16" borderId="411" xfId="0" applyFont="1" applyFill="1" applyBorder="1" applyAlignment="1">
      <alignment horizontal="center"/>
    </xf>
    <xf numFmtId="0" fontId="57" fillId="16" borderId="7" xfId="0" applyFont="1" applyFill="1" applyBorder="1" applyAlignment="1">
      <alignment horizontal="center"/>
    </xf>
    <xf numFmtId="0" fontId="57" fillId="45" borderId="8" xfId="0" applyFont="1" applyFill="1" applyBorder="1" applyAlignment="1">
      <alignment horizontal="center"/>
    </xf>
    <xf numFmtId="0" fontId="57" fillId="45" borderId="9" xfId="0" applyFont="1" applyFill="1" applyBorder="1" applyAlignment="1">
      <alignment horizontal="center"/>
    </xf>
    <xf numFmtId="0" fontId="57" fillId="16" borderId="115" xfId="0" applyFont="1" applyFill="1" applyBorder="1" applyAlignment="1">
      <alignment horizontal="center"/>
    </xf>
    <xf numFmtId="0" fontId="57" fillId="16" borderId="417" xfId="0" applyFont="1" applyFill="1" applyBorder="1" applyAlignment="1">
      <alignment horizontal="center"/>
    </xf>
    <xf numFmtId="0" fontId="43" fillId="14" borderId="226" xfId="0" applyFont="1" applyFill="1" applyBorder="1" applyAlignment="1">
      <alignment horizontal="center" vertical="center" wrapText="1"/>
    </xf>
    <xf numFmtId="0" fontId="43" fillId="14" borderId="62" xfId="0" applyFont="1" applyFill="1" applyBorder="1" applyAlignment="1">
      <alignment horizontal="center" vertical="center" wrapText="1"/>
    </xf>
    <xf numFmtId="0" fontId="36" fillId="16" borderId="53" xfId="0" applyFont="1" applyFill="1" applyBorder="1" applyAlignment="1">
      <alignment horizontal="center" vertical="center"/>
    </xf>
    <xf numFmtId="167" fontId="38" fillId="2" borderId="100" xfId="0" applyNumberFormat="1" applyFont="1" applyFill="1" applyBorder="1" applyAlignment="1" applyProtection="1">
      <alignment horizontal="center" vertical="center"/>
      <protection locked="0"/>
    </xf>
    <xf numFmtId="167" fontId="38" fillId="2" borderId="0" xfId="0" applyNumberFormat="1" applyFont="1" applyFill="1" applyAlignment="1" applyProtection="1">
      <alignment horizontal="center" vertical="center"/>
      <protection locked="0"/>
    </xf>
    <xf numFmtId="167" fontId="38" fillId="2" borderId="15" xfId="0" applyNumberFormat="1" applyFont="1" applyFill="1" applyBorder="1" applyAlignment="1" applyProtection="1">
      <alignment horizontal="center" vertical="center"/>
      <protection locked="0"/>
    </xf>
    <xf numFmtId="0" fontId="37" fillId="16" borderId="88" xfId="0" applyFont="1" applyFill="1" applyBorder="1" applyAlignment="1">
      <alignment horizontal="center" vertical="center" wrapText="1"/>
    </xf>
    <xf numFmtId="0" fontId="37" fillId="16" borderId="73" xfId="0" applyFont="1" applyFill="1" applyBorder="1" applyAlignment="1">
      <alignment horizontal="center" vertical="center" wrapText="1"/>
    </xf>
    <xf numFmtId="0" fontId="37" fillId="16" borderId="89" xfId="0" applyFont="1" applyFill="1" applyBorder="1" applyAlignment="1">
      <alignment horizontal="center" vertical="center" wrapText="1"/>
    </xf>
    <xf numFmtId="0" fontId="37" fillId="16" borderId="90" xfId="0" applyFont="1" applyFill="1" applyBorder="1" applyAlignment="1">
      <alignment horizontal="center" vertical="center" wrapText="1"/>
    </xf>
    <xf numFmtId="0" fontId="117" fillId="0" borderId="83" xfId="0" applyFont="1" applyBorder="1" applyAlignment="1" applyProtection="1">
      <alignment horizontal="center" vertical="center"/>
      <protection locked="0"/>
    </xf>
    <xf numFmtId="0" fontId="117" fillId="0" borderId="76" xfId="0" applyFont="1" applyBorder="1" applyAlignment="1" applyProtection="1">
      <alignment horizontal="center" vertical="center"/>
      <protection locked="0"/>
    </xf>
    <xf numFmtId="0" fontId="117" fillId="0" borderId="77" xfId="0" applyFont="1" applyBorder="1" applyAlignment="1" applyProtection="1">
      <alignment horizontal="center" vertical="center"/>
      <protection locked="0"/>
    </xf>
    <xf numFmtId="0" fontId="37" fillId="16" borderId="92" xfId="0" applyFont="1" applyFill="1" applyBorder="1" applyAlignment="1">
      <alignment horizontal="center" vertical="center" wrapText="1"/>
    </xf>
    <xf numFmtId="0" fontId="37" fillId="16" borderId="84" xfId="0" applyFont="1" applyFill="1" applyBorder="1" applyAlignment="1">
      <alignment horizontal="center" vertical="center" wrapText="1"/>
    </xf>
    <xf numFmtId="169" fontId="38" fillId="2" borderId="116" xfId="0" applyNumberFormat="1" applyFont="1" applyFill="1" applyBorder="1" applyAlignment="1">
      <alignment horizontal="center" vertical="center"/>
    </xf>
    <xf numFmtId="169" fontId="38" fillId="2" borderId="53" xfId="0" applyNumberFormat="1" applyFont="1" applyFill="1" applyBorder="1" applyAlignment="1">
      <alignment horizontal="center" vertical="center"/>
    </xf>
    <xf numFmtId="169" fontId="38" fillId="2" borderId="68" xfId="0" applyNumberFormat="1" applyFont="1" applyFill="1" applyBorder="1" applyAlignment="1">
      <alignment horizontal="center" vertical="center"/>
    </xf>
    <xf numFmtId="0" fontId="117" fillId="0" borderId="504" xfId="0" applyFont="1" applyBorder="1" applyAlignment="1" applyProtection="1">
      <alignment horizontal="center" vertical="center"/>
      <protection locked="0"/>
    </xf>
    <xf numFmtId="0" fontId="117" fillId="0" borderId="78" xfId="0" applyFont="1" applyBorder="1" applyAlignment="1" applyProtection="1">
      <alignment horizontal="center" vertical="center"/>
      <protection locked="0"/>
    </xf>
    <xf numFmtId="0" fontId="117" fillId="0" borderId="79" xfId="0" applyFont="1" applyBorder="1" applyAlignment="1" applyProtection="1">
      <alignment horizontal="center" vertical="center"/>
      <protection locked="0"/>
    </xf>
    <xf numFmtId="0" fontId="84" fillId="25" borderId="160" xfId="0" applyFont="1" applyFill="1" applyBorder="1" applyAlignment="1">
      <alignment horizontal="center" vertical="center"/>
    </xf>
    <xf numFmtId="0" fontId="84" fillId="25" borderId="0" xfId="0" applyFont="1" applyFill="1" applyAlignment="1">
      <alignment horizontal="center" vertical="center"/>
    </xf>
    <xf numFmtId="0" fontId="85" fillId="0" borderId="226" xfId="0" applyFont="1" applyBorder="1" applyAlignment="1">
      <alignment horizontal="center" vertical="center" wrapText="1"/>
    </xf>
    <xf numFmtId="0" fontId="85" fillId="0" borderId="65" xfId="0" applyFont="1" applyBorder="1" applyAlignment="1">
      <alignment horizontal="center" vertical="center" wrapText="1"/>
    </xf>
    <xf numFmtId="0" fontId="85" fillId="0" borderId="362" xfId="0" applyFont="1" applyBorder="1" applyAlignment="1">
      <alignment horizontal="center" vertical="center" wrapText="1"/>
    </xf>
    <xf numFmtId="0" fontId="13" fillId="0" borderId="226"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0" xfId="0" applyFont="1" applyAlignment="1">
      <alignment horizontal="center" vertical="center" wrapText="1"/>
    </xf>
    <xf numFmtId="0" fontId="13" fillId="0" borderId="64" xfId="0" applyFont="1" applyBorder="1" applyAlignment="1">
      <alignment horizontal="center" vertical="center" wrapText="1"/>
    </xf>
    <xf numFmtId="0" fontId="13" fillId="0" borderId="362" xfId="0" applyFont="1" applyBorder="1" applyAlignment="1">
      <alignment horizontal="center" vertical="center" wrapText="1"/>
    </xf>
    <xf numFmtId="0" fontId="13" fillId="0" borderId="363" xfId="0" applyFont="1" applyBorder="1" applyAlignment="1">
      <alignment horizontal="center" vertical="center" wrapText="1"/>
    </xf>
    <xf numFmtId="0" fontId="13" fillId="0" borderId="364" xfId="0" applyFont="1" applyBorder="1" applyAlignment="1">
      <alignment horizontal="center" vertical="center" wrapText="1"/>
    </xf>
    <xf numFmtId="0" fontId="81" fillId="14" borderId="160" xfId="0" applyFont="1" applyFill="1" applyBorder="1" applyAlignment="1">
      <alignment horizontal="center" vertical="center" wrapText="1"/>
    </xf>
    <xf numFmtId="0" fontId="81" fillId="14" borderId="386" xfId="0" applyFont="1" applyFill="1" applyBorder="1" applyAlignment="1">
      <alignment horizontal="center" vertical="center" wrapText="1"/>
    </xf>
    <xf numFmtId="0" fontId="81" fillId="14" borderId="485" xfId="0" applyFont="1" applyFill="1" applyBorder="1" applyAlignment="1">
      <alignment horizontal="center" vertical="center" wrapText="1"/>
    </xf>
    <xf numFmtId="0" fontId="81" fillId="14" borderId="149" xfId="0" applyFont="1" applyFill="1" applyBorder="1" applyAlignment="1">
      <alignment horizontal="center" vertical="center" wrapText="1"/>
    </xf>
    <xf numFmtId="0" fontId="81" fillId="14" borderId="484" xfId="0" applyFont="1" applyFill="1" applyBorder="1" applyAlignment="1">
      <alignment horizontal="center" vertical="center" wrapText="1"/>
    </xf>
    <xf numFmtId="0" fontId="81" fillId="14" borderId="158" xfId="0" applyFont="1" applyFill="1" applyBorder="1" applyAlignment="1">
      <alignment horizontal="center" vertical="center" wrapText="1"/>
    </xf>
    <xf numFmtId="0" fontId="81" fillId="14" borderId="483" xfId="0" applyFont="1" applyFill="1" applyBorder="1" applyAlignment="1">
      <alignment horizontal="center" vertical="center" wrapText="1"/>
    </xf>
    <xf numFmtId="0" fontId="89" fillId="0" borderId="482" xfId="0" applyFont="1" applyBorder="1" applyAlignment="1">
      <alignment horizontal="center" vertical="center" wrapText="1"/>
    </xf>
    <xf numFmtId="0" fontId="89" fillId="0" borderId="458" xfId="0" applyFont="1" applyBorder="1" applyAlignment="1">
      <alignment horizontal="center" vertical="center" wrapText="1"/>
    </xf>
    <xf numFmtId="0" fontId="70" fillId="0" borderId="482" xfId="0" applyFont="1" applyBorder="1" applyAlignment="1">
      <alignment horizontal="center" vertical="center" wrapText="1"/>
    </xf>
    <xf numFmtId="0" fontId="70" fillId="0" borderId="460" xfId="0" applyFont="1" applyBorder="1" applyAlignment="1">
      <alignment horizontal="center" vertical="center" wrapText="1"/>
    </xf>
    <xf numFmtId="0" fontId="70" fillId="0" borderId="458" xfId="0" applyFont="1" applyBorder="1" applyAlignment="1">
      <alignment horizontal="center" vertical="center" wrapText="1"/>
    </xf>
    <xf numFmtId="0" fontId="84" fillId="25" borderId="539" xfId="0" applyFont="1" applyFill="1" applyBorder="1" applyAlignment="1">
      <alignment horizontal="center" vertical="center"/>
    </xf>
    <xf numFmtId="0" fontId="84" fillId="25" borderId="61" xfId="0" applyFont="1" applyFill="1" applyBorder="1" applyAlignment="1">
      <alignment horizontal="center" vertical="center"/>
    </xf>
    <xf numFmtId="0" fontId="92" fillId="0" borderId="371" xfId="0" applyFont="1" applyBorder="1" applyAlignment="1">
      <alignment horizontal="center" vertical="center"/>
    </xf>
    <xf numFmtId="0" fontId="92" fillId="0" borderId="369" xfId="0" applyFont="1" applyBorder="1" applyAlignment="1">
      <alignment horizontal="center" vertical="center"/>
    </xf>
    <xf numFmtId="0" fontId="92" fillId="0" borderId="370" xfId="0" applyFont="1" applyBorder="1" applyAlignment="1">
      <alignment horizontal="center" vertical="center"/>
    </xf>
    <xf numFmtId="0" fontId="41" fillId="25" borderId="489" xfId="0" applyFont="1" applyFill="1" applyBorder="1" applyAlignment="1">
      <alignment horizontal="center" vertical="center" wrapText="1"/>
    </xf>
    <xf numFmtId="0" fontId="81" fillId="25" borderId="363" xfId="0" applyFont="1" applyFill="1" applyBorder="1" applyAlignment="1">
      <alignment horizontal="center" vertical="center" wrapText="1"/>
    </xf>
    <xf numFmtId="0" fontId="0" fillId="0" borderId="226"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5" xfId="0" applyBorder="1" applyAlignment="1">
      <alignment horizontal="center"/>
    </xf>
    <xf numFmtId="0" fontId="0" fillId="0" borderId="0" xfId="0" applyAlignment="1">
      <alignment horizontal="center"/>
    </xf>
    <xf numFmtId="0" fontId="0" fillId="0" borderId="64"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142" fillId="16" borderId="226" xfId="0" applyFont="1" applyFill="1" applyBorder="1" applyAlignment="1">
      <alignment horizontal="center" vertical="center" wrapText="1"/>
    </xf>
    <xf numFmtId="0" fontId="142" fillId="16" borderId="61" xfId="0" applyFont="1" applyFill="1" applyBorder="1" applyAlignment="1">
      <alignment horizontal="center" vertical="center" wrapText="1"/>
    </xf>
    <xf numFmtId="0" fontId="143" fillId="16" borderId="61" xfId="0" applyFont="1" applyFill="1" applyBorder="1" applyAlignment="1">
      <alignment horizontal="center" vertical="center" wrapText="1"/>
    </xf>
    <xf numFmtId="0" fontId="143" fillId="16" borderId="61" xfId="0" applyFont="1" applyFill="1" applyBorder="1" applyAlignment="1">
      <alignment horizontal="center" vertical="center"/>
    </xf>
    <xf numFmtId="0" fontId="143" fillId="16" borderId="62" xfId="0" applyFont="1" applyFill="1" applyBorder="1" applyAlignment="1">
      <alignment horizontal="center" vertical="center"/>
    </xf>
    <xf numFmtId="0" fontId="143" fillId="16" borderId="65" xfId="0" applyFont="1" applyFill="1" applyBorder="1" applyAlignment="1">
      <alignment horizontal="center" vertical="center" wrapText="1"/>
    </xf>
    <xf numFmtId="0" fontId="143" fillId="16" borderId="0" xfId="0" applyFont="1" applyFill="1" applyAlignment="1">
      <alignment horizontal="center" vertical="center" wrapText="1"/>
    </xf>
    <xf numFmtId="0" fontId="143" fillId="16" borderId="0" xfId="0" applyFont="1" applyFill="1" applyAlignment="1">
      <alignment horizontal="center" vertical="center"/>
    </xf>
    <xf numFmtId="0" fontId="143" fillId="16" borderId="64" xfId="0" applyFont="1" applyFill="1" applyBorder="1" applyAlignment="1">
      <alignment horizontal="center" vertical="center"/>
    </xf>
    <xf numFmtId="0" fontId="143" fillId="16" borderId="362" xfId="0" applyFont="1" applyFill="1" applyBorder="1" applyAlignment="1">
      <alignment horizontal="center" vertical="center" wrapText="1"/>
    </xf>
    <xf numFmtId="0" fontId="143" fillId="16" borderId="363" xfId="0" applyFont="1" applyFill="1" applyBorder="1" applyAlignment="1">
      <alignment horizontal="center" vertical="center" wrapText="1"/>
    </xf>
    <xf numFmtId="0" fontId="143" fillId="16" borderId="363" xfId="0" applyFont="1" applyFill="1" applyBorder="1" applyAlignment="1">
      <alignment horizontal="center" vertical="center"/>
    </xf>
    <xf numFmtId="0" fontId="143" fillId="16" borderId="364" xfId="0" applyFont="1" applyFill="1" applyBorder="1" applyAlignment="1">
      <alignment horizontal="center" vertical="center"/>
    </xf>
    <xf numFmtId="0" fontId="145" fillId="2" borderId="61" xfId="0" applyFont="1" applyFill="1" applyBorder="1" applyAlignment="1">
      <alignment vertical="center"/>
    </xf>
    <xf numFmtId="0" fontId="146" fillId="16" borderId="371" xfId="0" applyFont="1" applyFill="1" applyBorder="1" applyAlignment="1">
      <alignment horizontal="center" vertical="center" wrapText="1"/>
    </xf>
    <xf numFmtId="0" fontId="146" fillId="16" borderId="369" xfId="0" applyFont="1" applyFill="1" applyBorder="1" applyAlignment="1">
      <alignment horizontal="center" vertical="center" wrapText="1"/>
    </xf>
    <xf numFmtId="0" fontId="146" fillId="16" borderId="370" xfId="0" applyFont="1" applyFill="1" applyBorder="1" applyAlignment="1">
      <alignment horizontal="center" vertical="center" wrapText="1"/>
    </xf>
    <xf numFmtId="0" fontId="147" fillId="0" borderId="371" xfId="0" applyFont="1" applyBorder="1" applyAlignment="1" applyProtection="1">
      <alignment horizontal="left" vertical="center"/>
      <protection locked="0"/>
    </xf>
    <xf numFmtId="0" fontId="147" fillId="0" borderId="369" xfId="0" applyFont="1" applyBorder="1" applyAlignment="1" applyProtection="1">
      <alignment horizontal="left" vertical="center"/>
      <protection locked="0"/>
    </xf>
    <xf numFmtId="0" fontId="147" fillId="0" borderId="370" xfId="0" applyFont="1" applyBorder="1" applyAlignment="1" applyProtection="1">
      <alignment horizontal="left" vertical="center"/>
      <protection locked="0"/>
    </xf>
    <xf numFmtId="0" fontId="147" fillId="0" borderId="371" xfId="15" applyNumberFormat="1" applyFont="1" applyBorder="1" applyAlignment="1" applyProtection="1">
      <alignment horizontal="center" vertical="center" wrapText="1"/>
      <protection locked="0"/>
    </xf>
    <xf numFmtId="0" fontId="147" fillId="0" borderId="369" xfId="15" applyNumberFormat="1" applyFont="1" applyBorder="1" applyAlignment="1" applyProtection="1">
      <alignment horizontal="center" vertical="center" wrapText="1"/>
      <protection locked="0"/>
    </xf>
    <xf numFmtId="0" fontId="147" fillId="0" borderId="370" xfId="15" applyNumberFormat="1" applyFont="1" applyBorder="1" applyAlignment="1" applyProtection="1">
      <alignment horizontal="center" vertical="center" wrapText="1"/>
      <protection locked="0"/>
    </xf>
    <xf numFmtId="190" fontId="147" fillId="0" borderId="371" xfId="0" applyNumberFormat="1" applyFont="1" applyBorder="1" applyAlignment="1" applyProtection="1">
      <alignment horizontal="center" vertical="center"/>
      <protection locked="0"/>
    </xf>
    <xf numFmtId="190" fontId="147" fillId="0" borderId="369" xfId="0" applyNumberFormat="1" applyFont="1" applyBorder="1" applyAlignment="1" applyProtection="1">
      <alignment horizontal="center" vertical="center"/>
      <protection locked="0"/>
    </xf>
    <xf numFmtId="190" fontId="147" fillId="0" borderId="370" xfId="0" applyNumberFormat="1" applyFont="1" applyBorder="1" applyAlignment="1" applyProtection="1">
      <alignment horizontal="center" vertical="center"/>
      <protection locked="0"/>
    </xf>
    <xf numFmtId="0" fontId="146" fillId="16" borderId="517" xfId="0" applyFont="1" applyFill="1" applyBorder="1" applyAlignment="1">
      <alignment horizontal="center" vertical="center"/>
    </xf>
    <xf numFmtId="0" fontId="146" fillId="16" borderId="3" xfId="0" applyFont="1" applyFill="1" applyBorder="1" applyAlignment="1">
      <alignment horizontal="center" vertical="center"/>
    </xf>
    <xf numFmtId="0" fontId="148" fillId="0" borderId="8" xfId="0" applyFont="1" applyBorder="1" applyAlignment="1">
      <alignment horizontal="center" vertical="center" wrapText="1"/>
    </xf>
    <xf numFmtId="0" fontId="148" fillId="0" borderId="407" xfId="0" applyFont="1" applyBorder="1" applyAlignment="1">
      <alignment horizontal="center" vertical="center" wrapText="1"/>
    </xf>
    <xf numFmtId="0" fontId="148" fillId="0" borderId="408" xfId="0" applyFont="1" applyBorder="1" applyAlignment="1">
      <alignment horizontal="center" vertical="center" wrapText="1"/>
    </xf>
    <xf numFmtId="0" fontId="148" fillId="0" borderId="12" xfId="0" applyFont="1" applyBorder="1" applyAlignment="1">
      <alignment horizontal="left" vertical="center" wrapText="1"/>
    </xf>
    <xf numFmtId="0" fontId="148" fillId="0" borderId="407" xfId="0" applyFont="1" applyBorder="1" applyAlignment="1">
      <alignment horizontal="left" vertical="center" wrapText="1"/>
    </xf>
    <xf numFmtId="0" fontId="148" fillId="0" borderId="408" xfId="0" applyFont="1" applyBorder="1" applyAlignment="1">
      <alignment horizontal="left" vertical="center" wrapText="1"/>
    </xf>
    <xf numFmtId="0" fontId="149" fillId="0" borderId="4" xfId="0" applyFont="1" applyBorder="1" applyAlignment="1">
      <alignment horizontal="center" vertical="center"/>
    </xf>
    <xf numFmtId="0" fontId="149" fillId="0" borderId="51" xfId="0" applyFont="1" applyBorder="1" applyAlignment="1">
      <alignment horizontal="center" vertical="center"/>
    </xf>
    <xf numFmtId="0" fontId="146" fillId="16" borderId="359" xfId="0" applyFont="1" applyFill="1" applyBorder="1" applyAlignment="1">
      <alignment horizontal="center" vertical="center"/>
    </xf>
    <xf numFmtId="0" fontId="146" fillId="16" borderId="509" xfId="0" applyFont="1" applyFill="1" applyBorder="1" applyAlignment="1">
      <alignment horizontal="center" vertical="center"/>
    </xf>
    <xf numFmtId="0" fontId="148" fillId="0" borderId="361" xfId="0" applyFont="1" applyBorder="1" applyAlignment="1">
      <alignment horizontal="center" vertical="center" wrapText="1"/>
    </xf>
    <xf numFmtId="0" fontId="148" fillId="0" borderId="487" xfId="0" applyFont="1" applyBorder="1" applyAlignment="1">
      <alignment horizontal="center" vertical="center" wrapText="1"/>
    </xf>
    <xf numFmtId="0" fontId="148" fillId="0" borderId="488" xfId="0" applyFont="1" applyBorder="1" applyAlignment="1">
      <alignment horizontal="center" vertical="center" wrapText="1"/>
    </xf>
    <xf numFmtId="0" fontId="148" fillId="0" borderId="510" xfId="0" applyFont="1" applyBorder="1" applyAlignment="1">
      <alignment horizontal="left" vertical="center" wrapText="1"/>
    </xf>
    <xf numFmtId="0" fontId="148" fillId="0" borderId="487" xfId="0" applyFont="1" applyBorder="1" applyAlignment="1">
      <alignment horizontal="left" vertical="center" wrapText="1"/>
    </xf>
    <xf numFmtId="0" fontId="148" fillId="0" borderId="488" xfId="0" applyFont="1" applyBorder="1" applyAlignment="1">
      <alignment horizontal="left" vertical="center" wrapText="1"/>
    </xf>
    <xf numFmtId="0" fontId="149" fillId="0" borderId="360" xfId="0" applyFont="1" applyBorder="1" applyAlignment="1">
      <alignment horizontal="center" vertical="center"/>
    </xf>
    <xf numFmtId="0" fontId="149" fillId="0" borderId="518" xfId="0" applyFont="1" applyBorder="1" applyAlignment="1">
      <alignment horizontal="center" vertical="center"/>
    </xf>
    <xf numFmtId="0" fontId="147" fillId="2" borderId="0" xfId="0" applyFont="1" applyFill="1" applyAlignment="1">
      <alignment horizontal="center" vertical="top"/>
    </xf>
    <xf numFmtId="0" fontId="146" fillId="16" borderId="371" xfId="0" applyFont="1" applyFill="1" applyBorder="1" applyAlignment="1">
      <alignment horizontal="center" vertical="center"/>
    </xf>
    <xf numFmtId="0" fontId="146" fillId="16" borderId="369" xfId="0" applyFont="1" applyFill="1" applyBorder="1" applyAlignment="1">
      <alignment horizontal="center" vertical="center"/>
    </xf>
    <xf numFmtId="0" fontId="146" fillId="16" borderId="370" xfId="0" applyFont="1" applyFill="1" applyBorder="1" applyAlignment="1">
      <alignment horizontal="center" vertical="center"/>
    </xf>
    <xf numFmtId="0" fontId="147" fillId="0" borderId="371" xfId="0" applyFont="1" applyBorder="1" applyAlignment="1" applyProtection="1">
      <alignment horizontal="left" vertical="center" wrapText="1"/>
      <protection locked="0"/>
    </xf>
    <xf numFmtId="0" fontId="147" fillId="0" borderId="369" xfId="0" applyFont="1" applyBorder="1" applyAlignment="1" applyProtection="1">
      <alignment horizontal="left" vertical="center" wrapText="1"/>
      <protection locked="0"/>
    </xf>
    <xf numFmtId="0" fontId="147" fillId="0" borderId="370" xfId="0" applyFont="1" applyBorder="1" applyAlignment="1" applyProtection="1">
      <alignment horizontal="left" vertical="center" wrapText="1"/>
      <protection locked="0"/>
    </xf>
    <xf numFmtId="0" fontId="145" fillId="2" borderId="369" xfId="0" applyFont="1" applyFill="1" applyBorder="1" applyAlignment="1">
      <alignment horizontal="center"/>
    </xf>
    <xf numFmtId="0" fontId="145" fillId="2" borderId="61" xfId="0" applyFont="1" applyFill="1" applyBorder="1" applyAlignment="1">
      <alignment horizontal="center"/>
    </xf>
    <xf numFmtId="0" fontId="155" fillId="2" borderId="486" xfId="11" applyFont="1" applyFill="1" applyBorder="1" applyAlignment="1">
      <alignment horizontal="left" vertical="center" wrapText="1"/>
    </xf>
    <xf numFmtId="0" fontId="155" fillId="2" borderId="509" xfId="11" applyFont="1" applyFill="1" applyBorder="1" applyAlignment="1">
      <alignment horizontal="left" vertical="center" wrapText="1"/>
    </xf>
    <xf numFmtId="0" fontId="155" fillId="2" borderId="510" xfId="11" applyFont="1" applyFill="1" applyBorder="1" applyAlignment="1">
      <alignment horizontal="left" vertical="center" wrapText="1"/>
    </xf>
    <xf numFmtId="0" fontId="153" fillId="47" borderId="86" xfId="0" applyFont="1" applyFill="1" applyBorder="1" applyAlignment="1">
      <alignment horizontal="center" vertical="center" wrapText="1"/>
    </xf>
    <xf numFmtId="0" fontId="153" fillId="47" borderId="16" xfId="0" applyFont="1" applyFill="1" applyBorder="1" applyAlignment="1">
      <alignment horizontal="center" vertical="center" wrapText="1"/>
    </xf>
    <xf numFmtId="0" fontId="153" fillId="47" borderId="486" xfId="0" applyFont="1" applyFill="1" applyBorder="1" applyAlignment="1">
      <alignment horizontal="center" vertical="center" wrapText="1"/>
    </xf>
    <xf numFmtId="0" fontId="153" fillId="47" borderId="510" xfId="0" applyFont="1" applyFill="1" applyBorder="1" applyAlignment="1">
      <alignment horizontal="center" vertical="center" wrapText="1"/>
    </xf>
    <xf numFmtId="0" fontId="155" fillId="2" borderId="486" xfId="11" applyFont="1" applyFill="1" applyBorder="1" applyAlignment="1">
      <alignment vertical="center" wrapText="1"/>
    </xf>
    <xf numFmtId="0" fontId="155" fillId="2" borderId="509" xfId="11" applyFont="1" applyFill="1" applyBorder="1" applyAlignment="1">
      <alignment vertical="center" wrapText="1"/>
    </xf>
    <xf numFmtId="0" fontId="155" fillId="2" borderId="510" xfId="11" applyFont="1" applyFill="1" applyBorder="1" applyAlignment="1">
      <alignment vertical="center" wrapText="1"/>
    </xf>
    <xf numFmtId="0" fontId="146" fillId="16" borderId="519" xfId="0" applyFont="1" applyFill="1" applyBorder="1" applyAlignment="1">
      <alignment horizontal="center" vertical="center"/>
    </xf>
    <xf numFmtId="0" fontId="146" fillId="16" borderId="520" xfId="0" applyFont="1" applyFill="1" applyBorder="1" applyAlignment="1">
      <alignment horizontal="center" vertical="center"/>
    </xf>
    <xf numFmtId="0" fontId="148" fillId="0" borderId="411" xfId="0" applyFont="1" applyBorder="1" applyAlignment="1">
      <alignment horizontal="center" vertical="center" wrapText="1"/>
    </xf>
    <xf numFmtId="0" fontId="148" fillId="0" borderId="6" xfId="0" applyFont="1" applyBorder="1" applyAlignment="1">
      <alignment horizontal="center" vertical="center" wrapText="1"/>
    </xf>
    <xf numFmtId="0" fontId="148" fillId="0" borderId="7" xfId="0" applyFont="1" applyBorder="1" applyAlignment="1">
      <alignment horizontal="center" vertical="center" wrapText="1"/>
    </xf>
    <xf numFmtId="0" fontId="148" fillId="0" borderId="17" xfId="0" applyFont="1" applyBorder="1" applyAlignment="1">
      <alignment horizontal="left" vertical="center" wrapText="1"/>
    </xf>
    <xf numFmtId="0" fontId="148" fillId="0" borderId="6" xfId="0" applyFont="1" applyBorder="1" applyAlignment="1">
      <alignment horizontal="left" vertical="center" wrapText="1"/>
    </xf>
    <xf numFmtId="0" fontId="148" fillId="0" borderId="7" xfId="0" applyFont="1" applyBorder="1" applyAlignment="1">
      <alignment horizontal="left" vertical="center" wrapText="1"/>
    </xf>
    <xf numFmtId="0" fontId="149" fillId="0" borderId="521" xfId="0" applyFont="1" applyBorder="1" applyAlignment="1">
      <alignment horizontal="center" vertical="center"/>
    </xf>
    <xf numFmtId="0" fontId="149" fillId="0" borderId="522" xfId="0" applyFont="1" applyBorder="1" applyAlignment="1">
      <alignment horizontal="center" vertical="center"/>
    </xf>
    <xf numFmtId="0" fontId="145" fillId="2" borderId="363" xfId="0" applyFont="1" applyFill="1" applyBorder="1" applyAlignment="1">
      <alignment horizontal="center"/>
    </xf>
    <xf numFmtId="0" fontId="149" fillId="24" borderId="407" xfId="0" applyFont="1" applyFill="1" applyBorder="1" applyAlignment="1">
      <alignment horizontal="center" vertical="center"/>
    </xf>
    <xf numFmtId="0" fontId="149" fillId="24" borderId="9" xfId="0" applyFont="1" applyFill="1" applyBorder="1" applyAlignment="1">
      <alignment horizontal="center" vertical="center"/>
    </xf>
    <xf numFmtId="0" fontId="149" fillId="24" borderId="3" xfId="0" applyFont="1" applyFill="1" applyBorder="1" applyAlignment="1">
      <alignment horizontal="center" vertical="center"/>
    </xf>
    <xf numFmtId="0" fontId="149" fillId="24" borderId="12" xfId="0" applyFont="1" applyFill="1" applyBorder="1" applyAlignment="1">
      <alignment horizontal="center" vertical="center"/>
    </xf>
    <xf numFmtId="0" fontId="150" fillId="16" borderId="409" xfId="0" applyFont="1" applyFill="1" applyBorder="1" applyAlignment="1">
      <alignment horizontal="center" vertical="center" textRotation="90"/>
    </xf>
    <xf numFmtId="0" fontId="150" fillId="16" borderId="410" xfId="0" applyFont="1" applyFill="1" applyBorder="1" applyAlignment="1">
      <alignment horizontal="center" vertical="center" textRotation="90"/>
    </xf>
    <xf numFmtId="0" fontId="150" fillId="16" borderId="412" xfId="0" applyFont="1" applyFill="1" applyBorder="1" applyAlignment="1">
      <alignment horizontal="center" vertical="center" textRotation="90"/>
    </xf>
    <xf numFmtId="166" fontId="149" fillId="0" borderId="226" xfId="0" applyNumberFormat="1" applyFont="1" applyBorder="1" applyAlignment="1">
      <alignment horizontal="center" vertical="center"/>
    </xf>
    <xf numFmtId="0" fontId="149" fillId="0" borderId="62" xfId="0" applyFont="1" applyBorder="1" applyAlignment="1">
      <alignment horizontal="center" vertical="center"/>
    </xf>
    <xf numFmtId="0" fontId="149" fillId="0" borderId="65" xfId="0" applyFont="1" applyBorder="1" applyAlignment="1">
      <alignment horizontal="center" vertical="center"/>
    </xf>
    <xf numFmtId="0" fontId="149" fillId="0" borderId="64" xfId="0" applyFont="1" applyBorder="1" applyAlignment="1">
      <alignment horizontal="center" vertical="center"/>
    </xf>
    <xf numFmtId="0" fontId="149" fillId="0" borderId="362" xfId="0" applyFont="1" applyBorder="1" applyAlignment="1">
      <alignment horizontal="center" vertical="center"/>
    </xf>
    <xf numFmtId="0" fontId="149" fillId="0" borderId="364" xfId="0" applyFont="1" applyBorder="1" applyAlignment="1">
      <alignment horizontal="center" vertical="center"/>
    </xf>
    <xf numFmtId="2" fontId="149" fillId="0" borderId="360" xfId="0" applyNumberFormat="1" applyFont="1" applyBorder="1" applyAlignment="1">
      <alignment horizontal="center" vertical="center"/>
    </xf>
    <xf numFmtId="2" fontId="149" fillId="0" borderId="518" xfId="0" applyNumberFormat="1" applyFont="1" applyBorder="1" applyAlignment="1">
      <alignment horizontal="center" vertical="center"/>
    </xf>
    <xf numFmtId="0" fontId="153" fillId="47" borderId="487" xfId="0" applyFont="1" applyFill="1" applyBorder="1" applyAlignment="1">
      <alignment horizontal="center" vertical="center"/>
    </xf>
    <xf numFmtId="0" fontId="155" fillId="2" borderId="486" xfId="11" applyFont="1" applyFill="1" applyBorder="1" applyAlignment="1">
      <alignment horizontal="left" vertical="top" wrapText="1"/>
    </xf>
    <xf numFmtId="0" fontId="155" fillId="2" borderId="509" xfId="11" applyFont="1" applyFill="1" applyBorder="1" applyAlignment="1">
      <alignment horizontal="left" vertical="top" wrapText="1"/>
    </xf>
    <xf numFmtId="0" fontId="155" fillId="2" borderId="510" xfId="11" applyFont="1" applyFill="1" applyBorder="1" applyAlignment="1">
      <alignment horizontal="left" vertical="top" wrapText="1"/>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0" fontId="153" fillId="47" borderId="86" xfId="0" applyFont="1" applyFill="1" applyBorder="1" applyAlignment="1">
      <alignment horizontal="center" vertical="center"/>
    </xf>
    <xf numFmtId="0" fontId="153" fillId="47" borderId="524" xfId="0" applyFont="1" applyFill="1" applyBorder="1" applyAlignment="1">
      <alignment horizontal="center" vertical="center"/>
    </xf>
    <xf numFmtId="2" fontId="140" fillId="2" borderId="65" xfId="0" applyNumberFormat="1" applyFont="1" applyFill="1" applyBorder="1" applyAlignment="1">
      <alignment horizontal="right" vertical="center"/>
    </xf>
    <xf numFmtId="2" fontId="140" fillId="2" borderId="0" xfId="0" applyNumberFormat="1" applyFont="1" applyFill="1" applyAlignment="1">
      <alignment horizontal="right" vertical="center"/>
    </xf>
    <xf numFmtId="2" fontId="140" fillId="2" borderId="362" xfId="0" applyNumberFormat="1" applyFont="1" applyFill="1" applyBorder="1" applyAlignment="1">
      <alignment horizontal="right" vertical="center"/>
    </xf>
    <xf numFmtId="2" fontId="140" fillId="2" borderId="363" xfId="0" applyNumberFormat="1" applyFont="1" applyFill="1" applyBorder="1" applyAlignment="1">
      <alignment horizontal="right" vertical="center"/>
    </xf>
    <xf numFmtId="2" fontId="140" fillId="2" borderId="414" xfId="0" applyNumberFormat="1" applyFont="1" applyFill="1" applyBorder="1" applyAlignment="1">
      <alignment horizontal="left" vertical="center"/>
    </xf>
    <xf numFmtId="2" fontId="140" fillId="2" borderId="15" xfId="0" applyNumberFormat="1" applyFont="1" applyFill="1" applyBorder="1" applyAlignment="1">
      <alignment horizontal="left" vertical="center"/>
    </xf>
    <xf numFmtId="2" fontId="140" fillId="2" borderId="525" xfId="0" applyNumberFormat="1" applyFont="1" applyFill="1" applyBorder="1" applyAlignment="1">
      <alignment horizontal="left" vertical="center"/>
    </xf>
    <xf numFmtId="0" fontId="155" fillId="2" borderId="487" xfId="11" applyFont="1" applyFill="1" applyBorder="1" applyAlignment="1">
      <alignment horizontal="left" vertical="center" wrapText="1"/>
    </xf>
    <xf numFmtId="0" fontId="145" fillId="2" borderId="487" xfId="0" applyFont="1" applyFill="1" applyBorder="1" applyAlignment="1">
      <alignment horizontal="left" vertical="center" wrapText="1"/>
    </xf>
    <xf numFmtId="0" fontId="153" fillId="47" borderId="226" xfId="0" applyFont="1" applyFill="1" applyBorder="1" applyAlignment="1">
      <alignment horizontal="center" vertical="center"/>
    </xf>
    <xf numFmtId="0" fontId="153" fillId="47" borderId="61" xfId="0" applyFont="1" applyFill="1" applyBorder="1" applyAlignment="1">
      <alignment horizontal="center" vertical="center"/>
    </xf>
    <xf numFmtId="0" fontId="153" fillId="47" borderId="62" xfId="0" applyFont="1" applyFill="1" applyBorder="1" applyAlignment="1">
      <alignment vertical="center"/>
    </xf>
    <xf numFmtId="0" fontId="153" fillId="47" borderId="371" xfId="0" applyFont="1" applyFill="1" applyBorder="1" applyAlignment="1">
      <alignment horizontal="center" vertical="center"/>
    </xf>
    <xf numFmtId="0" fontId="153" fillId="47" borderId="369" xfId="0" applyFont="1" applyFill="1" applyBorder="1" applyAlignment="1">
      <alignment horizontal="center" vertical="center"/>
    </xf>
    <xf numFmtId="0" fontId="153" fillId="47" borderId="372" xfId="0" applyFont="1" applyFill="1" applyBorder="1" applyAlignment="1">
      <alignment horizontal="center" vertical="center"/>
    </xf>
    <xf numFmtId="0" fontId="140" fillId="13" borderId="362" xfId="0" applyFont="1" applyFill="1" applyBorder="1" applyAlignment="1">
      <alignment horizontal="center" vertical="center"/>
    </xf>
    <xf numFmtId="0" fontId="140" fillId="0" borderId="363" xfId="0" applyFont="1" applyBorder="1" applyAlignment="1">
      <alignment horizontal="center" vertical="center"/>
    </xf>
    <xf numFmtId="0" fontId="140" fillId="0" borderId="364" xfId="0" applyFont="1" applyBorder="1" applyAlignment="1">
      <alignment vertical="center"/>
    </xf>
    <xf numFmtId="0" fontId="155" fillId="2" borderId="75" xfId="11" applyFont="1" applyFill="1" applyBorder="1" applyAlignment="1">
      <alignment horizontal="left" vertical="center" wrapText="1"/>
    </xf>
    <xf numFmtId="0" fontId="155" fillId="2" borderId="76" xfId="11" applyFont="1" applyFill="1" applyBorder="1" applyAlignment="1">
      <alignment horizontal="left" vertical="center" wrapText="1"/>
    </xf>
    <xf numFmtId="0" fontId="155" fillId="2" borderId="77" xfId="11" applyFont="1" applyFill="1" applyBorder="1" applyAlignment="1">
      <alignment horizontal="left" vertical="center" wrapText="1"/>
    </xf>
    <xf numFmtId="0" fontId="155" fillId="2" borderId="526" xfId="11" applyFont="1" applyFill="1" applyBorder="1" applyAlignment="1">
      <alignment horizontal="left" vertical="center" wrapText="1"/>
    </xf>
    <xf numFmtId="0" fontId="155" fillId="2" borderId="363" xfId="11" applyFont="1" applyFill="1" applyBorder="1" applyAlignment="1">
      <alignment horizontal="left" vertical="center" wrapText="1"/>
    </xf>
    <xf numFmtId="0" fontId="155" fillId="2" borderId="525" xfId="11" applyFont="1" applyFill="1" applyBorder="1" applyAlignment="1">
      <alignment horizontal="left" vertical="center" wrapText="1"/>
    </xf>
    <xf numFmtId="0" fontId="155" fillId="2" borderId="417" xfId="11" applyFont="1" applyFill="1" applyBorder="1" applyAlignment="1">
      <alignment vertical="center" wrapText="1"/>
    </xf>
    <xf numFmtId="0" fontId="155" fillId="2" borderId="520" xfId="11" applyFont="1" applyFill="1" applyBorder="1" applyAlignment="1">
      <alignment vertical="center" wrapText="1"/>
    </xf>
    <xf numFmtId="0" fontId="155" fillId="2" borderId="17" xfId="11" applyFont="1" applyFill="1" applyBorder="1" applyAlignment="1">
      <alignment vertical="center" wrapText="1"/>
    </xf>
    <xf numFmtId="0" fontId="155" fillId="2" borderId="0" xfId="11" applyFont="1" applyFill="1" applyAlignment="1">
      <alignment horizontal="center" vertical="top"/>
    </xf>
    <xf numFmtId="0" fontId="163" fillId="2" borderId="0" xfId="11" applyFont="1" applyFill="1" applyAlignment="1">
      <alignment horizontal="center"/>
    </xf>
    <xf numFmtId="0" fontId="165" fillId="24" borderId="371" xfId="0" applyFont="1" applyFill="1" applyBorder="1" applyAlignment="1">
      <alignment horizontal="center" vertical="center" wrapText="1"/>
    </xf>
    <xf numFmtId="0" fontId="165" fillId="24" borderId="369" xfId="0" applyFont="1" applyFill="1" applyBorder="1" applyAlignment="1">
      <alignment horizontal="center" vertical="center" wrapText="1"/>
    </xf>
    <xf numFmtId="0" fontId="165" fillId="24" borderId="370" xfId="0" applyFont="1" applyFill="1" applyBorder="1" applyAlignment="1">
      <alignment horizontal="center" vertical="center" wrapText="1"/>
    </xf>
    <xf numFmtId="166" fontId="165" fillId="24" borderId="371" xfId="2" applyNumberFormat="1" applyFont="1" applyFill="1" applyBorder="1" applyAlignment="1" applyProtection="1">
      <alignment horizontal="center" vertical="distributed" wrapText="1"/>
    </xf>
    <xf numFmtId="166" fontId="166" fillId="24" borderId="369" xfId="0" applyNumberFormat="1" applyFont="1" applyFill="1" applyBorder="1" applyAlignment="1">
      <alignment horizontal="center" vertical="distributed" wrapText="1"/>
    </xf>
    <xf numFmtId="166" fontId="166" fillId="24" borderId="370" xfId="0" applyNumberFormat="1" applyFont="1" applyFill="1" applyBorder="1" applyAlignment="1">
      <alignment horizontal="center" vertical="distributed" wrapText="1"/>
    </xf>
    <xf numFmtId="0" fontId="141" fillId="2" borderId="0" xfId="11" applyFont="1" applyFill="1" applyAlignment="1">
      <alignment vertical="center" wrapText="1"/>
    </xf>
    <xf numFmtId="0" fontId="141" fillId="2" borderId="0" xfId="11" applyFont="1" applyFill="1" applyAlignment="1">
      <alignment horizontal="left" vertical="center" wrapText="1"/>
    </xf>
    <xf numFmtId="0" fontId="140" fillId="2" borderId="0" xfId="0" applyFont="1" applyFill="1" applyAlignment="1">
      <alignment horizontal="left" vertical="center" wrapText="1"/>
    </xf>
    <xf numFmtId="0" fontId="164" fillId="24" borderId="371" xfId="0" applyFont="1" applyFill="1" applyBorder="1" applyAlignment="1">
      <alignment horizontal="right" vertical="center" wrapText="1"/>
    </xf>
    <xf numFmtId="0" fontId="164" fillId="24" borderId="369" xfId="0" applyFont="1" applyFill="1" applyBorder="1" applyAlignment="1">
      <alignment horizontal="right" vertical="center" wrapText="1"/>
    </xf>
    <xf numFmtId="0" fontId="151" fillId="0" borderId="369" xfId="0" applyFont="1" applyBorder="1" applyAlignment="1" applyProtection="1">
      <alignment horizontal="left" vertical="center" wrapText="1"/>
      <protection locked="0"/>
    </xf>
    <xf numFmtId="0" fontId="151" fillId="0" borderId="370" xfId="0" applyFont="1" applyBorder="1" applyAlignment="1" applyProtection="1">
      <alignment horizontal="left" vertical="center" wrapText="1"/>
      <protection locked="0"/>
    </xf>
    <xf numFmtId="0" fontId="141" fillId="2" borderId="0" xfId="11" applyFont="1" applyFill="1" applyAlignment="1">
      <alignment horizontal="left" vertical="top" wrapText="1"/>
    </xf>
    <xf numFmtId="0" fontId="154" fillId="2" borderId="487" xfId="0" applyFont="1" applyFill="1" applyBorder="1" applyAlignment="1">
      <alignment horizontal="left" vertical="center" wrapText="1"/>
    </xf>
    <xf numFmtId="0" fontId="154" fillId="2" borderId="487" xfId="0" applyFont="1" applyFill="1" applyBorder="1" applyAlignment="1">
      <alignment horizontal="left" vertical="center"/>
    </xf>
    <xf numFmtId="0" fontId="171" fillId="0" borderId="371" xfId="0" applyFont="1" applyBorder="1" applyAlignment="1">
      <alignment horizontal="center"/>
    </xf>
    <xf numFmtId="0" fontId="171" fillId="0" borderId="369" xfId="0" applyFont="1" applyBorder="1" applyAlignment="1">
      <alignment horizontal="center"/>
    </xf>
    <xf numFmtId="0" fontId="171" fillId="0" borderId="370" xfId="0" applyFont="1" applyBorder="1" applyAlignment="1">
      <alignment horizontal="center"/>
    </xf>
    <xf numFmtId="0" fontId="43" fillId="16" borderId="74" xfId="0" applyFont="1" applyFill="1" applyBorder="1" applyAlignment="1">
      <alignment horizontal="center"/>
    </xf>
    <xf numFmtId="0" fontId="27" fillId="16" borderId="527" xfId="0" applyFont="1" applyFill="1" applyBorder="1" applyAlignment="1">
      <alignment horizontal="center" vertical="center"/>
    </xf>
    <xf numFmtId="0" fontId="27" fillId="16" borderId="101" xfId="0" applyFont="1" applyFill="1" applyBorder="1" applyAlignment="1">
      <alignment horizontal="center" vertical="center"/>
    </xf>
    <xf numFmtId="0" fontId="27" fillId="16" borderId="114" xfId="0" applyFont="1" applyFill="1" applyBorder="1" applyAlignment="1">
      <alignment horizontal="center" vertical="center"/>
    </xf>
    <xf numFmtId="0" fontId="27" fillId="16" borderId="528" xfId="0" applyFont="1" applyFill="1" applyBorder="1" applyAlignment="1">
      <alignment horizontal="center" vertical="center"/>
    </xf>
    <xf numFmtId="0" fontId="28" fillId="16" borderId="74" xfId="0" applyFont="1" applyFill="1" applyBorder="1" applyAlignment="1">
      <alignment horizontal="center" vertical="center"/>
    </xf>
    <xf numFmtId="0" fontId="28" fillId="16" borderId="74" xfId="0" applyFont="1" applyFill="1" applyBorder="1" applyAlignment="1">
      <alignment horizontal="center" vertical="center" wrapText="1"/>
    </xf>
    <xf numFmtId="0" fontId="27" fillId="16" borderId="74" xfId="0" applyFont="1" applyFill="1" applyBorder="1" applyAlignment="1">
      <alignment horizontal="center" vertical="center"/>
    </xf>
    <xf numFmtId="0" fontId="29" fillId="16" borderId="74" xfId="0" applyFont="1" applyFill="1" applyBorder="1" applyAlignment="1">
      <alignment horizontal="center" vertical="center" wrapText="1"/>
    </xf>
    <xf numFmtId="0" fontId="0" fillId="11" borderId="74" xfId="0" applyFill="1" applyBorder="1" applyAlignment="1">
      <alignment horizontal="center"/>
    </xf>
    <xf numFmtId="0" fontId="28" fillId="16" borderId="74" xfId="0" applyFont="1" applyFill="1" applyBorder="1" applyAlignment="1">
      <alignment horizontal="center"/>
    </xf>
    <xf numFmtId="0" fontId="27" fillId="16" borderId="529" xfId="0" applyFont="1" applyFill="1" applyBorder="1" applyAlignment="1">
      <alignment horizontal="center" vertical="center"/>
    </xf>
    <xf numFmtId="0" fontId="27" fillId="16" borderId="530" xfId="0" applyFont="1" applyFill="1" applyBorder="1" applyAlignment="1">
      <alignment horizontal="center" vertical="center"/>
    </xf>
    <xf numFmtId="0" fontId="27" fillId="16" borderId="94" xfId="0" applyFont="1" applyFill="1" applyBorder="1" applyAlignment="1">
      <alignment horizontal="center" vertical="center"/>
    </xf>
    <xf numFmtId="0" fontId="27" fillId="16" borderId="531" xfId="0" applyFont="1" applyFill="1" applyBorder="1" applyAlignment="1">
      <alignment horizontal="center" vertical="center"/>
    </xf>
    <xf numFmtId="0" fontId="42" fillId="16" borderId="74" xfId="0" applyFont="1" applyFill="1" applyBorder="1" applyAlignment="1">
      <alignment horizontal="center" vertical="center"/>
    </xf>
    <xf numFmtId="167" fontId="0" fillId="11" borderId="74" xfId="1" applyNumberFormat="1" applyFont="1" applyFill="1" applyBorder="1" applyAlignment="1">
      <alignment horizontal="center"/>
    </xf>
    <xf numFmtId="0" fontId="27" fillId="16" borderId="75" xfId="0" applyFont="1" applyFill="1" applyBorder="1" applyAlignment="1">
      <alignment horizontal="center" vertical="center"/>
    </xf>
    <xf numFmtId="0" fontId="27" fillId="16" borderId="76" xfId="0" applyFont="1" applyFill="1" applyBorder="1" applyAlignment="1">
      <alignment horizontal="center" vertical="center"/>
    </xf>
    <xf numFmtId="167" fontId="41" fillId="16" borderId="74" xfId="1" applyNumberFormat="1" applyFont="1" applyFill="1" applyBorder="1" applyAlignment="1">
      <alignment horizontal="center"/>
    </xf>
    <xf numFmtId="0" fontId="57" fillId="16" borderId="226" xfId="4" applyFont="1" applyFill="1" applyBorder="1" applyAlignment="1">
      <alignment horizontal="center" vertical="top" wrapText="1"/>
    </xf>
    <xf numFmtId="0" fontId="57" fillId="16" borderId="61" xfId="4" applyFont="1" applyFill="1" applyBorder="1" applyAlignment="1">
      <alignment horizontal="center" vertical="top" wrapText="1"/>
    </xf>
    <xf numFmtId="0" fontId="106" fillId="0" borderId="366" xfId="4" applyFont="1" applyBorder="1" applyAlignment="1">
      <alignment horizontal="center" vertical="center"/>
    </xf>
    <xf numFmtId="0" fontId="106" fillId="0" borderId="367" xfId="4" applyFont="1" applyBorder="1" applyAlignment="1">
      <alignment horizontal="center" vertical="center"/>
    </xf>
    <xf numFmtId="0" fontId="107" fillId="2" borderId="367" xfId="4" applyFont="1" applyFill="1" applyBorder="1" applyAlignment="1">
      <alignment horizontal="center" vertical="center"/>
    </xf>
    <xf numFmtId="0" fontId="107" fillId="0" borderId="367" xfId="4" applyFont="1" applyBorder="1" applyAlignment="1">
      <alignment horizontal="center" vertical="center"/>
    </xf>
    <xf numFmtId="0" fontId="107" fillId="2" borderId="368" xfId="4" applyFont="1" applyFill="1" applyBorder="1" applyAlignment="1">
      <alignment horizontal="center" vertical="center"/>
    </xf>
    <xf numFmtId="0" fontId="107" fillId="2" borderId="369" xfId="4" applyFont="1" applyFill="1" applyBorder="1" applyAlignment="1">
      <alignment horizontal="center" vertical="center"/>
    </xf>
    <xf numFmtId="0" fontId="107" fillId="2" borderId="372" xfId="4" applyFont="1" applyFill="1" applyBorder="1" applyAlignment="1">
      <alignment horizontal="center" vertical="center"/>
    </xf>
    <xf numFmtId="0" fontId="106" fillId="0" borderId="486" xfId="11" applyFont="1" applyBorder="1" applyAlignment="1">
      <alignment horizontal="left" vertical="center" wrapText="1"/>
    </xf>
    <xf numFmtId="0" fontId="106" fillId="0" borderId="509" xfId="11" applyFont="1" applyBorder="1" applyAlignment="1">
      <alignment horizontal="left" vertical="center" wrapText="1"/>
    </xf>
    <xf numFmtId="0" fontId="106" fillId="0" borderId="510" xfId="11" applyFont="1" applyBorder="1" applyAlignment="1">
      <alignment horizontal="left" vertical="center" wrapText="1"/>
    </xf>
    <xf numFmtId="0" fontId="104" fillId="0" borderId="565" xfId="11" applyFont="1" applyBorder="1" applyAlignment="1" applyProtection="1">
      <alignment horizontal="center" vertical="center"/>
      <protection locked="0"/>
    </xf>
    <xf numFmtId="0" fontId="104" fillId="0" borderId="509" xfId="11" applyFont="1" applyBorder="1" applyAlignment="1" applyProtection="1">
      <alignment horizontal="center" vertical="center"/>
      <protection locked="0"/>
    </xf>
    <xf numFmtId="0" fontId="104" fillId="0" borderId="510" xfId="11" applyFont="1" applyBorder="1" applyAlignment="1" applyProtection="1">
      <alignment horizontal="center" vertical="center"/>
      <protection locked="0"/>
    </xf>
    <xf numFmtId="0" fontId="23" fillId="0" borderId="366" xfId="4" applyFont="1" applyBorder="1" applyAlignment="1">
      <alignment horizontal="center" vertical="center" wrapText="1"/>
    </xf>
    <xf numFmtId="0" fontId="102" fillId="0" borderId="367" xfId="4" applyFont="1" applyBorder="1" applyAlignment="1">
      <alignment horizontal="center" vertical="center"/>
    </xf>
    <xf numFmtId="0" fontId="23" fillId="13" borderId="368" xfId="4" applyFont="1" applyFill="1" applyBorder="1" applyAlignment="1" applyProtection="1">
      <alignment horizontal="center" vertical="center"/>
      <protection locked="0"/>
    </xf>
    <xf numFmtId="0" fontId="23" fillId="13" borderId="369" xfId="4" applyFont="1" applyFill="1" applyBorder="1" applyAlignment="1" applyProtection="1">
      <alignment horizontal="center" vertical="center"/>
      <protection locked="0"/>
    </xf>
    <xf numFmtId="0" fontId="23" fillId="13" borderId="370" xfId="4" applyFont="1" applyFill="1" applyBorder="1" applyAlignment="1" applyProtection="1">
      <alignment horizontal="center" vertical="center"/>
      <protection locked="0"/>
    </xf>
    <xf numFmtId="0" fontId="23" fillId="0" borderId="371" xfId="4" applyFont="1" applyBorder="1" applyAlignment="1">
      <alignment horizontal="center" vertical="center" wrapText="1"/>
    </xf>
    <xf numFmtId="0" fontId="23" fillId="0" borderId="369" xfId="4" applyFont="1" applyBorder="1" applyAlignment="1">
      <alignment horizontal="center" vertical="center" wrapText="1"/>
    </xf>
    <xf numFmtId="180" fontId="23" fillId="0" borderId="368" xfId="4" applyNumberFormat="1" applyFont="1" applyBorder="1" applyAlignment="1" applyProtection="1">
      <alignment horizontal="center" vertical="center" wrapText="1"/>
      <protection locked="0"/>
    </xf>
    <xf numFmtId="0" fontId="23" fillId="0" borderId="369" xfId="4" applyFont="1" applyBorder="1" applyAlignment="1" applyProtection="1">
      <alignment horizontal="center" vertical="center" wrapText="1"/>
      <protection locked="0"/>
    </xf>
    <xf numFmtId="0" fontId="23" fillId="0" borderId="370" xfId="4" applyFont="1" applyBorder="1" applyAlignment="1" applyProtection="1">
      <alignment horizontal="center" vertical="center" wrapText="1"/>
      <protection locked="0"/>
    </xf>
    <xf numFmtId="0" fontId="106" fillId="13" borderId="486" xfId="4" applyFont="1" applyFill="1" applyBorder="1" applyAlignment="1">
      <alignment horizontal="left" vertical="center" wrapText="1"/>
    </xf>
    <xf numFmtId="0" fontId="106" fillId="13" borderId="509" xfId="4" applyFont="1" applyFill="1" applyBorder="1" applyAlignment="1">
      <alignment horizontal="left" vertical="center" wrapText="1"/>
    </xf>
    <xf numFmtId="0" fontId="106" fillId="13" borderId="510" xfId="4" applyFont="1" applyFill="1" applyBorder="1" applyAlignment="1">
      <alignment horizontal="left" vertical="center" wrapText="1"/>
    </xf>
    <xf numFmtId="0" fontId="102" fillId="0" borderId="486" xfId="4" applyFont="1" applyBorder="1" applyAlignment="1">
      <alignment horizontal="center" vertical="center"/>
    </xf>
    <xf numFmtId="0" fontId="102" fillId="0" borderId="510" xfId="4" applyFont="1" applyBorder="1" applyAlignment="1">
      <alignment horizontal="center" vertical="center"/>
    </xf>
    <xf numFmtId="0" fontId="102" fillId="0" borderId="76" xfId="4" applyFont="1" applyBorder="1" applyAlignment="1">
      <alignment horizontal="center" vertical="center"/>
    </xf>
    <xf numFmtId="0" fontId="102" fillId="11" borderId="514" xfId="4" applyFont="1" applyFill="1" applyBorder="1"/>
    <xf numFmtId="0" fontId="102" fillId="11" borderId="76" xfId="4" applyFont="1" applyFill="1" applyBorder="1"/>
    <xf numFmtId="0" fontId="102" fillId="11" borderId="515" xfId="4" applyFont="1" applyFill="1" applyBorder="1"/>
    <xf numFmtId="0" fontId="19" fillId="17" borderId="22" xfId="11" applyFont="1" applyFill="1" applyBorder="1" applyAlignment="1">
      <alignment horizontal="center" vertical="center"/>
    </xf>
    <xf numFmtId="0" fontId="19" fillId="17" borderId="413" xfId="11" applyFont="1" applyFill="1" applyBorder="1" applyAlignment="1">
      <alignment horizontal="center" vertical="center"/>
    </xf>
    <xf numFmtId="0" fontId="81" fillId="14" borderId="75" xfId="4" applyFont="1" applyFill="1" applyBorder="1" applyAlignment="1">
      <alignment horizontal="center" vertical="center"/>
    </xf>
    <xf numFmtId="0" fontId="81" fillId="14" borderId="76" xfId="4" applyFont="1" applyFill="1" applyBorder="1" applyAlignment="1">
      <alignment horizontal="center" vertical="center"/>
    </xf>
    <xf numFmtId="0" fontId="81" fillId="14" borderId="77" xfId="4" applyFont="1" applyFill="1" applyBorder="1" applyAlignment="1">
      <alignment horizontal="center" vertical="center"/>
    </xf>
    <xf numFmtId="0" fontId="81" fillId="14" borderId="67" xfId="4" applyFont="1" applyFill="1" applyBorder="1" applyAlignment="1">
      <alignment horizontal="center" vertical="center"/>
    </xf>
    <xf numFmtId="0" fontId="81" fillId="14" borderId="144" xfId="4" applyFont="1" applyFill="1" applyBorder="1" applyAlignment="1">
      <alignment horizontal="center" vertical="center"/>
    </xf>
    <xf numFmtId="0" fontId="81" fillId="14" borderId="68" xfId="4" applyFont="1" applyFill="1" applyBorder="1" applyAlignment="1">
      <alignment horizontal="center" vertical="center"/>
    </xf>
    <xf numFmtId="0" fontId="19" fillId="11" borderId="86" xfId="4" applyFont="1" applyFill="1" applyBorder="1" applyAlignment="1">
      <alignment horizontal="center" vertical="center"/>
    </xf>
    <xf numFmtId="0" fontId="19" fillId="11" borderId="16" xfId="4" applyFont="1" applyFill="1" applyBorder="1" applyAlignment="1">
      <alignment horizontal="center" vertical="center"/>
    </xf>
    <xf numFmtId="0" fontId="46" fillId="15" borderId="75" xfId="0" applyFont="1" applyFill="1" applyBorder="1" applyAlignment="1">
      <alignment horizontal="center" vertical="center" wrapText="1"/>
    </xf>
    <xf numFmtId="0" fontId="46" fillId="15" borderId="76" xfId="0" applyFont="1" applyFill="1" applyBorder="1" applyAlignment="1">
      <alignment horizontal="center" vertical="center" wrapText="1"/>
    </xf>
    <xf numFmtId="0" fontId="46" fillId="15" borderId="77" xfId="0" applyFont="1" applyFill="1" applyBorder="1" applyAlignment="1">
      <alignment horizontal="center" vertical="center" wrapText="1"/>
    </xf>
    <xf numFmtId="0" fontId="46" fillId="15" borderId="67" xfId="0" applyFont="1" applyFill="1" applyBorder="1" applyAlignment="1">
      <alignment horizontal="center" vertical="center" wrapText="1"/>
    </xf>
    <xf numFmtId="0" fontId="46" fillId="15" borderId="144" xfId="0" applyFont="1" applyFill="1" applyBorder="1" applyAlignment="1">
      <alignment horizontal="center" vertical="center" wrapText="1"/>
    </xf>
    <xf numFmtId="0" fontId="46" fillId="15" borderId="68" xfId="0" applyFont="1" applyFill="1" applyBorder="1" applyAlignment="1">
      <alignment horizontal="center" vertical="center" wrapText="1"/>
    </xf>
    <xf numFmtId="0" fontId="108" fillId="17" borderId="86" xfId="11" applyFont="1" applyFill="1" applyBorder="1" applyAlignment="1">
      <alignment horizontal="center" vertical="center"/>
    </xf>
    <xf numFmtId="0" fontId="108" fillId="17" borderId="16" xfId="11" applyFont="1" applyFill="1" applyBorder="1" applyAlignment="1">
      <alignment horizontal="center" vertical="center"/>
    </xf>
    <xf numFmtId="0" fontId="102" fillId="11" borderId="362" xfId="4" applyFont="1" applyFill="1" applyBorder="1"/>
    <xf numFmtId="0" fontId="102" fillId="0" borderId="363" xfId="4" applyFont="1" applyBorder="1"/>
    <xf numFmtId="0" fontId="102" fillId="0" borderId="364" xfId="4" applyFont="1" applyBorder="1"/>
    <xf numFmtId="0" fontId="25" fillId="16" borderId="226" xfId="4" applyFont="1" applyFill="1" applyBorder="1" applyAlignment="1">
      <alignment horizontal="center" vertical="center" wrapText="1"/>
    </xf>
    <xf numFmtId="0" fontId="25" fillId="16" borderId="61" xfId="4" applyFont="1" applyFill="1" applyBorder="1" applyAlignment="1">
      <alignment horizontal="center" vertical="center" wrapText="1"/>
    </xf>
    <xf numFmtId="0" fontId="25" fillId="16" borderId="62" xfId="4" applyFont="1" applyFill="1" applyBorder="1" applyAlignment="1">
      <alignment horizontal="center" vertical="center" wrapText="1"/>
    </xf>
    <xf numFmtId="0" fontId="102" fillId="0" borderId="359" xfId="4" applyFont="1" applyBorder="1" applyAlignment="1">
      <alignment horizontal="center" vertical="center"/>
    </xf>
    <xf numFmtId="0" fontId="106" fillId="2" borderId="486" xfId="4" applyFont="1" applyFill="1" applyBorder="1" applyAlignment="1">
      <alignment horizontal="center" vertical="center" wrapText="1"/>
    </xf>
    <xf numFmtId="0" fontId="106" fillId="2" borderId="509" xfId="4" applyFont="1" applyFill="1" applyBorder="1" applyAlignment="1">
      <alignment horizontal="center" vertical="center" wrapText="1"/>
    </xf>
    <xf numFmtId="0" fontId="106" fillId="2" borderId="510" xfId="4" applyFont="1" applyFill="1" applyBorder="1" applyAlignment="1">
      <alignment horizontal="center" vertical="center" wrapText="1"/>
    </xf>
    <xf numFmtId="0" fontId="106" fillId="2" borderId="360" xfId="4" applyFont="1" applyFill="1" applyBorder="1" applyAlignment="1">
      <alignment horizontal="center" vertical="center" wrapText="1"/>
    </xf>
    <xf numFmtId="0" fontId="104" fillId="11" borderId="65" xfId="4" applyFont="1" applyFill="1" applyBorder="1" applyAlignment="1">
      <alignment horizontal="center" vertical="center"/>
    </xf>
    <xf numFmtId="0" fontId="22" fillId="0" borderId="0" xfId="4"/>
    <xf numFmtId="0" fontId="22" fillId="0" borderId="64" xfId="4" applyBorder="1"/>
    <xf numFmtId="167" fontId="104" fillId="11" borderId="486" xfId="4" applyNumberFormat="1" applyFont="1" applyFill="1" applyBorder="1" applyAlignment="1" applyProtection="1">
      <alignment horizontal="center" vertical="center" wrapText="1"/>
      <protection locked="0"/>
    </xf>
    <xf numFmtId="167" fontId="104" fillId="11" borderId="509" xfId="4" applyNumberFormat="1" applyFont="1" applyFill="1" applyBorder="1" applyAlignment="1" applyProtection="1">
      <alignment horizontal="center" vertical="center" wrapText="1"/>
      <protection locked="0"/>
    </xf>
    <xf numFmtId="167" fontId="104" fillId="11" borderId="510" xfId="4" applyNumberFormat="1" applyFont="1" applyFill="1" applyBorder="1" applyAlignment="1" applyProtection="1">
      <alignment horizontal="center" vertical="center" wrapText="1"/>
      <protection locked="0"/>
    </xf>
    <xf numFmtId="0" fontId="102" fillId="0" borderId="509" xfId="4" applyFont="1" applyBorder="1" applyAlignment="1" applyProtection="1">
      <alignment horizontal="center" vertical="center" wrapText="1"/>
      <protection locked="0"/>
    </xf>
    <xf numFmtId="0" fontId="102" fillId="0" borderId="510" xfId="4" applyFont="1" applyBorder="1" applyAlignment="1" applyProtection="1">
      <alignment horizontal="center" vertical="center" wrapText="1"/>
      <protection locked="0"/>
    </xf>
    <xf numFmtId="0" fontId="104" fillId="11" borderId="486" xfId="4" applyFont="1" applyFill="1" applyBorder="1" applyAlignment="1" applyProtection="1">
      <alignment horizontal="center" vertical="center" wrapText="1"/>
      <protection locked="0"/>
    </xf>
    <xf numFmtId="0" fontId="104" fillId="11" borderId="509" xfId="4" applyFont="1" applyFill="1" applyBorder="1" applyAlignment="1" applyProtection="1">
      <alignment horizontal="center" vertical="center" wrapText="1"/>
      <protection locked="0"/>
    </xf>
    <xf numFmtId="0" fontId="104" fillId="11" borderId="510" xfId="4" applyFont="1" applyFill="1" applyBorder="1" applyAlignment="1" applyProtection="1">
      <alignment horizontal="center" vertical="center" wrapText="1"/>
      <protection locked="0"/>
    </xf>
    <xf numFmtId="0" fontId="102" fillId="0" borderId="487" xfId="11" applyFont="1" applyBorder="1" applyAlignment="1" applyProtection="1">
      <alignment horizontal="center" vertical="center"/>
      <protection locked="0"/>
    </xf>
    <xf numFmtId="166" fontId="76" fillId="0" borderId="486" xfId="5" applyNumberFormat="1" applyFont="1" applyBorder="1" applyAlignment="1" applyProtection="1">
      <alignment horizontal="center" vertical="center"/>
    </xf>
    <xf numFmtId="166" fontId="76" fillId="0" borderId="509" xfId="5" applyNumberFormat="1" applyFont="1" applyBorder="1" applyAlignment="1" applyProtection="1">
      <alignment horizontal="center" vertical="center"/>
    </xf>
    <xf numFmtId="166" fontId="76" fillId="0" borderId="510" xfId="5" applyNumberFormat="1" applyFont="1" applyBorder="1" applyAlignment="1" applyProtection="1">
      <alignment horizontal="center" vertical="center"/>
    </xf>
    <xf numFmtId="0" fontId="104" fillId="11" borderId="361" xfId="4" applyFont="1" applyFill="1" applyBorder="1" applyAlignment="1">
      <alignment horizontal="left" vertical="center" wrapText="1"/>
    </xf>
    <xf numFmtId="0" fontId="102" fillId="0" borderId="487" xfId="4" applyFont="1" applyBorder="1" applyAlignment="1">
      <alignment horizontal="left" wrapText="1"/>
    </xf>
    <xf numFmtId="0" fontId="104" fillId="11" borderId="487" xfId="4" applyFont="1" applyFill="1" applyBorder="1" applyAlignment="1">
      <alignment horizontal="left" vertical="center" wrapText="1"/>
    </xf>
    <xf numFmtId="0" fontId="104" fillId="11" borderId="510" xfId="4" applyFont="1" applyFill="1" applyBorder="1" applyAlignment="1">
      <alignment horizontal="left" vertical="center" wrapText="1"/>
    </xf>
    <xf numFmtId="0" fontId="102" fillId="0" borderId="486" xfId="4" applyFont="1" applyBorder="1" applyAlignment="1">
      <alignment horizontal="center" vertical="center" wrapText="1"/>
    </xf>
    <xf numFmtId="0" fontId="102" fillId="0" borderId="509" xfId="4" applyFont="1" applyBorder="1" applyAlignment="1">
      <alignment horizontal="center" vertical="center" wrapText="1"/>
    </xf>
    <xf numFmtId="0" fontId="102" fillId="0" borderId="510" xfId="4" applyFont="1" applyBorder="1" applyAlignment="1">
      <alignment horizontal="center" vertical="center" wrapText="1"/>
    </xf>
    <xf numFmtId="0" fontId="104" fillId="11" borderId="486" xfId="4" applyFont="1" applyFill="1" applyBorder="1" applyAlignment="1">
      <alignment horizontal="left" vertical="center" wrapText="1"/>
    </xf>
    <xf numFmtId="180" fontId="104" fillId="0" borderId="486" xfId="4" applyNumberFormat="1" applyFont="1" applyBorder="1" applyAlignment="1" applyProtection="1">
      <alignment horizontal="center" vertical="center"/>
      <protection locked="0"/>
    </xf>
    <xf numFmtId="180" fontId="104" fillId="0" borderId="509" xfId="4" applyNumberFormat="1" applyFont="1" applyBorder="1" applyAlignment="1" applyProtection="1">
      <alignment horizontal="center" vertical="center"/>
      <protection locked="0"/>
    </xf>
    <xf numFmtId="180" fontId="104" fillId="0" borderId="360" xfId="4" applyNumberFormat="1" applyFont="1" applyBorder="1" applyAlignment="1" applyProtection="1">
      <alignment horizontal="center" vertical="center"/>
      <protection locked="0"/>
    </xf>
    <xf numFmtId="0" fontId="103" fillId="14" borderId="226" xfId="4" applyFont="1" applyFill="1" applyBorder="1" applyAlignment="1">
      <alignment horizontal="center" vertical="center" wrapText="1"/>
    </xf>
    <xf numFmtId="0" fontId="103" fillId="14" borderId="61" xfId="4" applyFont="1" applyFill="1" applyBorder="1" applyAlignment="1">
      <alignment horizontal="center" vertical="center" wrapText="1"/>
    </xf>
    <xf numFmtId="0" fontId="103" fillId="14" borderId="62" xfId="4" applyFont="1" applyFill="1" applyBorder="1" applyAlignment="1">
      <alignment horizontal="center" vertical="center" wrapText="1"/>
    </xf>
    <xf numFmtId="0" fontId="104" fillId="11" borderId="359" xfId="4" applyFont="1" applyFill="1" applyBorder="1" applyAlignment="1">
      <alignment horizontal="left" vertical="center" wrapText="1"/>
    </xf>
    <xf numFmtId="0" fontId="104" fillId="11" borderId="509" xfId="4" applyFont="1" applyFill="1" applyBorder="1" applyAlignment="1">
      <alignment horizontal="left" vertical="center" wrapText="1"/>
    </xf>
    <xf numFmtId="0" fontId="104" fillId="11" borderId="486" xfId="4" applyFont="1" applyFill="1" applyBorder="1" applyAlignment="1">
      <alignment horizontal="center" vertical="center"/>
    </xf>
    <xf numFmtId="0" fontId="104" fillId="11" borderId="509" xfId="4" applyFont="1" applyFill="1" applyBorder="1" applyAlignment="1">
      <alignment horizontal="center" vertical="center"/>
    </xf>
    <xf numFmtId="0" fontId="104" fillId="0" borderId="509" xfId="4" applyFont="1" applyBorder="1" applyAlignment="1" applyProtection="1">
      <alignment horizontal="center" vertical="center"/>
      <protection locked="0"/>
    </xf>
    <xf numFmtId="0" fontId="104" fillId="0" borderId="360" xfId="4" applyFont="1" applyBorder="1" applyAlignment="1" applyProtection="1">
      <alignment horizontal="center" vertical="center"/>
      <protection locked="0"/>
    </xf>
    <xf numFmtId="0" fontId="102" fillId="11" borderId="65" xfId="4" applyFont="1" applyFill="1" applyBorder="1"/>
    <xf numFmtId="0" fontId="102" fillId="0" borderId="0" xfId="4" applyFont="1"/>
    <xf numFmtId="0" fontId="102" fillId="0" borderId="64" xfId="4" applyFont="1" applyBorder="1"/>
    <xf numFmtId="0" fontId="62" fillId="16" borderId="118" xfId="0" applyFont="1" applyFill="1" applyBorder="1" applyAlignment="1">
      <alignment horizontal="center" vertical="center"/>
    </xf>
    <xf numFmtId="0" fontId="62" fillId="16" borderId="0" xfId="0" applyFont="1" applyFill="1" applyAlignment="1">
      <alignment horizontal="center" vertical="center"/>
    </xf>
    <xf numFmtId="37" fontId="39" fillId="2" borderId="76" xfId="1" applyNumberFormat="1" applyFont="1" applyFill="1" applyBorder="1" applyAlignment="1" applyProtection="1">
      <alignment horizontal="center" vertical="center"/>
      <protection locked="0"/>
    </xf>
    <xf numFmtId="37" fontId="39" fillId="2" borderId="77" xfId="1" applyNumberFormat="1" applyFont="1" applyFill="1" applyBorder="1" applyAlignment="1" applyProtection="1">
      <alignment horizontal="center" vertical="center"/>
      <protection locked="0"/>
    </xf>
    <xf numFmtId="37" fontId="39" fillId="2" borderId="144" xfId="1" applyNumberFormat="1" applyFont="1" applyFill="1" applyBorder="1" applyAlignment="1" applyProtection="1">
      <alignment horizontal="center" vertical="center"/>
      <protection locked="0"/>
    </xf>
    <xf numFmtId="37" fontId="39" fillId="2" borderId="68" xfId="1" applyNumberFormat="1" applyFont="1" applyFill="1" applyBorder="1" applyAlignment="1" applyProtection="1">
      <alignment horizontal="center" vertical="center"/>
      <protection locked="0"/>
    </xf>
    <xf numFmtId="10" fontId="48" fillId="2" borderId="14" xfId="2" applyNumberFormat="1" applyFont="1" applyFill="1" applyBorder="1" applyAlignment="1">
      <alignment horizontal="center" vertical="center"/>
    </xf>
    <xf numFmtId="10" fontId="48" fillId="2" borderId="131" xfId="2" applyNumberFormat="1" applyFont="1" applyFill="1" applyBorder="1" applyAlignment="1">
      <alignment horizontal="center" vertical="center"/>
    </xf>
    <xf numFmtId="37" fontId="39" fillId="2" borderId="87" xfId="1" applyNumberFormat="1" applyFont="1" applyFill="1" applyBorder="1" applyAlignment="1" applyProtection="1">
      <alignment horizontal="center" vertical="center"/>
      <protection locked="0"/>
    </xf>
    <xf numFmtId="37" fontId="39" fillId="2" borderId="14" xfId="1" applyNumberFormat="1" applyFont="1" applyFill="1" applyBorder="1" applyAlignment="1" applyProtection="1">
      <alignment horizontal="center" vertical="center"/>
      <protection locked="0"/>
    </xf>
    <xf numFmtId="0" fontId="37" fillId="16" borderId="99" xfId="0" applyFont="1" applyFill="1" applyBorder="1" applyAlignment="1">
      <alignment horizontal="center" vertical="center" wrapText="1"/>
    </xf>
    <xf numFmtId="0" fontId="37" fillId="16" borderId="82" xfId="0" applyFont="1" applyFill="1" applyBorder="1" applyAlignment="1">
      <alignment horizontal="center" vertical="center" wrapText="1"/>
    </xf>
    <xf numFmtId="38" fontId="38" fillId="2" borderId="130" xfId="0" applyNumberFormat="1" applyFont="1" applyFill="1" applyBorder="1" applyAlignment="1" applyProtection="1">
      <alignment horizontal="center" vertical="center"/>
      <protection locked="0"/>
    </xf>
    <xf numFmtId="38" fontId="38" fillId="2" borderId="131" xfId="0" applyNumberFormat="1" applyFont="1" applyFill="1" applyBorder="1" applyAlignment="1" applyProtection="1">
      <alignment horizontal="center" vertical="center"/>
      <protection locked="0"/>
    </xf>
    <xf numFmtId="0" fontId="29" fillId="16" borderId="118" xfId="0" applyFont="1" applyFill="1" applyBorder="1" applyAlignment="1">
      <alignment horizontal="center" vertical="center" wrapText="1"/>
    </xf>
    <xf numFmtId="167" fontId="48" fillId="2" borderId="66" xfId="0" applyNumberFormat="1" applyFont="1" applyFill="1" applyBorder="1" applyAlignment="1">
      <alignment horizontal="center" vertical="center"/>
    </xf>
    <xf numFmtId="167" fontId="48" fillId="2" borderId="14" xfId="0" applyNumberFormat="1" applyFont="1" applyFill="1" applyBorder="1" applyAlignment="1">
      <alignment horizontal="center" vertical="center"/>
    </xf>
    <xf numFmtId="0" fontId="29" fillId="16" borderId="75" xfId="0" applyFont="1" applyFill="1" applyBorder="1" applyAlignment="1">
      <alignment horizontal="center" vertical="center" wrapText="1"/>
    </xf>
    <xf numFmtId="0" fontId="29" fillId="16" borderId="96" xfId="0" applyFont="1" applyFill="1" applyBorder="1" applyAlignment="1">
      <alignment horizontal="center" vertical="center" wrapText="1"/>
    </xf>
    <xf numFmtId="0" fontId="0" fillId="0" borderId="147" xfId="0" applyBorder="1"/>
    <xf numFmtId="0" fontId="0" fillId="0" borderId="365" xfId="0" applyBorder="1"/>
    <xf numFmtId="0" fontId="47" fillId="16" borderId="75" xfId="0" applyFont="1" applyFill="1" applyBorder="1" applyAlignment="1">
      <alignment horizontal="center" vertical="center" wrapText="1"/>
    </xf>
    <xf numFmtId="0" fontId="47" fillId="16" borderId="67" xfId="0" applyFont="1" applyFill="1" applyBorder="1" applyAlignment="1">
      <alignment horizontal="center" vertical="center" wrapText="1"/>
    </xf>
    <xf numFmtId="0" fontId="16" fillId="0" borderId="445" xfId="0" applyFont="1" applyBorder="1" applyAlignment="1">
      <alignment horizontal="center"/>
    </xf>
    <xf numFmtId="0" fontId="16" fillId="0" borderId="446" xfId="0" applyFont="1" applyBorder="1" applyAlignment="1">
      <alignment horizontal="center"/>
    </xf>
    <xf numFmtId="0" fontId="16" fillId="0" borderId="447" xfId="0" applyFont="1" applyBorder="1" applyAlignment="1">
      <alignment horizontal="center"/>
    </xf>
    <xf numFmtId="0" fontId="16" fillId="0" borderId="448" xfId="0" applyFont="1" applyBorder="1" applyAlignment="1">
      <alignment horizontal="center"/>
    </xf>
    <xf numFmtId="0" fontId="16" fillId="0" borderId="449" xfId="0" applyFont="1" applyBorder="1" applyAlignment="1">
      <alignment horizontal="center"/>
    </xf>
    <xf numFmtId="0" fontId="16" fillId="0" borderId="450" xfId="0" applyFont="1" applyBorder="1" applyAlignment="1">
      <alignment horizontal="center"/>
    </xf>
    <xf numFmtId="37" fontId="39" fillId="0" borderId="93" xfId="1" applyNumberFormat="1" applyFont="1" applyFill="1" applyBorder="1" applyAlignment="1" applyProtection="1">
      <alignment horizontal="center" vertical="center"/>
      <protection locked="0"/>
    </xf>
    <xf numFmtId="37" fontId="39" fillId="0" borderId="66" xfId="1" applyNumberFormat="1" applyFont="1" applyFill="1" applyBorder="1" applyAlignment="1" applyProtection="1">
      <alignment horizontal="center" vertical="center"/>
      <protection locked="0"/>
    </xf>
    <xf numFmtId="0" fontId="0" fillId="0" borderId="9" xfId="0" applyBorder="1"/>
    <xf numFmtId="0" fontId="0" fillId="0" borderId="4" xfId="0" applyBorder="1"/>
    <xf numFmtId="37" fontId="39" fillId="0" borderId="87" xfId="1" applyNumberFormat="1" applyFont="1" applyFill="1" applyBorder="1" applyAlignment="1" applyProtection="1">
      <alignment horizontal="center" vertical="center"/>
      <protection locked="0"/>
    </xf>
    <xf numFmtId="37" fontId="39" fillId="0" borderId="14" xfId="1" applyNumberFormat="1" applyFont="1" applyFill="1" applyBorder="1" applyAlignment="1" applyProtection="1">
      <alignment horizontal="center" vertical="center"/>
      <protection locked="0"/>
    </xf>
    <xf numFmtId="40" fontId="38" fillId="2" borderId="130" xfId="0" applyNumberFormat="1" applyFont="1" applyFill="1" applyBorder="1" applyAlignment="1" applyProtection="1">
      <alignment horizontal="center" vertical="center"/>
      <protection locked="0"/>
    </xf>
    <xf numFmtId="40" fontId="38" fillId="2" borderId="131" xfId="0" applyNumberFormat="1" applyFont="1" applyFill="1" applyBorder="1" applyAlignment="1" applyProtection="1">
      <alignment horizontal="center" vertical="center"/>
      <protection locked="0"/>
    </xf>
    <xf numFmtId="0" fontId="16" fillId="0" borderId="451" xfId="0" applyFont="1" applyBorder="1" applyAlignment="1">
      <alignment horizontal="center"/>
    </xf>
    <xf numFmtId="37" fontId="39" fillId="2" borderId="93" xfId="1" applyNumberFormat="1" applyFont="1" applyFill="1" applyBorder="1" applyAlignment="1" applyProtection="1">
      <alignment horizontal="center" vertical="center"/>
      <protection locked="0"/>
    </xf>
    <xf numFmtId="37" fontId="39" fillId="2" borderId="63" xfId="1" applyNumberFormat="1" applyFont="1" applyFill="1" applyBorder="1" applyAlignment="1" applyProtection="1">
      <alignment horizontal="center" vertical="center"/>
      <protection locked="0"/>
    </xf>
    <xf numFmtId="39" fontId="58" fillId="2" borderId="87" xfId="1" applyNumberFormat="1" applyFont="1" applyFill="1" applyBorder="1" applyAlignment="1" applyProtection="1">
      <alignment horizontal="center" vertical="center"/>
      <protection locked="0"/>
    </xf>
    <xf numFmtId="39" fontId="58" fillId="2" borderId="14" xfId="1" applyNumberFormat="1" applyFont="1" applyFill="1" applyBorder="1" applyAlignment="1" applyProtection="1">
      <alignment horizontal="center" vertical="center"/>
      <protection locked="0"/>
    </xf>
    <xf numFmtId="40" fontId="38" fillId="0" borderId="130" xfId="0" applyNumberFormat="1" applyFont="1" applyBorder="1" applyAlignment="1" applyProtection="1">
      <alignment horizontal="center" vertical="center"/>
      <protection locked="0"/>
    </xf>
    <xf numFmtId="40" fontId="38" fillId="0" borderId="131" xfId="0" applyNumberFormat="1" applyFont="1" applyBorder="1" applyAlignment="1" applyProtection="1">
      <alignment horizontal="center" vertical="center"/>
      <protection locked="0"/>
    </xf>
    <xf numFmtId="39" fontId="39" fillId="0" borderId="87" xfId="1" applyNumberFormat="1" applyFont="1" applyFill="1" applyBorder="1" applyAlignment="1" applyProtection="1">
      <alignment horizontal="center" vertical="center"/>
    </xf>
    <xf numFmtId="39" fontId="39" fillId="0" borderId="14" xfId="1" applyNumberFormat="1" applyFont="1" applyFill="1" applyBorder="1" applyAlignment="1" applyProtection="1">
      <alignment horizontal="center" vertical="center"/>
    </xf>
    <xf numFmtId="0" fontId="36" fillId="16" borderId="0" xfId="0" applyFont="1" applyFill="1" applyAlignment="1">
      <alignment horizontal="center" vertical="center"/>
    </xf>
    <xf numFmtId="0" fontId="36" fillId="14" borderId="0" xfId="0" applyFont="1" applyFill="1" applyAlignment="1">
      <alignment horizontal="center" vertical="center"/>
    </xf>
    <xf numFmtId="0" fontId="36" fillId="14" borderId="15" xfId="0" applyFont="1" applyFill="1" applyBorder="1" applyAlignment="1">
      <alignment horizontal="center" vertical="center"/>
    </xf>
    <xf numFmtId="0" fontId="37" fillId="16" borderId="0" xfId="0" applyFont="1" applyFill="1" applyAlignment="1">
      <alignment horizontal="center" vertical="center" wrapText="1"/>
    </xf>
    <xf numFmtId="0" fontId="37" fillId="16" borderId="101" xfId="0" applyFont="1" applyFill="1" applyBorder="1" applyAlignment="1">
      <alignment horizontal="center" vertical="center" wrapText="1"/>
    </xf>
    <xf numFmtId="0" fontId="37" fillId="16" borderId="363" xfId="0" applyFont="1" applyFill="1" applyBorder="1" applyAlignment="1">
      <alignment horizontal="center" vertical="center" wrapText="1"/>
    </xf>
    <xf numFmtId="0" fontId="37" fillId="16" borderId="481" xfId="0" applyFont="1" applyFill="1" applyBorder="1" applyAlignment="1">
      <alignment horizontal="center" vertical="center" wrapText="1"/>
    </xf>
    <xf numFmtId="0" fontId="36" fillId="14" borderId="118" xfId="0" applyFont="1" applyFill="1" applyBorder="1" applyAlignment="1">
      <alignment horizontal="center" vertical="center"/>
    </xf>
    <xf numFmtId="39" fontId="39" fillId="0" borderId="93" xfId="1" applyNumberFormat="1" applyFont="1" applyFill="1" applyBorder="1" applyAlignment="1" applyProtection="1">
      <alignment horizontal="center" vertical="center"/>
      <protection locked="0"/>
    </xf>
    <xf numFmtId="39" fontId="39" fillId="0" borderId="63" xfId="1" applyNumberFormat="1" applyFont="1" applyFill="1" applyBorder="1" applyAlignment="1" applyProtection="1">
      <alignment horizontal="center" vertical="center"/>
      <protection locked="0"/>
    </xf>
    <xf numFmtId="39" fontId="39" fillId="2" borderId="93" xfId="1" applyNumberFormat="1" applyFont="1" applyFill="1" applyBorder="1" applyAlignment="1" applyProtection="1">
      <alignment horizontal="center" vertical="center"/>
      <protection locked="0"/>
    </xf>
    <xf numFmtId="39" fontId="39" fillId="2" borderId="66" xfId="1" applyNumberFormat="1" applyFont="1" applyFill="1" applyBorder="1" applyAlignment="1" applyProtection="1">
      <alignment horizontal="center" vertical="center"/>
      <protection locked="0"/>
    </xf>
    <xf numFmtId="37" fontId="39" fillId="2" borderId="66" xfId="1" applyNumberFormat="1" applyFont="1" applyFill="1" applyBorder="1" applyAlignment="1" applyProtection="1">
      <alignment horizontal="center" vertical="center"/>
      <protection locked="0"/>
    </xf>
    <xf numFmtId="0" fontId="37" fillId="16" borderId="75" xfId="0" applyFont="1" applyFill="1" applyBorder="1" applyAlignment="1">
      <alignment horizontal="center" vertical="center" wrapText="1"/>
    </xf>
    <xf numFmtId="0" fontId="37" fillId="16" borderId="76" xfId="0" applyFont="1" applyFill="1" applyBorder="1" applyAlignment="1">
      <alignment horizontal="center" vertical="center" wrapText="1"/>
    </xf>
    <xf numFmtId="0" fontId="0" fillId="19" borderId="6" xfId="0" applyFill="1" applyBorder="1"/>
    <xf numFmtId="0" fontId="0" fillId="19" borderId="7" xfId="0" applyFill="1" applyBorder="1"/>
    <xf numFmtId="39" fontId="39" fillId="2" borderId="63" xfId="1" applyNumberFormat="1" applyFont="1" applyFill="1" applyBorder="1" applyAlignment="1" applyProtection="1">
      <alignment horizontal="center" vertical="center"/>
      <protection locked="0"/>
    </xf>
    <xf numFmtId="9" fontId="39" fillId="0" borderId="87" xfId="2" applyFont="1" applyFill="1" applyBorder="1" applyAlignment="1" applyProtection="1">
      <alignment horizontal="center" vertical="center"/>
      <protection locked="0"/>
    </xf>
    <xf numFmtId="9" fontId="39" fillId="0" borderId="14" xfId="2" applyFont="1" applyFill="1" applyBorder="1" applyAlignment="1" applyProtection="1">
      <alignment horizontal="center" vertical="center"/>
      <protection locked="0"/>
    </xf>
    <xf numFmtId="10" fontId="39" fillId="2" borderId="130" xfId="2" applyNumberFormat="1" applyFont="1" applyFill="1" applyBorder="1" applyAlignment="1" applyProtection="1">
      <alignment horizontal="center" vertical="center"/>
    </xf>
    <xf numFmtId="10" fontId="39" fillId="2" borderId="131" xfId="2" applyNumberFormat="1" applyFont="1" applyFill="1" applyBorder="1" applyAlignment="1" applyProtection="1">
      <alignment horizontal="center" vertical="center"/>
    </xf>
    <xf numFmtId="9" fontId="39" fillId="0" borderId="93" xfId="2" applyFont="1" applyFill="1" applyBorder="1" applyAlignment="1" applyProtection="1">
      <alignment horizontal="center" vertical="center"/>
      <protection locked="0"/>
    </xf>
    <xf numFmtId="9" fontId="39" fillId="0" borderId="66" xfId="2" applyFont="1" applyFill="1" applyBorder="1" applyAlignment="1" applyProtection="1">
      <alignment horizontal="center" vertical="center"/>
      <protection locked="0"/>
    </xf>
    <xf numFmtId="0" fontId="16" fillId="0" borderId="480" xfId="0" applyFont="1" applyBorder="1" applyAlignment="1">
      <alignment horizontal="center"/>
    </xf>
    <xf numFmtId="0" fontId="215" fillId="0" borderId="0" xfId="0" applyFont="1"/>
    <xf numFmtId="0" fontId="216" fillId="0" borderId="0" xfId="0" applyFont="1"/>
    <xf numFmtId="170" fontId="171" fillId="0" borderId="487" xfId="0" applyNumberFormat="1" applyFont="1" applyBorder="1" applyAlignment="1">
      <alignment horizontal="center" vertical="center"/>
    </xf>
    <xf numFmtId="0" fontId="36" fillId="16" borderId="475" xfId="0" applyFont="1" applyFill="1" applyBorder="1" applyAlignment="1">
      <alignment horizontal="center" vertical="center"/>
    </xf>
    <xf numFmtId="0" fontId="36" fillId="16" borderId="476" xfId="0" applyFont="1" applyFill="1" applyBorder="1" applyAlignment="1">
      <alignment horizontal="center" vertical="center"/>
    </xf>
    <xf numFmtId="0" fontId="49" fillId="0" borderId="125" xfId="0" applyFont="1" applyBorder="1" applyAlignment="1">
      <alignment horizontal="center" vertical="center"/>
    </xf>
    <xf numFmtId="0" fontId="34" fillId="16" borderId="89" xfId="0" applyFont="1" applyFill="1" applyBorder="1" applyAlignment="1">
      <alignment horizontal="center" vertical="center" wrapText="1"/>
    </xf>
    <xf numFmtId="0" fontId="34" fillId="16" borderId="335" xfId="0" applyFont="1" applyFill="1" applyBorder="1" applyAlignment="1">
      <alignment horizontal="center" vertical="center" wrapText="1"/>
    </xf>
    <xf numFmtId="0" fontId="49" fillId="0" borderId="145" xfId="0" applyFont="1" applyBorder="1" applyAlignment="1">
      <alignment horizontal="center" vertical="center"/>
    </xf>
    <xf numFmtId="0" fontId="49" fillId="0" borderId="79" xfId="0" applyFont="1" applyBorder="1" applyAlignment="1">
      <alignment horizontal="center" vertical="center"/>
    </xf>
    <xf numFmtId="0" fontId="28" fillId="16" borderId="70" xfId="0" applyFont="1" applyFill="1" applyBorder="1" applyAlignment="1">
      <alignment horizontal="center" vertical="center" wrapText="1"/>
    </xf>
    <xf numFmtId="0" fontId="28" fillId="16" borderId="129" xfId="0" applyFont="1" applyFill="1" applyBorder="1" applyAlignment="1">
      <alignment horizontal="center" vertical="center" wrapText="1"/>
    </xf>
    <xf numFmtId="0" fontId="67" fillId="0" borderId="67" xfId="0" applyFont="1" applyBorder="1" applyAlignment="1">
      <alignment horizontal="center" vertical="center"/>
    </xf>
    <xf numFmtId="0" fontId="67" fillId="0" borderId="144" xfId="0" applyFont="1" applyBorder="1" applyAlignment="1">
      <alignment horizontal="center" vertical="center"/>
    </xf>
    <xf numFmtId="0" fontId="28" fillId="16" borderId="128" xfId="0" applyFont="1" applyFill="1" applyBorder="1" applyAlignment="1">
      <alignment horizontal="center" vertical="center" wrapText="1"/>
    </xf>
    <xf numFmtId="0" fontId="67" fillId="0" borderId="115" xfId="0" applyFont="1" applyBorder="1" applyAlignment="1">
      <alignment horizontal="center" vertical="center"/>
    </xf>
    <xf numFmtId="0" fontId="67" fillId="0" borderId="78" xfId="0" applyFont="1" applyBorder="1" applyAlignment="1">
      <alignment horizontal="center" vertical="center"/>
    </xf>
    <xf numFmtId="0" fontId="42" fillId="16" borderId="92" xfId="0" applyFont="1" applyFill="1" applyBorder="1" applyAlignment="1">
      <alignment horizontal="center" vertical="center"/>
    </xf>
    <xf numFmtId="0" fontId="42" fillId="16" borderId="113" xfId="0" applyFont="1" applyFill="1" applyBorder="1" applyAlignment="1">
      <alignment horizontal="center" vertical="center"/>
    </xf>
    <xf numFmtId="0" fontId="42" fillId="16" borderId="127" xfId="0" applyFont="1" applyFill="1" applyBorder="1" applyAlignment="1">
      <alignment horizontal="center" vertical="center"/>
    </xf>
    <xf numFmtId="0" fontId="49" fillId="0" borderId="126" xfId="0" applyFont="1" applyBorder="1" applyAlignment="1">
      <alignment horizontal="center" vertical="center"/>
    </xf>
    <xf numFmtId="17" fontId="30" fillId="12" borderId="0" xfId="0" applyNumberFormat="1" applyFont="1" applyFill="1" applyAlignment="1">
      <alignment horizontal="center" vertical="center"/>
    </xf>
    <xf numFmtId="17" fontId="30" fillId="17" borderId="0" xfId="0" applyNumberFormat="1" applyFont="1" applyFill="1" applyAlignment="1">
      <alignment horizontal="center" vertical="center"/>
    </xf>
    <xf numFmtId="0" fontId="30" fillId="17" borderId="100" xfId="0" applyFont="1" applyFill="1" applyBorder="1" applyAlignment="1">
      <alignment horizontal="center" vertical="center"/>
    </xf>
    <xf numFmtId="0" fontId="30" fillId="17" borderId="0" xfId="0" applyFont="1" applyFill="1" applyAlignment="1">
      <alignment horizontal="center" vertical="center"/>
    </xf>
    <xf numFmtId="0" fontId="42" fillId="16" borderId="96" xfId="0" applyFont="1" applyFill="1" applyBorder="1" applyAlignment="1">
      <alignment horizontal="center" vertical="center"/>
    </xf>
    <xf numFmtId="0" fontId="42" fillId="16" borderId="98" xfId="0" applyFont="1" applyFill="1" applyBorder="1" applyAlignment="1">
      <alignment horizontal="center" vertical="center"/>
    </xf>
    <xf numFmtId="0" fontId="42" fillId="16" borderId="143" xfId="0" applyFont="1" applyFill="1" applyBorder="1" applyAlignment="1">
      <alignment horizontal="center" vertical="center"/>
    </xf>
    <xf numFmtId="0" fontId="49" fillId="0" borderId="511" xfId="0" applyFont="1" applyBorder="1" applyAlignment="1">
      <alignment horizontal="center" vertical="center"/>
    </xf>
    <xf numFmtId="0" fontId="49" fillId="0" borderId="512" xfId="0" applyFont="1" applyBorder="1" applyAlignment="1">
      <alignment horizontal="center" vertical="center"/>
    </xf>
    <xf numFmtId="175" fontId="61" fillId="21" borderId="125" xfId="8" applyNumberFormat="1" applyFont="1" applyFill="1" applyBorder="1" applyAlignment="1">
      <alignment horizontal="center" vertical="center"/>
    </xf>
    <xf numFmtId="0" fontId="46" fillId="16" borderId="70" xfId="0" applyFont="1" applyFill="1" applyBorder="1" applyAlignment="1">
      <alignment horizontal="center" vertical="center" wrapText="1"/>
    </xf>
    <xf numFmtId="0" fontId="46" fillId="16" borderId="91" xfId="0" applyFont="1" applyFill="1" applyBorder="1" applyAlignment="1">
      <alignment horizontal="center" vertical="center" wrapText="1"/>
    </xf>
    <xf numFmtId="0" fontId="46" fillId="16" borderId="90" xfId="0" applyFont="1" applyFill="1" applyBorder="1" applyAlignment="1">
      <alignment horizontal="center" vertical="center" wrapText="1"/>
    </xf>
    <xf numFmtId="0" fontId="28" fillId="16" borderId="91" xfId="0" applyFont="1" applyFill="1" applyBorder="1" applyAlignment="1">
      <alignment horizontal="center" vertical="center" wrapText="1"/>
    </xf>
    <xf numFmtId="0" fontId="28" fillId="16" borderId="90" xfId="0" applyFont="1" applyFill="1" applyBorder="1" applyAlignment="1">
      <alignment horizontal="center" vertical="center" wrapText="1"/>
    </xf>
    <xf numFmtId="1" fontId="49" fillId="0" borderId="145" xfId="0" applyNumberFormat="1" applyFont="1" applyBorder="1" applyAlignment="1">
      <alignment horizontal="center" vertical="center"/>
    </xf>
    <xf numFmtId="1" fontId="49" fillId="0" borderId="146" xfId="0" applyNumberFormat="1" applyFont="1" applyBorder="1" applyAlignment="1">
      <alignment horizontal="center" vertical="center"/>
    </xf>
    <xf numFmtId="175" fontId="61" fillId="21" borderId="145" xfId="8" applyNumberFormat="1" applyFont="1" applyFill="1" applyBorder="1" applyAlignment="1">
      <alignment horizontal="center" vertical="center"/>
    </xf>
    <xf numFmtId="175" fontId="61" fillId="21" borderId="146" xfId="8" applyNumberFormat="1" applyFont="1" applyFill="1" applyBorder="1" applyAlignment="1">
      <alignment horizontal="center" vertical="center"/>
    </xf>
    <xf numFmtId="0" fontId="49" fillId="0" borderId="146" xfId="0" applyFont="1" applyBorder="1" applyAlignment="1">
      <alignment horizontal="center" vertical="center"/>
    </xf>
    <xf numFmtId="0" fontId="36" fillId="16" borderId="57" xfId="0" applyFont="1" applyFill="1" applyBorder="1" applyAlignment="1">
      <alignment horizontal="center" vertical="center"/>
    </xf>
    <xf numFmtId="0" fontId="36" fillId="16" borderId="54" xfId="0" applyFont="1" applyFill="1" applyBorder="1" applyAlignment="1">
      <alignment horizontal="center" vertical="center"/>
    </xf>
    <xf numFmtId="0" fontId="36" fillId="16" borderId="123" xfId="0" applyFont="1" applyFill="1" applyBorder="1" applyAlignment="1">
      <alignment horizontal="center" vertical="center"/>
    </xf>
    <xf numFmtId="0" fontId="36" fillId="16" borderId="120" xfId="0" applyFont="1" applyFill="1" applyBorder="1" applyAlignment="1">
      <alignment horizontal="center" vertical="center"/>
    </xf>
    <xf numFmtId="0" fontId="41" fillId="52" borderId="487" xfId="0" applyFont="1" applyFill="1" applyBorder="1" applyAlignment="1">
      <alignment horizontal="center" vertical="center"/>
    </xf>
    <xf numFmtId="0" fontId="16" fillId="5" borderId="487" xfId="0" applyFont="1" applyFill="1" applyBorder="1" applyAlignment="1">
      <alignment horizontal="center" vertical="center" wrapText="1"/>
    </xf>
    <xf numFmtId="0" fontId="0" fillId="0" borderId="486" xfId="0" applyBorder="1" applyAlignment="1">
      <alignment horizontal="center" vertical="center"/>
    </xf>
    <xf numFmtId="0" fontId="0" fillId="0" borderId="510" xfId="0" applyBorder="1" applyAlignment="1">
      <alignment horizontal="center" vertical="center"/>
    </xf>
    <xf numFmtId="0" fontId="0" fillId="0" borderId="487" xfId="0" applyBorder="1" applyAlignment="1">
      <alignment horizontal="center" vertical="center"/>
    </xf>
    <xf numFmtId="0" fontId="16" fillId="11" borderId="487" xfId="0" applyFont="1" applyFill="1" applyBorder="1" applyAlignment="1">
      <alignment horizontal="center" vertical="center" wrapText="1"/>
    </xf>
    <xf numFmtId="0" fontId="0" fillId="11" borderId="487" xfId="0" applyFill="1" applyBorder="1" applyAlignment="1">
      <alignment horizontal="center" vertical="center"/>
    </xf>
    <xf numFmtId="0" fontId="41" fillId="52" borderId="487" xfId="0" applyFont="1" applyFill="1" applyBorder="1" applyAlignment="1">
      <alignment horizontal="center" vertical="center" wrapText="1"/>
    </xf>
    <xf numFmtId="0" fontId="17" fillId="5" borderId="486" xfId="0" applyFont="1" applyFill="1" applyBorder="1" applyAlignment="1">
      <alignment horizontal="center" vertical="center" wrapText="1"/>
    </xf>
    <xf numFmtId="0" fontId="17" fillId="5" borderId="510" xfId="0" applyFont="1" applyFill="1" applyBorder="1" applyAlignment="1">
      <alignment horizontal="center" vertical="center" wrapText="1"/>
    </xf>
    <xf numFmtId="1" fontId="0" fillId="0" borderId="487" xfId="0" applyNumberFormat="1" applyBorder="1" applyAlignment="1">
      <alignment horizontal="center" vertical="center"/>
    </xf>
    <xf numFmtId="0" fontId="69" fillId="2" borderId="299" xfId="0" applyFont="1" applyFill="1" applyBorder="1" applyAlignment="1">
      <alignment horizontal="center" vertical="center"/>
    </xf>
    <xf numFmtId="0" fontId="89" fillId="35" borderId="299" xfId="0" applyFont="1" applyFill="1" applyBorder="1" applyAlignment="1">
      <alignment horizontal="center" vertical="center"/>
    </xf>
    <xf numFmtId="0" fontId="89" fillId="35" borderId="302" xfId="0" applyFont="1" applyFill="1" applyBorder="1" applyAlignment="1">
      <alignment horizontal="center" vertical="center"/>
    </xf>
    <xf numFmtId="173" fontId="118" fillId="0" borderId="363" xfId="4" applyNumberFormat="1" applyFont="1" applyBorder="1" applyAlignment="1">
      <alignment horizontal="center" vertical="center"/>
    </xf>
    <xf numFmtId="17" fontId="21" fillId="4" borderId="19" xfId="0" applyNumberFormat="1" applyFont="1" applyFill="1" applyBorder="1" applyAlignment="1">
      <alignment horizontal="center"/>
    </xf>
    <xf numFmtId="17" fontId="21" fillId="4" borderId="20" xfId="0" applyNumberFormat="1" applyFont="1" applyFill="1" applyBorder="1" applyAlignment="1">
      <alignment horizontal="center"/>
    </xf>
    <xf numFmtId="17" fontId="21" fillId="4" borderId="21" xfId="0" applyNumberFormat="1" applyFont="1" applyFill="1" applyBorder="1" applyAlignment="1">
      <alignment horizontal="center"/>
    </xf>
    <xf numFmtId="0" fontId="18" fillId="8" borderId="10" xfId="0" applyFont="1" applyFill="1" applyBorder="1" applyAlignment="1">
      <alignment horizontal="center"/>
    </xf>
    <xf numFmtId="0" fontId="18" fillId="8" borderId="2" xfId="0" applyFont="1" applyFill="1" applyBorder="1" applyAlignment="1">
      <alignment horizontal="center"/>
    </xf>
    <xf numFmtId="0" fontId="16" fillId="0" borderId="9" xfId="0" applyFont="1" applyBorder="1" applyAlignment="1">
      <alignment horizontal="center"/>
    </xf>
    <xf numFmtId="0" fontId="16" fillId="0" borderId="4" xfId="0" applyFont="1" applyBorder="1" applyAlignment="1">
      <alignment horizontal="center"/>
    </xf>
    <xf numFmtId="0" fontId="18" fillId="12" borderId="9" xfId="0" applyFont="1" applyFill="1" applyBorder="1" applyAlignment="1">
      <alignment horizontal="center"/>
    </xf>
    <xf numFmtId="0" fontId="18" fillId="12" borderId="3" xfId="0" applyFont="1" applyFill="1" applyBorder="1" applyAlignment="1">
      <alignment horizontal="center"/>
    </xf>
    <xf numFmtId="0" fontId="16" fillId="5" borderId="9" xfId="0" applyFont="1" applyFill="1" applyBorder="1" applyAlignment="1">
      <alignment horizontal="center"/>
    </xf>
    <xf numFmtId="0" fontId="16" fillId="5" borderId="3" xfId="0" applyFont="1" applyFill="1" applyBorder="1" applyAlignment="1">
      <alignment horizontal="center"/>
    </xf>
    <xf numFmtId="0" fontId="16" fillId="5" borderId="12" xfId="0" applyFont="1" applyFill="1" applyBorder="1" applyAlignment="1">
      <alignment horizontal="center"/>
    </xf>
    <xf numFmtId="0" fontId="16" fillId="6" borderId="9" xfId="0" applyFont="1" applyFill="1" applyBorder="1" applyAlignment="1">
      <alignment horizontal="center"/>
    </xf>
    <xf numFmtId="0" fontId="16" fillId="6" borderId="3" xfId="0" applyFont="1" applyFill="1" applyBorder="1" applyAlignment="1">
      <alignment horizontal="center"/>
    </xf>
    <xf numFmtId="0" fontId="18" fillId="7" borderId="9" xfId="0" applyFont="1" applyFill="1" applyBorder="1" applyAlignment="1">
      <alignment horizontal="center"/>
    </xf>
    <xf numFmtId="0" fontId="18" fillId="7" borderId="3" xfId="0" applyFont="1" applyFill="1" applyBorder="1" applyAlignment="1">
      <alignment horizontal="center"/>
    </xf>
    <xf numFmtId="0" fontId="81" fillId="25" borderId="363" xfId="0" applyFont="1" applyFill="1" applyBorder="1" applyAlignment="1">
      <alignment horizontal="center" vertical="center"/>
    </xf>
    <xf numFmtId="0" fontId="131" fillId="42" borderId="487" xfId="0" applyFont="1" applyFill="1" applyBorder="1" applyAlignment="1">
      <alignment horizontal="center" vertical="center" wrapText="1" readingOrder="1"/>
    </xf>
    <xf numFmtId="0" fontId="121" fillId="0" borderId="371" xfId="0" applyFont="1" applyBorder="1" applyAlignment="1">
      <alignment horizontal="center" vertical="center"/>
    </xf>
    <xf numFmtId="0" fontId="121" fillId="0" borderId="369" xfId="0" applyFont="1" applyBorder="1" applyAlignment="1">
      <alignment horizontal="center" vertical="center"/>
    </xf>
    <xf numFmtId="0" fontId="121" fillId="0" borderId="370" xfId="0" applyFont="1" applyBorder="1" applyAlignment="1">
      <alignment horizontal="center" vertical="center"/>
    </xf>
    <xf numFmtId="0" fontId="73" fillId="40" borderId="415" xfId="0" applyFont="1" applyFill="1" applyBorder="1" applyAlignment="1">
      <alignment horizontal="center" vertical="center"/>
    </xf>
    <xf numFmtId="0" fontId="73" fillId="40" borderId="416" xfId="0" applyFont="1" applyFill="1" applyBorder="1" applyAlignment="1">
      <alignment horizontal="center" vertical="center"/>
    </xf>
    <xf numFmtId="0" fontId="73" fillId="40" borderId="435" xfId="0" applyFont="1" applyFill="1" applyBorder="1" applyAlignment="1">
      <alignment horizontal="center" vertical="center"/>
    </xf>
    <xf numFmtId="0" fontId="73" fillId="40" borderId="362" xfId="0" applyFont="1" applyFill="1" applyBorder="1" applyAlignment="1">
      <alignment horizontal="center" vertical="center"/>
    </xf>
    <xf numFmtId="0" fontId="73" fillId="40" borderId="363" xfId="0" applyFont="1" applyFill="1" applyBorder="1" applyAlignment="1">
      <alignment horizontal="center" vertical="center"/>
    </xf>
    <xf numFmtId="0" fontId="73" fillId="40" borderId="364" xfId="0" applyFont="1" applyFill="1" applyBorder="1" applyAlignment="1">
      <alignment horizontal="center" vertical="center"/>
    </xf>
    <xf numFmtId="0" fontId="73" fillId="40" borderId="371" xfId="0" applyFont="1" applyFill="1" applyBorder="1" applyAlignment="1">
      <alignment horizontal="center" vertical="center"/>
    </xf>
    <xf numFmtId="0" fontId="73" fillId="40" borderId="369" xfId="0" applyFont="1" applyFill="1" applyBorder="1" applyAlignment="1">
      <alignment horizontal="center" vertical="center"/>
    </xf>
    <xf numFmtId="0" fontId="73" fillId="40" borderId="370" xfId="0" applyFont="1" applyFill="1" applyBorder="1" applyAlignment="1">
      <alignment horizontal="center" vertical="center"/>
    </xf>
    <xf numFmtId="0" fontId="124" fillId="41" borderId="16" xfId="0" applyFont="1" applyFill="1" applyBorder="1" applyAlignment="1">
      <alignment horizontal="center" vertical="center" wrapText="1" readingOrder="1"/>
    </xf>
    <xf numFmtId="0" fontId="131" fillId="43" borderId="487" xfId="0" applyFont="1" applyFill="1" applyBorder="1" applyAlignment="1">
      <alignment horizontal="center" vertical="center" wrapText="1" readingOrder="2"/>
    </xf>
    <xf numFmtId="0" fontId="131" fillId="42" borderId="487" xfId="0" applyFont="1" applyFill="1" applyBorder="1" applyAlignment="1">
      <alignment horizontal="center" vertical="center" wrapText="1" readingOrder="2"/>
    </xf>
    <xf numFmtId="0" fontId="131" fillId="43" borderId="487" xfId="0" applyFont="1" applyFill="1" applyBorder="1" applyAlignment="1">
      <alignment horizontal="center" vertical="center" wrapText="1" readingOrder="1"/>
    </xf>
    <xf numFmtId="0" fontId="126" fillId="42" borderId="486" xfId="0" applyFont="1" applyFill="1" applyBorder="1" applyAlignment="1">
      <alignment horizontal="center" vertical="center" wrapText="1" readingOrder="2"/>
    </xf>
    <xf numFmtId="0" fontId="126" fillId="42" borderId="510" xfId="0" applyFont="1" applyFill="1" applyBorder="1" applyAlignment="1">
      <alignment horizontal="center" vertical="center" wrapText="1" readingOrder="2"/>
    </xf>
    <xf numFmtId="0" fontId="126" fillId="42" borderId="487" xfId="0" applyFont="1" applyFill="1" applyBorder="1" applyAlignment="1">
      <alignment horizontal="right" vertical="center" wrapText="1" readingOrder="2"/>
    </xf>
    <xf numFmtId="0" fontId="73" fillId="40" borderId="366" xfId="0" applyFont="1" applyFill="1" applyBorder="1" applyAlignment="1">
      <alignment horizontal="center" vertical="center"/>
    </xf>
    <xf numFmtId="0" fontId="73" fillId="40" borderId="367" xfId="0" applyFont="1" applyFill="1" applyBorder="1" applyAlignment="1">
      <alignment horizontal="center" vertical="center"/>
    </xf>
    <xf numFmtId="0" fontId="73" fillId="40" borderId="436" xfId="0" applyFont="1" applyFill="1" applyBorder="1" applyAlignment="1">
      <alignment horizontal="center" vertical="center"/>
    </xf>
    <xf numFmtId="0" fontId="126" fillId="42" borderId="16" xfId="0" applyFont="1" applyFill="1" applyBorder="1" applyAlignment="1">
      <alignment horizontal="right" vertical="center" wrapText="1" readingOrder="2"/>
    </xf>
    <xf numFmtId="0" fontId="0" fillId="0" borderId="25" xfId="0" applyBorder="1"/>
    <xf numFmtId="0" fontId="12" fillId="5" borderId="25" xfId="0" applyFont="1" applyFill="1" applyBorder="1" applyAlignment="1">
      <alignment horizontal="center"/>
    </xf>
    <xf numFmtId="0" fontId="13" fillId="9" borderId="24" xfId="0" applyFont="1" applyFill="1" applyBorder="1" applyAlignment="1">
      <alignment horizontal="center" vertical="center"/>
    </xf>
    <xf numFmtId="0" fontId="13" fillId="9" borderId="2" xfId="0" applyFont="1" applyFill="1" applyBorder="1" applyAlignment="1">
      <alignment horizontal="center" vertical="center"/>
    </xf>
    <xf numFmtId="0" fontId="13" fillId="9" borderId="23" xfId="0" applyFont="1" applyFill="1" applyBorder="1" applyAlignment="1">
      <alignment horizontal="center" vertical="center"/>
    </xf>
    <xf numFmtId="0" fontId="0" fillId="0" borderId="25" xfId="0" applyBorder="1" applyAlignment="1">
      <alignment horizontal="left" vertical="center"/>
    </xf>
    <xf numFmtId="37" fontId="40" fillId="38" borderId="564" xfId="1" applyNumberFormat="1" applyFont="1" applyFill="1" applyBorder="1" applyAlignment="1" applyProtection="1">
      <alignment horizontal="center" vertical="center"/>
      <protection locked="0"/>
    </xf>
    <xf numFmtId="9" fontId="116" fillId="0" borderId="104" xfId="2" applyFont="1" applyBorder="1" applyAlignment="1">
      <alignment horizontal="center" vertical="center"/>
    </xf>
    <xf numFmtId="15" fontId="12" fillId="0" borderId="107" xfId="0" applyNumberFormat="1" applyFont="1" applyBorder="1" applyAlignment="1">
      <alignment horizontal="center" vertical="center"/>
    </xf>
    <xf numFmtId="0" fontId="124" fillId="79" borderId="569" xfId="0" applyFont="1" applyFill="1" applyBorder="1" applyAlignment="1">
      <alignment horizontal="center" vertical="center" wrapText="1"/>
    </xf>
    <xf numFmtId="0" fontId="174" fillId="0" borderId="0" xfId="0" applyFont="1" applyAlignment="1">
      <alignment horizontal="center" vertical="center"/>
    </xf>
    <xf numFmtId="195" fontId="217" fillId="80" borderId="572" xfId="0" applyNumberFormat="1" applyFont="1" applyFill="1" applyBorder="1" applyAlignment="1">
      <alignment horizontal="center" vertical="center" wrapText="1"/>
    </xf>
    <xf numFmtId="195" fontId="217" fillId="0" borderId="572" xfId="0" applyNumberFormat="1" applyFont="1" applyBorder="1" applyAlignment="1">
      <alignment horizontal="center" vertical="center" wrapText="1"/>
    </xf>
    <xf numFmtId="0" fontId="217" fillId="76" borderId="572" xfId="0" applyFont="1" applyFill="1" applyBorder="1" applyAlignment="1">
      <alignment horizontal="center" vertical="center" wrapText="1"/>
    </xf>
    <xf numFmtId="0" fontId="217" fillId="3" borderId="572" xfId="0" applyFont="1" applyFill="1" applyBorder="1" applyAlignment="1">
      <alignment horizontal="center" vertical="center" wrapText="1"/>
    </xf>
    <xf numFmtId="0" fontId="217" fillId="78" borderId="572" xfId="0" applyFont="1" applyFill="1" applyBorder="1" applyAlignment="1">
      <alignment horizontal="center" vertical="center" wrapText="1"/>
    </xf>
  </cellXfs>
  <cellStyles count="675">
    <cellStyle name="20% - تمييز1" xfId="37" xr:uid="{00000000-0005-0000-0000-000000000000}"/>
    <cellStyle name="20% - تمييز2" xfId="38" xr:uid="{00000000-0005-0000-0000-000001000000}"/>
    <cellStyle name="20% - تمييز3" xfId="39" xr:uid="{00000000-0005-0000-0000-000002000000}"/>
    <cellStyle name="20% - تمييز4" xfId="40" xr:uid="{00000000-0005-0000-0000-000003000000}"/>
    <cellStyle name="20% - تمييز5" xfId="41" xr:uid="{00000000-0005-0000-0000-000004000000}"/>
    <cellStyle name="20% - تمييز6" xfId="42" xr:uid="{00000000-0005-0000-0000-000005000000}"/>
    <cellStyle name="40% - تمييز1" xfId="43" xr:uid="{00000000-0005-0000-0000-000006000000}"/>
    <cellStyle name="40% - تمييز2" xfId="44" xr:uid="{00000000-0005-0000-0000-000007000000}"/>
    <cellStyle name="40% - تمييز3" xfId="45" xr:uid="{00000000-0005-0000-0000-000008000000}"/>
    <cellStyle name="40% - تمييز4" xfId="46" xr:uid="{00000000-0005-0000-0000-000009000000}"/>
    <cellStyle name="40% - تمييز5" xfId="47" xr:uid="{00000000-0005-0000-0000-00000A000000}"/>
    <cellStyle name="40% - تمييز6" xfId="48" xr:uid="{00000000-0005-0000-0000-00000B000000}"/>
    <cellStyle name="60% - تمييز1" xfId="49" xr:uid="{00000000-0005-0000-0000-00000C000000}"/>
    <cellStyle name="60% - تمييز2" xfId="50" xr:uid="{00000000-0005-0000-0000-00000D000000}"/>
    <cellStyle name="60% - تمييز3" xfId="51" xr:uid="{00000000-0005-0000-0000-00000E000000}"/>
    <cellStyle name="60% - تمييز4" xfId="52" xr:uid="{00000000-0005-0000-0000-00000F000000}"/>
    <cellStyle name="60% - تمييز5" xfId="53" xr:uid="{00000000-0005-0000-0000-000010000000}"/>
    <cellStyle name="60% - تمييز6" xfId="54" xr:uid="{00000000-0005-0000-0000-000011000000}"/>
    <cellStyle name="Comma" xfId="1" builtinId="3"/>
    <cellStyle name="Comma 2" xfId="13" xr:uid="{00000000-0005-0000-0000-000013000000}"/>
    <cellStyle name="Comma 2 2" xfId="3" xr:uid="{00000000-0005-0000-0000-000014000000}"/>
    <cellStyle name="Comma 2 2 2" xfId="659" xr:uid="{00000000-0005-0000-0000-000015000000}"/>
    <cellStyle name="Comma 2 4" xfId="15" xr:uid="{00000000-0005-0000-0000-000016000000}"/>
    <cellStyle name="Comma 3" xfId="28" xr:uid="{00000000-0005-0000-0000-000017000000}"/>
    <cellStyle name="Comma 4" xfId="80" xr:uid="{00000000-0005-0000-0000-000018000000}"/>
    <cellStyle name="Comma 4 2" xfId="660" xr:uid="{00000000-0005-0000-0000-000019000000}"/>
    <cellStyle name="Comma 5" xfId="87" xr:uid="{00000000-0005-0000-0000-00001A000000}"/>
    <cellStyle name="Comma 6" xfId="370" xr:uid="{00000000-0005-0000-0000-00001B000000}"/>
    <cellStyle name="Comma 6 2" xfId="656" xr:uid="{00000000-0005-0000-0000-00001C000000}"/>
    <cellStyle name="Comma 7" xfId="658" xr:uid="{00000000-0005-0000-0000-00001D000000}"/>
    <cellStyle name="Currency 2" xfId="81" xr:uid="{00000000-0005-0000-0000-00001E000000}"/>
    <cellStyle name="Currency 3" xfId="88" xr:uid="{00000000-0005-0000-0000-00001F000000}"/>
    <cellStyle name="Neutral 2" xfId="673" xr:uid="{00000000-0005-0000-0000-000020000000}"/>
    <cellStyle name="Normal" xfId="0" builtinId="0"/>
    <cellStyle name="Normal 10" xfId="14" xr:uid="{00000000-0005-0000-0000-000022000000}"/>
    <cellStyle name="Normal 10 2" xfId="664" xr:uid="{00000000-0005-0000-0000-000023000000}"/>
    <cellStyle name="Normal 10 2 2" xfId="666" xr:uid="{00000000-0005-0000-0000-000024000000}"/>
    <cellStyle name="Normal 10 3" xfId="657" xr:uid="{00000000-0005-0000-0000-000025000000}"/>
    <cellStyle name="Normal 11" xfId="662" xr:uid="{00000000-0005-0000-0000-000026000000}"/>
    <cellStyle name="Normal 12" xfId="665" xr:uid="{00000000-0005-0000-0000-000027000000}"/>
    <cellStyle name="Normal 13" xfId="27" xr:uid="{00000000-0005-0000-0000-000028000000}"/>
    <cellStyle name="Normal 14" xfId="668" xr:uid="{00000000-0005-0000-0000-000029000000}"/>
    <cellStyle name="Normal 14 2" xfId="8" xr:uid="{00000000-0005-0000-0000-00002A000000}"/>
    <cellStyle name="Normal 15" xfId="669" xr:uid="{00000000-0005-0000-0000-00002B000000}"/>
    <cellStyle name="Normal 16" xfId="670" xr:uid="{00000000-0005-0000-0000-00002C000000}"/>
    <cellStyle name="Normal 17" xfId="671" xr:uid="{00000000-0005-0000-0000-00002D000000}"/>
    <cellStyle name="Normal 18" xfId="672" xr:uid="{00000000-0005-0000-0000-00002E000000}"/>
    <cellStyle name="Normal 2" xfId="4" xr:uid="{00000000-0005-0000-0000-00002F000000}"/>
    <cellStyle name="Normal 2 2" xfId="7" xr:uid="{00000000-0005-0000-0000-000030000000}"/>
    <cellStyle name="Normal 2 3" xfId="674" xr:uid="{00000000-0005-0000-0000-000031000000}"/>
    <cellStyle name="Normal 3" xfId="6" xr:uid="{00000000-0005-0000-0000-000032000000}"/>
    <cellStyle name="Normal 3 2" xfId="12" xr:uid="{00000000-0005-0000-0000-000033000000}"/>
    <cellStyle name="Normal 4" xfId="16" xr:uid="{00000000-0005-0000-0000-000034000000}"/>
    <cellStyle name="Normal 4 2" xfId="18" xr:uid="{00000000-0005-0000-0000-000035000000}"/>
    <cellStyle name="Normal 4 2 2" xfId="23" xr:uid="{00000000-0005-0000-0000-000036000000}"/>
    <cellStyle name="Normal 4 3" xfId="21" xr:uid="{00000000-0005-0000-0000-000037000000}"/>
    <cellStyle name="Normal 4 4" xfId="79" xr:uid="{00000000-0005-0000-0000-000038000000}"/>
    <cellStyle name="Normal 5" xfId="17" xr:uid="{00000000-0005-0000-0000-000039000000}"/>
    <cellStyle name="Normal 5 10" xfId="180" xr:uid="{00000000-0005-0000-0000-00003A000000}"/>
    <cellStyle name="Normal 5 10 2" xfId="247" xr:uid="{00000000-0005-0000-0000-00003B000000}"/>
    <cellStyle name="Normal 5 10 2 2" xfId="533" xr:uid="{00000000-0005-0000-0000-00003C000000}"/>
    <cellStyle name="Normal 5 10 3" xfId="466" xr:uid="{00000000-0005-0000-0000-00003D000000}"/>
    <cellStyle name="Normal 5 11" xfId="342" xr:uid="{00000000-0005-0000-0000-00003E000000}"/>
    <cellStyle name="Normal 5 11 2" xfId="628" xr:uid="{00000000-0005-0000-0000-00003F000000}"/>
    <cellStyle name="Normal 5 12" xfId="207" xr:uid="{00000000-0005-0000-0000-000040000000}"/>
    <cellStyle name="Normal 5 12 2" xfId="493" xr:uid="{00000000-0005-0000-0000-000041000000}"/>
    <cellStyle name="Normal 5 13" xfId="371" xr:uid="{00000000-0005-0000-0000-000042000000}"/>
    <cellStyle name="Normal 5 14" xfId="661" xr:uid="{00000000-0005-0000-0000-000043000000}"/>
    <cellStyle name="Normal 5 15" xfId="78" xr:uid="{00000000-0005-0000-0000-000044000000}"/>
    <cellStyle name="Normal 5 2" xfId="19" xr:uid="{00000000-0005-0000-0000-000045000000}"/>
    <cellStyle name="Normal 5 2 10" xfId="90" xr:uid="{00000000-0005-0000-0000-000046000000}"/>
    <cellStyle name="Normal 5 2 2" xfId="24" xr:uid="{00000000-0005-0000-0000-000047000000}"/>
    <cellStyle name="Normal 5 2 2 2" xfId="109" xr:uid="{00000000-0005-0000-0000-000048000000}"/>
    <cellStyle name="Normal 5 2 2 2 2" xfId="136" xr:uid="{00000000-0005-0000-0000-000049000000}"/>
    <cellStyle name="Normal 5 2 2 2 2 2" xfId="298" xr:uid="{00000000-0005-0000-0000-00004A000000}"/>
    <cellStyle name="Normal 5 2 2 2 2 2 2" xfId="584" xr:uid="{00000000-0005-0000-0000-00004B000000}"/>
    <cellStyle name="Normal 5 2 2 2 2 3" xfId="422" xr:uid="{00000000-0005-0000-0000-00004C000000}"/>
    <cellStyle name="Normal 5 2 2 2 3" xfId="177" xr:uid="{00000000-0005-0000-0000-00004D000000}"/>
    <cellStyle name="Normal 5 2 2 2 3 2" xfId="339" xr:uid="{00000000-0005-0000-0000-00004E000000}"/>
    <cellStyle name="Normal 5 2 2 2 3 2 2" xfId="625" xr:uid="{00000000-0005-0000-0000-00004F000000}"/>
    <cellStyle name="Normal 5 2 2 2 3 3" xfId="463" xr:uid="{00000000-0005-0000-0000-000050000000}"/>
    <cellStyle name="Normal 5 2 2 2 4" xfId="204" xr:uid="{00000000-0005-0000-0000-000051000000}"/>
    <cellStyle name="Normal 5 2 2 2 4 2" xfId="271" xr:uid="{00000000-0005-0000-0000-000052000000}"/>
    <cellStyle name="Normal 5 2 2 2 4 2 2" xfId="557" xr:uid="{00000000-0005-0000-0000-000053000000}"/>
    <cellStyle name="Normal 5 2 2 2 4 3" xfId="490" xr:uid="{00000000-0005-0000-0000-000054000000}"/>
    <cellStyle name="Normal 5 2 2 2 5" xfId="366" xr:uid="{00000000-0005-0000-0000-000055000000}"/>
    <cellStyle name="Normal 5 2 2 2 5 2" xfId="652" xr:uid="{00000000-0005-0000-0000-000056000000}"/>
    <cellStyle name="Normal 5 2 2 2 6" xfId="244" xr:uid="{00000000-0005-0000-0000-000057000000}"/>
    <cellStyle name="Normal 5 2 2 2 6 2" xfId="530" xr:uid="{00000000-0005-0000-0000-000058000000}"/>
    <cellStyle name="Normal 5 2 2 2 7" xfId="395" xr:uid="{00000000-0005-0000-0000-000059000000}"/>
    <cellStyle name="Normal 5 2 2 3" xfId="123" xr:uid="{00000000-0005-0000-0000-00005A000000}"/>
    <cellStyle name="Normal 5 2 2 3 2" xfId="164" xr:uid="{00000000-0005-0000-0000-00005B000000}"/>
    <cellStyle name="Normal 5 2 2 3 2 2" xfId="326" xr:uid="{00000000-0005-0000-0000-00005C000000}"/>
    <cellStyle name="Normal 5 2 2 3 2 2 2" xfId="612" xr:uid="{00000000-0005-0000-0000-00005D000000}"/>
    <cellStyle name="Normal 5 2 2 3 2 3" xfId="450" xr:uid="{00000000-0005-0000-0000-00005E000000}"/>
    <cellStyle name="Normal 5 2 2 3 3" xfId="285" xr:uid="{00000000-0005-0000-0000-00005F000000}"/>
    <cellStyle name="Normal 5 2 2 3 3 2" xfId="571" xr:uid="{00000000-0005-0000-0000-000060000000}"/>
    <cellStyle name="Normal 5 2 2 3 4" xfId="231" xr:uid="{00000000-0005-0000-0000-000061000000}"/>
    <cellStyle name="Normal 5 2 2 3 4 2" xfId="517" xr:uid="{00000000-0005-0000-0000-000062000000}"/>
    <cellStyle name="Normal 5 2 2 3 5" xfId="409" xr:uid="{00000000-0005-0000-0000-000063000000}"/>
    <cellStyle name="Normal 5 2 2 4" xfId="150" xr:uid="{00000000-0005-0000-0000-000064000000}"/>
    <cellStyle name="Normal 5 2 2 4 2" xfId="312" xr:uid="{00000000-0005-0000-0000-000065000000}"/>
    <cellStyle name="Normal 5 2 2 4 2 2" xfId="598" xr:uid="{00000000-0005-0000-0000-000066000000}"/>
    <cellStyle name="Normal 5 2 2 4 3" xfId="436" xr:uid="{00000000-0005-0000-0000-000067000000}"/>
    <cellStyle name="Normal 5 2 2 5" xfId="191" xr:uid="{00000000-0005-0000-0000-000068000000}"/>
    <cellStyle name="Normal 5 2 2 5 2" xfId="258" xr:uid="{00000000-0005-0000-0000-000069000000}"/>
    <cellStyle name="Normal 5 2 2 5 2 2" xfId="544" xr:uid="{00000000-0005-0000-0000-00006A000000}"/>
    <cellStyle name="Normal 5 2 2 5 3" xfId="477" xr:uid="{00000000-0005-0000-0000-00006B000000}"/>
    <cellStyle name="Normal 5 2 2 6" xfId="353" xr:uid="{00000000-0005-0000-0000-00006C000000}"/>
    <cellStyle name="Normal 5 2 2 6 2" xfId="639" xr:uid="{00000000-0005-0000-0000-00006D000000}"/>
    <cellStyle name="Normal 5 2 2 7" xfId="217" xr:uid="{00000000-0005-0000-0000-00006E000000}"/>
    <cellStyle name="Normal 5 2 2 7 2" xfId="503" xr:uid="{00000000-0005-0000-0000-00006F000000}"/>
    <cellStyle name="Normal 5 2 2 8" xfId="382" xr:uid="{00000000-0005-0000-0000-000070000000}"/>
    <cellStyle name="Normal 5 2 2 9" xfId="96" xr:uid="{00000000-0005-0000-0000-000071000000}"/>
    <cellStyle name="Normal 5 2 3" xfId="103" xr:uid="{00000000-0005-0000-0000-000072000000}"/>
    <cellStyle name="Normal 5 2 3 2" xfId="130" xr:uid="{00000000-0005-0000-0000-000073000000}"/>
    <cellStyle name="Normal 5 2 3 2 2" xfId="292" xr:uid="{00000000-0005-0000-0000-000074000000}"/>
    <cellStyle name="Normal 5 2 3 2 2 2" xfId="578" xr:uid="{00000000-0005-0000-0000-000075000000}"/>
    <cellStyle name="Normal 5 2 3 2 3" xfId="416" xr:uid="{00000000-0005-0000-0000-000076000000}"/>
    <cellStyle name="Normal 5 2 3 3" xfId="171" xr:uid="{00000000-0005-0000-0000-000077000000}"/>
    <cellStyle name="Normal 5 2 3 3 2" xfId="333" xr:uid="{00000000-0005-0000-0000-000078000000}"/>
    <cellStyle name="Normal 5 2 3 3 2 2" xfId="619" xr:uid="{00000000-0005-0000-0000-000079000000}"/>
    <cellStyle name="Normal 5 2 3 3 3" xfId="457" xr:uid="{00000000-0005-0000-0000-00007A000000}"/>
    <cellStyle name="Normal 5 2 3 4" xfId="198" xr:uid="{00000000-0005-0000-0000-00007B000000}"/>
    <cellStyle name="Normal 5 2 3 4 2" xfId="265" xr:uid="{00000000-0005-0000-0000-00007C000000}"/>
    <cellStyle name="Normal 5 2 3 4 2 2" xfId="551" xr:uid="{00000000-0005-0000-0000-00007D000000}"/>
    <cellStyle name="Normal 5 2 3 4 3" xfId="484" xr:uid="{00000000-0005-0000-0000-00007E000000}"/>
    <cellStyle name="Normal 5 2 3 5" xfId="360" xr:uid="{00000000-0005-0000-0000-00007F000000}"/>
    <cellStyle name="Normal 5 2 3 5 2" xfId="646" xr:uid="{00000000-0005-0000-0000-000080000000}"/>
    <cellStyle name="Normal 5 2 3 6" xfId="238" xr:uid="{00000000-0005-0000-0000-000081000000}"/>
    <cellStyle name="Normal 5 2 3 6 2" xfId="524" xr:uid="{00000000-0005-0000-0000-000082000000}"/>
    <cellStyle name="Normal 5 2 3 7" xfId="389" xr:uid="{00000000-0005-0000-0000-000083000000}"/>
    <cellStyle name="Normal 5 2 4" xfId="117" xr:uid="{00000000-0005-0000-0000-000084000000}"/>
    <cellStyle name="Normal 5 2 4 2" xfId="158" xr:uid="{00000000-0005-0000-0000-000085000000}"/>
    <cellStyle name="Normal 5 2 4 2 2" xfId="320" xr:uid="{00000000-0005-0000-0000-000086000000}"/>
    <cellStyle name="Normal 5 2 4 2 2 2" xfId="606" xr:uid="{00000000-0005-0000-0000-000087000000}"/>
    <cellStyle name="Normal 5 2 4 2 3" xfId="444" xr:uid="{00000000-0005-0000-0000-000088000000}"/>
    <cellStyle name="Normal 5 2 4 3" xfId="279" xr:uid="{00000000-0005-0000-0000-000089000000}"/>
    <cellStyle name="Normal 5 2 4 3 2" xfId="565" xr:uid="{00000000-0005-0000-0000-00008A000000}"/>
    <cellStyle name="Normal 5 2 4 4" xfId="225" xr:uid="{00000000-0005-0000-0000-00008B000000}"/>
    <cellStyle name="Normal 5 2 4 4 2" xfId="511" xr:uid="{00000000-0005-0000-0000-00008C000000}"/>
    <cellStyle name="Normal 5 2 4 5" xfId="403" xr:uid="{00000000-0005-0000-0000-00008D000000}"/>
    <cellStyle name="Normal 5 2 5" xfId="144" xr:uid="{00000000-0005-0000-0000-00008E000000}"/>
    <cellStyle name="Normal 5 2 5 2" xfId="306" xr:uid="{00000000-0005-0000-0000-00008F000000}"/>
    <cellStyle name="Normal 5 2 5 2 2" xfId="592" xr:uid="{00000000-0005-0000-0000-000090000000}"/>
    <cellStyle name="Normal 5 2 5 3" xfId="430" xr:uid="{00000000-0005-0000-0000-000091000000}"/>
    <cellStyle name="Normal 5 2 6" xfId="185" xr:uid="{00000000-0005-0000-0000-000092000000}"/>
    <cellStyle name="Normal 5 2 6 2" xfId="252" xr:uid="{00000000-0005-0000-0000-000093000000}"/>
    <cellStyle name="Normal 5 2 6 2 2" xfId="538" xr:uid="{00000000-0005-0000-0000-000094000000}"/>
    <cellStyle name="Normal 5 2 6 3" xfId="471" xr:uid="{00000000-0005-0000-0000-000095000000}"/>
    <cellStyle name="Normal 5 2 7" xfId="345" xr:uid="{00000000-0005-0000-0000-000096000000}"/>
    <cellStyle name="Normal 5 2 7 2" xfId="631" xr:uid="{00000000-0005-0000-0000-000097000000}"/>
    <cellStyle name="Normal 5 2 8" xfId="211" xr:uid="{00000000-0005-0000-0000-000098000000}"/>
    <cellStyle name="Normal 5 2 8 2" xfId="497" xr:uid="{00000000-0005-0000-0000-000099000000}"/>
    <cellStyle name="Normal 5 2 9" xfId="376" xr:uid="{00000000-0005-0000-0000-00009A000000}"/>
    <cellStyle name="Normal 5 3" xfId="22" xr:uid="{00000000-0005-0000-0000-00009B000000}"/>
    <cellStyle name="Normal 5 3 10" xfId="92" xr:uid="{00000000-0005-0000-0000-00009C000000}"/>
    <cellStyle name="Normal 5 3 2" xfId="98" xr:uid="{00000000-0005-0000-0000-00009D000000}"/>
    <cellStyle name="Normal 5 3 2 2" xfId="111" xr:uid="{00000000-0005-0000-0000-00009E000000}"/>
    <cellStyle name="Normal 5 3 2 2 2" xfId="138" xr:uid="{00000000-0005-0000-0000-00009F000000}"/>
    <cellStyle name="Normal 5 3 2 2 2 2" xfId="300" xr:uid="{00000000-0005-0000-0000-0000A0000000}"/>
    <cellStyle name="Normal 5 3 2 2 2 2 2" xfId="586" xr:uid="{00000000-0005-0000-0000-0000A1000000}"/>
    <cellStyle name="Normal 5 3 2 2 2 3" xfId="424" xr:uid="{00000000-0005-0000-0000-0000A2000000}"/>
    <cellStyle name="Normal 5 3 2 2 3" xfId="179" xr:uid="{00000000-0005-0000-0000-0000A3000000}"/>
    <cellStyle name="Normal 5 3 2 2 3 2" xfId="341" xr:uid="{00000000-0005-0000-0000-0000A4000000}"/>
    <cellStyle name="Normal 5 3 2 2 3 2 2" xfId="627" xr:uid="{00000000-0005-0000-0000-0000A5000000}"/>
    <cellStyle name="Normal 5 3 2 2 3 3" xfId="465" xr:uid="{00000000-0005-0000-0000-0000A6000000}"/>
    <cellStyle name="Normal 5 3 2 2 4" xfId="206" xr:uid="{00000000-0005-0000-0000-0000A7000000}"/>
    <cellStyle name="Normal 5 3 2 2 4 2" xfId="273" xr:uid="{00000000-0005-0000-0000-0000A8000000}"/>
    <cellStyle name="Normal 5 3 2 2 4 2 2" xfId="559" xr:uid="{00000000-0005-0000-0000-0000A9000000}"/>
    <cellStyle name="Normal 5 3 2 2 4 3" xfId="492" xr:uid="{00000000-0005-0000-0000-0000AA000000}"/>
    <cellStyle name="Normal 5 3 2 2 5" xfId="368" xr:uid="{00000000-0005-0000-0000-0000AB000000}"/>
    <cellStyle name="Normal 5 3 2 2 5 2" xfId="654" xr:uid="{00000000-0005-0000-0000-0000AC000000}"/>
    <cellStyle name="Normal 5 3 2 2 6" xfId="246" xr:uid="{00000000-0005-0000-0000-0000AD000000}"/>
    <cellStyle name="Normal 5 3 2 2 6 2" xfId="532" xr:uid="{00000000-0005-0000-0000-0000AE000000}"/>
    <cellStyle name="Normal 5 3 2 2 7" xfId="397" xr:uid="{00000000-0005-0000-0000-0000AF000000}"/>
    <cellStyle name="Normal 5 3 2 3" xfId="125" xr:uid="{00000000-0005-0000-0000-0000B0000000}"/>
    <cellStyle name="Normal 5 3 2 3 2" xfId="166" xr:uid="{00000000-0005-0000-0000-0000B1000000}"/>
    <cellStyle name="Normal 5 3 2 3 2 2" xfId="328" xr:uid="{00000000-0005-0000-0000-0000B2000000}"/>
    <cellStyle name="Normal 5 3 2 3 2 2 2" xfId="614" xr:uid="{00000000-0005-0000-0000-0000B3000000}"/>
    <cellStyle name="Normal 5 3 2 3 2 3" xfId="452" xr:uid="{00000000-0005-0000-0000-0000B4000000}"/>
    <cellStyle name="Normal 5 3 2 3 3" xfId="287" xr:uid="{00000000-0005-0000-0000-0000B5000000}"/>
    <cellStyle name="Normal 5 3 2 3 3 2" xfId="573" xr:uid="{00000000-0005-0000-0000-0000B6000000}"/>
    <cellStyle name="Normal 5 3 2 3 4" xfId="233" xr:uid="{00000000-0005-0000-0000-0000B7000000}"/>
    <cellStyle name="Normal 5 3 2 3 4 2" xfId="519" xr:uid="{00000000-0005-0000-0000-0000B8000000}"/>
    <cellStyle name="Normal 5 3 2 3 5" xfId="411" xr:uid="{00000000-0005-0000-0000-0000B9000000}"/>
    <cellStyle name="Normal 5 3 2 4" xfId="152" xr:uid="{00000000-0005-0000-0000-0000BA000000}"/>
    <cellStyle name="Normal 5 3 2 4 2" xfId="314" xr:uid="{00000000-0005-0000-0000-0000BB000000}"/>
    <cellStyle name="Normal 5 3 2 4 2 2" xfId="600" xr:uid="{00000000-0005-0000-0000-0000BC000000}"/>
    <cellStyle name="Normal 5 3 2 4 3" xfId="438" xr:uid="{00000000-0005-0000-0000-0000BD000000}"/>
    <cellStyle name="Normal 5 3 2 5" xfId="193" xr:uid="{00000000-0005-0000-0000-0000BE000000}"/>
    <cellStyle name="Normal 5 3 2 5 2" xfId="260" xr:uid="{00000000-0005-0000-0000-0000BF000000}"/>
    <cellStyle name="Normal 5 3 2 5 2 2" xfId="546" xr:uid="{00000000-0005-0000-0000-0000C0000000}"/>
    <cellStyle name="Normal 5 3 2 5 3" xfId="479" xr:uid="{00000000-0005-0000-0000-0000C1000000}"/>
    <cellStyle name="Normal 5 3 2 6" xfId="355" xr:uid="{00000000-0005-0000-0000-0000C2000000}"/>
    <cellStyle name="Normal 5 3 2 6 2" xfId="641" xr:uid="{00000000-0005-0000-0000-0000C3000000}"/>
    <cellStyle name="Normal 5 3 2 7" xfId="219" xr:uid="{00000000-0005-0000-0000-0000C4000000}"/>
    <cellStyle name="Normal 5 3 2 7 2" xfId="505" xr:uid="{00000000-0005-0000-0000-0000C5000000}"/>
    <cellStyle name="Normal 5 3 2 8" xfId="384" xr:uid="{00000000-0005-0000-0000-0000C6000000}"/>
    <cellStyle name="Normal 5 3 3" xfId="105" xr:uid="{00000000-0005-0000-0000-0000C7000000}"/>
    <cellStyle name="Normal 5 3 3 2" xfId="132" xr:uid="{00000000-0005-0000-0000-0000C8000000}"/>
    <cellStyle name="Normal 5 3 3 2 2" xfId="294" xr:uid="{00000000-0005-0000-0000-0000C9000000}"/>
    <cellStyle name="Normal 5 3 3 2 2 2" xfId="580" xr:uid="{00000000-0005-0000-0000-0000CA000000}"/>
    <cellStyle name="Normal 5 3 3 2 3" xfId="418" xr:uid="{00000000-0005-0000-0000-0000CB000000}"/>
    <cellStyle name="Normal 5 3 3 3" xfId="173" xr:uid="{00000000-0005-0000-0000-0000CC000000}"/>
    <cellStyle name="Normal 5 3 3 3 2" xfId="335" xr:uid="{00000000-0005-0000-0000-0000CD000000}"/>
    <cellStyle name="Normal 5 3 3 3 2 2" xfId="621" xr:uid="{00000000-0005-0000-0000-0000CE000000}"/>
    <cellStyle name="Normal 5 3 3 3 3" xfId="459" xr:uid="{00000000-0005-0000-0000-0000CF000000}"/>
    <cellStyle name="Normal 5 3 3 4" xfId="200" xr:uid="{00000000-0005-0000-0000-0000D0000000}"/>
    <cellStyle name="Normal 5 3 3 4 2" xfId="267" xr:uid="{00000000-0005-0000-0000-0000D1000000}"/>
    <cellStyle name="Normal 5 3 3 4 2 2" xfId="553" xr:uid="{00000000-0005-0000-0000-0000D2000000}"/>
    <cellStyle name="Normal 5 3 3 4 3" xfId="486" xr:uid="{00000000-0005-0000-0000-0000D3000000}"/>
    <cellStyle name="Normal 5 3 3 5" xfId="362" xr:uid="{00000000-0005-0000-0000-0000D4000000}"/>
    <cellStyle name="Normal 5 3 3 5 2" xfId="648" xr:uid="{00000000-0005-0000-0000-0000D5000000}"/>
    <cellStyle name="Normal 5 3 3 6" xfId="240" xr:uid="{00000000-0005-0000-0000-0000D6000000}"/>
    <cellStyle name="Normal 5 3 3 6 2" xfId="526" xr:uid="{00000000-0005-0000-0000-0000D7000000}"/>
    <cellStyle name="Normal 5 3 3 7" xfId="391" xr:uid="{00000000-0005-0000-0000-0000D8000000}"/>
    <cellStyle name="Normal 5 3 4" xfId="119" xr:uid="{00000000-0005-0000-0000-0000D9000000}"/>
    <cellStyle name="Normal 5 3 4 2" xfId="160" xr:uid="{00000000-0005-0000-0000-0000DA000000}"/>
    <cellStyle name="Normal 5 3 4 2 2" xfId="322" xr:uid="{00000000-0005-0000-0000-0000DB000000}"/>
    <cellStyle name="Normal 5 3 4 2 2 2" xfId="608" xr:uid="{00000000-0005-0000-0000-0000DC000000}"/>
    <cellStyle name="Normal 5 3 4 2 3" xfId="446" xr:uid="{00000000-0005-0000-0000-0000DD000000}"/>
    <cellStyle name="Normal 5 3 4 3" xfId="281" xr:uid="{00000000-0005-0000-0000-0000DE000000}"/>
    <cellStyle name="Normal 5 3 4 3 2" xfId="567" xr:uid="{00000000-0005-0000-0000-0000DF000000}"/>
    <cellStyle name="Normal 5 3 4 4" xfId="227" xr:uid="{00000000-0005-0000-0000-0000E0000000}"/>
    <cellStyle name="Normal 5 3 4 4 2" xfId="513" xr:uid="{00000000-0005-0000-0000-0000E1000000}"/>
    <cellStyle name="Normal 5 3 4 5" xfId="405" xr:uid="{00000000-0005-0000-0000-0000E2000000}"/>
    <cellStyle name="Normal 5 3 5" xfId="146" xr:uid="{00000000-0005-0000-0000-0000E3000000}"/>
    <cellStyle name="Normal 5 3 5 2" xfId="308" xr:uid="{00000000-0005-0000-0000-0000E4000000}"/>
    <cellStyle name="Normal 5 3 5 2 2" xfId="594" xr:uid="{00000000-0005-0000-0000-0000E5000000}"/>
    <cellStyle name="Normal 5 3 5 3" xfId="432" xr:uid="{00000000-0005-0000-0000-0000E6000000}"/>
    <cellStyle name="Normal 5 3 6" xfId="187" xr:uid="{00000000-0005-0000-0000-0000E7000000}"/>
    <cellStyle name="Normal 5 3 6 2" xfId="254" xr:uid="{00000000-0005-0000-0000-0000E8000000}"/>
    <cellStyle name="Normal 5 3 6 2 2" xfId="540" xr:uid="{00000000-0005-0000-0000-0000E9000000}"/>
    <cellStyle name="Normal 5 3 6 3" xfId="473" xr:uid="{00000000-0005-0000-0000-0000EA000000}"/>
    <cellStyle name="Normal 5 3 7" xfId="347" xr:uid="{00000000-0005-0000-0000-0000EB000000}"/>
    <cellStyle name="Normal 5 3 7 2" xfId="633" xr:uid="{00000000-0005-0000-0000-0000EC000000}"/>
    <cellStyle name="Normal 5 3 8" xfId="213" xr:uid="{00000000-0005-0000-0000-0000ED000000}"/>
    <cellStyle name="Normal 5 3 8 2" xfId="499" xr:uid="{00000000-0005-0000-0000-0000EE000000}"/>
    <cellStyle name="Normal 5 3 9" xfId="378" xr:uid="{00000000-0005-0000-0000-0000EF000000}"/>
    <cellStyle name="Normal 5 4" xfId="83" xr:uid="{00000000-0005-0000-0000-0000F0000000}"/>
    <cellStyle name="Normal 5 4 2" xfId="100" xr:uid="{00000000-0005-0000-0000-0000F1000000}"/>
    <cellStyle name="Normal 5 4 2 2" xfId="127" xr:uid="{00000000-0005-0000-0000-0000F2000000}"/>
    <cellStyle name="Normal 5 4 2 2 2" xfId="289" xr:uid="{00000000-0005-0000-0000-0000F3000000}"/>
    <cellStyle name="Normal 5 4 2 2 2 2" xfId="575" xr:uid="{00000000-0005-0000-0000-0000F4000000}"/>
    <cellStyle name="Normal 5 4 2 2 3" xfId="413" xr:uid="{00000000-0005-0000-0000-0000F5000000}"/>
    <cellStyle name="Normal 5 4 2 3" xfId="168" xr:uid="{00000000-0005-0000-0000-0000F6000000}"/>
    <cellStyle name="Normal 5 4 2 3 2" xfId="330" xr:uid="{00000000-0005-0000-0000-0000F7000000}"/>
    <cellStyle name="Normal 5 4 2 3 2 2" xfId="616" xr:uid="{00000000-0005-0000-0000-0000F8000000}"/>
    <cellStyle name="Normal 5 4 2 3 3" xfId="454" xr:uid="{00000000-0005-0000-0000-0000F9000000}"/>
    <cellStyle name="Normal 5 4 2 4" xfId="195" xr:uid="{00000000-0005-0000-0000-0000FA000000}"/>
    <cellStyle name="Normal 5 4 2 4 2" xfId="262" xr:uid="{00000000-0005-0000-0000-0000FB000000}"/>
    <cellStyle name="Normal 5 4 2 4 2 2" xfId="548" xr:uid="{00000000-0005-0000-0000-0000FC000000}"/>
    <cellStyle name="Normal 5 4 2 4 3" xfId="481" xr:uid="{00000000-0005-0000-0000-0000FD000000}"/>
    <cellStyle name="Normal 5 4 2 5" xfId="357" xr:uid="{00000000-0005-0000-0000-0000FE000000}"/>
    <cellStyle name="Normal 5 4 2 5 2" xfId="643" xr:uid="{00000000-0005-0000-0000-0000FF000000}"/>
    <cellStyle name="Normal 5 4 2 6" xfId="235" xr:uid="{00000000-0005-0000-0000-000000010000}"/>
    <cellStyle name="Normal 5 4 2 6 2" xfId="521" xr:uid="{00000000-0005-0000-0000-000001010000}"/>
    <cellStyle name="Normal 5 4 2 7" xfId="386" xr:uid="{00000000-0005-0000-0000-000002010000}"/>
    <cellStyle name="Normal 5 4 3" xfId="114" xr:uid="{00000000-0005-0000-0000-000003010000}"/>
    <cellStyle name="Normal 5 4 3 2" xfId="155" xr:uid="{00000000-0005-0000-0000-000004010000}"/>
    <cellStyle name="Normal 5 4 3 2 2" xfId="317" xr:uid="{00000000-0005-0000-0000-000005010000}"/>
    <cellStyle name="Normal 5 4 3 2 2 2" xfId="603" xr:uid="{00000000-0005-0000-0000-000006010000}"/>
    <cellStyle name="Normal 5 4 3 2 3" xfId="441" xr:uid="{00000000-0005-0000-0000-000007010000}"/>
    <cellStyle name="Normal 5 4 3 3" xfId="276" xr:uid="{00000000-0005-0000-0000-000008010000}"/>
    <cellStyle name="Normal 5 4 3 3 2" xfId="562" xr:uid="{00000000-0005-0000-0000-000009010000}"/>
    <cellStyle name="Normal 5 4 3 4" xfId="222" xr:uid="{00000000-0005-0000-0000-00000A010000}"/>
    <cellStyle name="Normal 5 4 3 4 2" xfId="508" xr:uid="{00000000-0005-0000-0000-00000B010000}"/>
    <cellStyle name="Normal 5 4 3 5" xfId="400" xr:uid="{00000000-0005-0000-0000-00000C010000}"/>
    <cellStyle name="Normal 5 4 4" xfId="141" xr:uid="{00000000-0005-0000-0000-00000D010000}"/>
    <cellStyle name="Normal 5 4 4 2" xfId="303" xr:uid="{00000000-0005-0000-0000-00000E010000}"/>
    <cellStyle name="Normal 5 4 4 2 2" xfId="589" xr:uid="{00000000-0005-0000-0000-00000F010000}"/>
    <cellStyle name="Normal 5 4 4 3" xfId="427" xr:uid="{00000000-0005-0000-0000-000010010000}"/>
    <cellStyle name="Normal 5 4 5" xfId="182" xr:uid="{00000000-0005-0000-0000-000011010000}"/>
    <cellStyle name="Normal 5 4 5 2" xfId="249" xr:uid="{00000000-0005-0000-0000-000012010000}"/>
    <cellStyle name="Normal 5 4 5 2 2" xfId="535" xr:uid="{00000000-0005-0000-0000-000013010000}"/>
    <cellStyle name="Normal 5 4 5 3" xfId="468" xr:uid="{00000000-0005-0000-0000-000014010000}"/>
    <cellStyle name="Normal 5 4 6" xfId="349" xr:uid="{00000000-0005-0000-0000-000015010000}"/>
    <cellStyle name="Normal 5 4 6 2" xfId="635" xr:uid="{00000000-0005-0000-0000-000016010000}"/>
    <cellStyle name="Normal 5 4 7" xfId="208" xr:uid="{00000000-0005-0000-0000-000017010000}"/>
    <cellStyle name="Normal 5 4 7 2" xfId="494" xr:uid="{00000000-0005-0000-0000-000018010000}"/>
    <cellStyle name="Normal 5 4 8" xfId="373" xr:uid="{00000000-0005-0000-0000-000019010000}"/>
    <cellStyle name="Normal 5 5" xfId="93" xr:uid="{00000000-0005-0000-0000-00001A010000}"/>
    <cellStyle name="Normal 5 5 2" xfId="106" xr:uid="{00000000-0005-0000-0000-00001B010000}"/>
    <cellStyle name="Normal 5 5 2 2" xfId="133" xr:uid="{00000000-0005-0000-0000-00001C010000}"/>
    <cellStyle name="Normal 5 5 2 2 2" xfId="295" xr:uid="{00000000-0005-0000-0000-00001D010000}"/>
    <cellStyle name="Normal 5 5 2 2 2 2" xfId="581" xr:uid="{00000000-0005-0000-0000-00001E010000}"/>
    <cellStyle name="Normal 5 5 2 2 3" xfId="419" xr:uid="{00000000-0005-0000-0000-00001F010000}"/>
    <cellStyle name="Normal 5 5 2 3" xfId="174" xr:uid="{00000000-0005-0000-0000-000020010000}"/>
    <cellStyle name="Normal 5 5 2 3 2" xfId="336" xr:uid="{00000000-0005-0000-0000-000021010000}"/>
    <cellStyle name="Normal 5 5 2 3 2 2" xfId="622" xr:uid="{00000000-0005-0000-0000-000022010000}"/>
    <cellStyle name="Normal 5 5 2 3 3" xfId="460" xr:uid="{00000000-0005-0000-0000-000023010000}"/>
    <cellStyle name="Normal 5 5 2 4" xfId="201" xr:uid="{00000000-0005-0000-0000-000024010000}"/>
    <cellStyle name="Normal 5 5 2 4 2" xfId="268" xr:uid="{00000000-0005-0000-0000-000025010000}"/>
    <cellStyle name="Normal 5 5 2 4 2 2" xfId="554" xr:uid="{00000000-0005-0000-0000-000026010000}"/>
    <cellStyle name="Normal 5 5 2 4 3" xfId="487" xr:uid="{00000000-0005-0000-0000-000027010000}"/>
    <cellStyle name="Normal 5 5 2 5" xfId="363" xr:uid="{00000000-0005-0000-0000-000028010000}"/>
    <cellStyle name="Normal 5 5 2 5 2" xfId="649" xr:uid="{00000000-0005-0000-0000-000029010000}"/>
    <cellStyle name="Normal 5 5 2 6" xfId="241" xr:uid="{00000000-0005-0000-0000-00002A010000}"/>
    <cellStyle name="Normal 5 5 2 6 2" xfId="527" xr:uid="{00000000-0005-0000-0000-00002B010000}"/>
    <cellStyle name="Normal 5 5 2 7" xfId="392" xr:uid="{00000000-0005-0000-0000-00002C010000}"/>
    <cellStyle name="Normal 5 5 3" xfId="120" xr:uid="{00000000-0005-0000-0000-00002D010000}"/>
    <cellStyle name="Normal 5 5 3 2" xfId="161" xr:uid="{00000000-0005-0000-0000-00002E010000}"/>
    <cellStyle name="Normal 5 5 3 2 2" xfId="323" xr:uid="{00000000-0005-0000-0000-00002F010000}"/>
    <cellStyle name="Normal 5 5 3 2 2 2" xfId="609" xr:uid="{00000000-0005-0000-0000-000030010000}"/>
    <cellStyle name="Normal 5 5 3 2 3" xfId="447" xr:uid="{00000000-0005-0000-0000-000031010000}"/>
    <cellStyle name="Normal 5 5 3 3" xfId="282" xr:uid="{00000000-0005-0000-0000-000032010000}"/>
    <cellStyle name="Normal 5 5 3 3 2" xfId="568" xr:uid="{00000000-0005-0000-0000-000033010000}"/>
    <cellStyle name="Normal 5 5 3 4" xfId="228" xr:uid="{00000000-0005-0000-0000-000034010000}"/>
    <cellStyle name="Normal 5 5 3 4 2" xfId="514" xr:uid="{00000000-0005-0000-0000-000035010000}"/>
    <cellStyle name="Normal 5 5 3 5" xfId="406" xr:uid="{00000000-0005-0000-0000-000036010000}"/>
    <cellStyle name="Normal 5 5 4" xfId="147" xr:uid="{00000000-0005-0000-0000-000037010000}"/>
    <cellStyle name="Normal 5 5 4 2" xfId="309" xr:uid="{00000000-0005-0000-0000-000038010000}"/>
    <cellStyle name="Normal 5 5 4 2 2" xfId="595" xr:uid="{00000000-0005-0000-0000-000039010000}"/>
    <cellStyle name="Normal 5 5 4 3" xfId="433" xr:uid="{00000000-0005-0000-0000-00003A010000}"/>
    <cellStyle name="Normal 5 5 5" xfId="188" xr:uid="{00000000-0005-0000-0000-00003B010000}"/>
    <cellStyle name="Normal 5 5 5 2" xfId="255" xr:uid="{00000000-0005-0000-0000-00003C010000}"/>
    <cellStyle name="Normal 5 5 5 2 2" xfId="541" xr:uid="{00000000-0005-0000-0000-00003D010000}"/>
    <cellStyle name="Normal 5 5 5 3" xfId="474" xr:uid="{00000000-0005-0000-0000-00003E010000}"/>
    <cellStyle name="Normal 5 5 6" xfId="350" xr:uid="{00000000-0005-0000-0000-00003F010000}"/>
    <cellStyle name="Normal 5 5 6 2" xfId="636" xr:uid="{00000000-0005-0000-0000-000040010000}"/>
    <cellStyle name="Normal 5 5 7" xfId="214" xr:uid="{00000000-0005-0000-0000-000041010000}"/>
    <cellStyle name="Normal 5 5 7 2" xfId="500" xr:uid="{00000000-0005-0000-0000-000042010000}"/>
    <cellStyle name="Normal 5 5 8" xfId="379" xr:uid="{00000000-0005-0000-0000-000043010000}"/>
    <cellStyle name="Normal 5 6" xfId="82" xr:uid="{00000000-0005-0000-0000-000044010000}"/>
    <cellStyle name="Normal 5 6 2" xfId="113" xr:uid="{00000000-0005-0000-0000-000045010000}"/>
    <cellStyle name="Normal 5 6 2 2" xfId="275" xr:uid="{00000000-0005-0000-0000-000046010000}"/>
    <cellStyle name="Normal 5 6 2 2 2" xfId="561" xr:uid="{00000000-0005-0000-0000-000047010000}"/>
    <cellStyle name="Normal 5 6 2 3" xfId="399" xr:uid="{00000000-0005-0000-0000-000048010000}"/>
    <cellStyle name="Normal 5 6 3" xfId="154" xr:uid="{00000000-0005-0000-0000-000049010000}"/>
    <cellStyle name="Normal 5 6 3 2" xfId="316" xr:uid="{00000000-0005-0000-0000-00004A010000}"/>
    <cellStyle name="Normal 5 6 3 2 2" xfId="602" xr:uid="{00000000-0005-0000-0000-00004B010000}"/>
    <cellStyle name="Normal 5 6 3 3" xfId="440" xr:uid="{00000000-0005-0000-0000-00004C010000}"/>
    <cellStyle name="Normal 5 6 4" xfId="181" xr:uid="{00000000-0005-0000-0000-00004D010000}"/>
    <cellStyle name="Normal 5 6 4 2" xfId="248" xr:uid="{00000000-0005-0000-0000-00004E010000}"/>
    <cellStyle name="Normal 5 6 4 2 2" xfId="534" xr:uid="{00000000-0005-0000-0000-00004F010000}"/>
    <cellStyle name="Normal 5 6 4 3" xfId="467" xr:uid="{00000000-0005-0000-0000-000050010000}"/>
    <cellStyle name="Normal 5 6 5" xfId="348" xr:uid="{00000000-0005-0000-0000-000051010000}"/>
    <cellStyle name="Normal 5 6 5 2" xfId="634" xr:uid="{00000000-0005-0000-0000-000052010000}"/>
    <cellStyle name="Normal 5 6 6" xfId="221" xr:uid="{00000000-0005-0000-0000-000053010000}"/>
    <cellStyle name="Normal 5 6 6 2" xfId="507" xr:uid="{00000000-0005-0000-0000-000054010000}"/>
    <cellStyle name="Normal 5 6 7" xfId="372" xr:uid="{00000000-0005-0000-0000-000055010000}"/>
    <cellStyle name="Normal 5 7" xfId="99" xr:uid="{00000000-0005-0000-0000-000056010000}"/>
    <cellStyle name="Normal 5 7 2" xfId="126" xr:uid="{00000000-0005-0000-0000-000057010000}"/>
    <cellStyle name="Normal 5 7 2 2" xfId="288" xr:uid="{00000000-0005-0000-0000-000058010000}"/>
    <cellStyle name="Normal 5 7 2 2 2" xfId="574" xr:uid="{00000000-0005-0000-0000-000059010000}"/>
    <cellStyle name="Normal 5 7 2 3" xfId="412" xr:uid="{00000000-0005-0000-0000-00005A010000}"/>
    <cellStyle name="Normal 5 7 3" xfId="167" xr:uid="{00000000-0005-0000-0000-00005B010000}"/>
    <cellStyle name="Normal 5 7 3 2" xfId="329" xr:uid="{00000000-0005-0000-0000-00005C010000}"/>
    <cellStyle name="Normal 5 7 3 2 2" xfId="615" xr:uid="{00000000-0005-0000-0000-00005D010000}"/>
    <cellStyle name="Normal 5 7 3 3" xfId="453" xr:uid="{00000000-0005-0000-0000-00005E010000}"/>
    <cellStyle name="Normal 5 7 4" xfId="194" xr:uid="{00000000-0005-0000-0000-00005F010000}"/>
    <cellStyle name="Normal 5 7 4 2" xfId="261" xr:uid="{00000000-0005-0000-0000-000060010000}"/>
    <cellStyle name="Normal 5 7 4 2 2" xfId="547" xr:uid="{00000000-0005-0000-0000-000061010000}"/>
    <cellStyle name="Normal 5 7 4 3" xfId="480" xr:uid="{00000000-0005-0000-0000-000062010000}"/>
    <cellStyle name="Normal 5 7 5" xfId="356" xr:uid="{00000000-0005-0000-0000-000063010000}"/>
    <cellStyle name="Normal 5 7 5 2" xfId="642" xr:uid="{00000000-0005-0000-0000-000064010000}"/>
    <cellStyle name="Normal 5 7 6" xfId="234" xr:uid="{00000000-0005-0000-0000-000065010000}"/>
    <cellStyle name="Normal 5 7 6 2" xfId="520" xr:uid="{00000000-0005-0000-0000-000066010000}"/>
    <cellStyle name="Normal 5 7 7" xfId="385" xr:uid="{00000000-0005-0000-0000-000067010000}"/>
    <cellStyle name="Normal 5 8" xfId="112" xr:uid="{00000000-0005-0000-0000-000068010000}"/>
    <cellStyle name="Normal 5 8 2" xfId="153" xr:uid="{00000000-0005-0000-0000-000069010000}"/>
    <cellStyle name="Normal 5 8 2 2" xfId="315" xr:uid="{00000000-0005-0000-0000-00006A010000}"/>
    <cellStyle name="Normal 5 8 2 2 2" xfId="601" xr:uid="{00000000-0005-0000-0000-00006B010000}"/>
    <cellStyle name="Normal 5 8 2 3" xfId="439" xr:uid="{00000000-0005-0000-0000-00006C010000}"/>
    <cellStyle name="Normal 5 8 3" xfId="274" xr:uid="{00000000-0005-0000-0000-00006D010000}"/>
    <cellStyle name="Normal 5 8 3 2" xfId="560" xr:uid="{00000000-0005-0000-0000-00006E010000}"/>
    <cellStyle name="Normal 5 8 4" xfId="220" xr:uid="{00000000-0005-0000-0000-00006F010000}"/>
    <cellStyle name="Normal 5 8 4 2" xfId="506" xr:uid="{00000000-0005-0000-0000-000070010000}"/>
    <cellStyle name="Normal 5 8 5" xfId="398" xr:uid="{00000000-0005-0000-0000-000071010000}"/>
    <cellStyle name="Normal 5 9" xfId="140" xr:uid="{00000000-0005-0000-0000-000072010000}"/>
    <cellStyle name="Normal 5 9 2" xfId="302" xr:uid="{00000000-0005-0000-0000-000073010000}"/>
    <cellStyle name="Normal 5 9 2 2" xfId="588" xr:uid="{00000000-0005-0000-0000-000074010000}"/>
    <cellStyle name="Normal 5 9 3" xfId="426" xr:uid="{00000000-0005-0000-0000-000075010000}"/>
    <cellStyle name="Normal 6" xfId="20" xr:uid="{00000000-0005-0000-0000-000076010000}"/>
    <cellStyle name="Normal 6 10" xfId="374" xr:uid="{00000000-0005-0000-0000-000077010000}"/>
    <cellStyle name="Normal 6 11" xfId="84" xr:uid="{00000000-0005-0000-0000-000078010000}"/>
    <cellStyle name="Normal 6 2" xfId="25" xr:uid="{00000000-0005-0000-0000-000079010000}"/>
    <cellStyle name="Normal 6 2 10" xfId="91" xr:uid="{00000000-0005-0000-0000-00007A010000}"/>
    <cellStyle name="Normal 6 2 2" xfId="97" xr:uid="{00000000-0005-0000-0000-00007B010000}"/>
    <cellStyle name="Normal 6 2 2 2" xfId="110" xr:uid="{00000000-0005-0000-0000-00007C010000}"/>
    <cellStyle name="Normal 6 2 2 2 2" xfId="137" xr:uid="{00000000-0005-0000-0000-00007D010000}"/>
    <cellStyle name="Normal 6 2 2 2 2 2" xfId="299" xr:uid="{00000000-0005-0000-0000-00007E010000}"/>
    <cellStyle name="Normal 6 2 2 2 2 2 2" xfId="585" xr:uid="{00000000-0005-0000-0000-00007F010000}"/>
    <cellStyle name="Normal 6 2 2 2 2 3" xfId="423" xr:uid="{00000000-0005-0000-0000-000080010000}"/>
    <cellStyle name="Normal 6 2 2 2 3" xfId="178" xr:uid="{00000000-0005-0000-0000-000081010000}"/>
    <cellStyle name="Normal 6 2 2 2 3 2" xfId="340" xr:uid="{00000000-0005-0000-0000-000082010000}"/>
    <cellStyle name="Normal 6 2 2 2 3 2 2" xfId="626" xr:uid="{00000000-0005-0000-0000-000083010000}"/>
    <cellStyle name="Normal 6 2 2 2 3 3" xfId="464" xr:uid="{00000000-0005-0000-0000-000084010000}"/>
    <cellStyle name="Normal 6 2 2 2 4" xfId="205" xr:uid="{00000000-0005-0000-0000-000085010000}"/>
    <cellStyle name="Normal 6 2 2 2 4 2" xfId="272" xr:uid="{00000000-0005-0000-0000-000086010000}"/>
    <cellStyle name="Normal 6 2 2 2 4 2 2" xfId="558" xr:uid="{00000000-0005-0000-0000-000087010000}"/>
    <cellStyle name="Normal 6 2 2 2 4 3" xfId="491" xr:uid="{00000000-0005-0000-0000-000088010000}"/>
    <cellStyle name="Normal 6 2 2 2 5" xfId="367" xr:uid="{00000000-0005-0000-0000-000089010000}"/>
    <cellStyle name="Normal 6 2 2 2 5 2" xfId="653" xr:uid="{00000000-0005-0000-0000-00008A010000}"/>
    <cellStyle name="Normal 6 2 2 2 6" xfId="245" xr:uid="{00000000-0005-0000-0000-00008B010000}"/>
    <cellStyle name="Normal 6 2 2 2 6 2" xfId="531" xr:uid="{00000000-0005-0000-0000-00008C010000}"/>
    <cellStyle name="Normal 6 2 2 2 7" xfId="396" xr:uid="{00000000-0005-0000-0000-00008D010000}"/>
    <cellStyle name="Normal 6 2 2 3" xfId="124" xr:uid="{00000000-0005-0000-0000-00008E010000}"/>
    <cellStyle name="Normal 6 2 2 3 2" xfId="165" xr:uid="{00000000-0005-0000-0000-00008F010000}"/>
    <cellStyle name="Normal 6 2 2 3 2 2" xfId="327" xr:uid="{00000000-0005-0000-0000-000090010000}"/>
    <cellStyle name="Normal 6 2 2 3 2 2 2" xfId="613" xr:uid="{00000000-0005-0000-0000-000091010000}"/>
    <cellStyle name="Normal 6 2 2 3 2 3" xfId="451" xr:uid="{00000000-0005-0000-0000-000092010000}"/>
    <cellStyle name="Normal 6 2 2 3 3" xfId="286" xr:uid="{00000000-0005-0000-0000-000093010000}"/>
    <cellStyle name="Normal 6 2 2 3 3 2" xfId="572" xr:uid="{00000000-0005-0000-0000-000094010000}"/>
    <cellStyle name="Normal 6 2 2 3 4" xfId="232" xr:uid="{00000000-0005-0000-0000-000095010000}"/>
    <cellStyle name="Normal 6 2 2 3 4 2" xfId="518" xr:uid="{00000000-0005-0000-0000-000096010000}"/>
    <cellStyle name="Normal 6 2 2 3 5" xfId="410" xr:uid="{00000000-0005-0000-0000-000097010000}"/>
    <cellStyle name="Normal 6 2 2 4" xfId="151" xr:uid="{00000000-0005-0000-0000-000098010000}"/>
    <cellStyle name="Normal 6 2 2 4 2" xfId="313" xr:uid="{00000000-0005-0000-0000-000099010000}"/>
    <cellStyle name="Normal 6 2 2 4 2 2" xfId="599" xr:uid="{00000000-0005-0000-0000-00009A010000}"/>
    <cellStyle name="Normal 6 2 2 4 3" xfId="437" xr:uid="{00000000-0005-0000-0000-00009B010000}"/>
    <cellStyle name="Normal 6 2 2 5" xfId="192" xr:uid="{00000000-0005-0000-0000-00009C010000}"/>
    <cellStyle name="Normal 6 2 2 5 2" xfId="259" xr:uid="{00000000-0005-0000-0000-00009D010000}"/>
    <cellStyle name="Normal 6 2 2 5 2 2" xfId="545" xr:uid="{00000000-0005-0000-0000-00009E010000}"/>
    <cellStyle name="Normal 6 2 2 5 3" xfId="478" xr:uid="{00000000-0005-0000-0000-00009F010000}"/>
    <cellStyle name="Normal 6 2 2 6" xfId="354" xr:uid="{00000000-0005-0000-0000-0000A0010000}"/>
    <cellStyle name="Normal 6 2 2 6 2" xfId="640" xr:uid="{00000000-0005-0000-0000-0000A1010000}"/>
    <cellStyle name="Normal 6 2 2 7" xfId="218" xr:uid="{00000000-0005-0000-0000-0000A2010000}"/>
    <cellStyle name="Normal 6 2 2 7 2" xfId="504" xr:uid="{00000000-0005-0000-0000-0000A3010000}"/>
    <cellStyle name="Normal 6 2 2 8" xfId="383" xr:uid="{00000000-0005-0000-0000-0000A4010000}"/>
    <cellStyle name="Normal 6 2 3" xfId="104" xr:uid="{00000000-0005-0000-0000-0000A5010000}"/>
    <cellStyle name="Normal 6 2 3 2" xfId="131" xr:uid="{00000000-0005-0000-0000-0000A6010000}"/>
    <cellStyle name="Normal 6 2 3 2 2" xfId="293" xr:uid="{00000000-0005-0000-0000-0000A7010000}"/>
    <cellStyle name="Normal 6 2 3 2 2 2" xfId="579" xr:uid="{00000000-0005-0000-0000-0000A8010000}"/>
    <cellStyle name="Normal 6 2 3 2 3" xfId="417" xr:uid="{00000000-0005-0000-0000-0000A9010000}"/>
    <cellStyle name="Normal 6 2 3 3" xfId="172" xr:uid="{00000000-0005-0000-0000-0000AA010000}"/>
    <cellStyle name="Normal 6 2 3 3 2" xfId="334" xr:uid="{00000000-0005-0000-0000-0000AB010000}"/>
    <cellStyle name="Normal 6 2 3 3 2 2" xfId="620" xr:uid="{00000000-0005-0000-0000-0000AC010000}"/>
    <cellStyle name="Normal 6 2 3 3 3" xfId="458" xr:uid="{00000000-0005-0000-0000-0000AD010000}"/>
    <cellStyle name="Normal 6 2 3 4" xfId="199" xr:uid="{00000000-0005-0000-0000-0000AE010000}"/>
    <cellStyle name="Normal 6 2 3 4 2" xfId="266" xr:uid="{00000000-0005-0000-0000-0000AF010000}"/>
    <cellStyle name="Normal 6 2 3 4 2 2" xfId="552" xr:uid="{00000000-0005-0000-0000-0000B0010000}"/>
    <cellStyle name="Normal 6 2 3 4 3" xfId="485" xr:uid="{00000000-0005-0000-0000-0000B1010000}"/>
    <cellStyle name="Normal 6 2 3 5" xfId="361" xr:uid="{00000000-0005-0000-0000-0000B2010000}"/>
    <cellStyle name="Normal 6 2 3 5 2" xfId="647" xr:uid="{00000000-0005-0000-0000-0000B3010000}"/>
    <cellStyle name="Normal 6 2 3 6" xfId="239" xr:uid="{00000000-0005-0000-0000-0000B4010000}"/>
    <cellStyle name="Normal 6 2 3 6 2" xfId="525" xr:uid="{00000000-0005-0000-0000-0000B5010000}"/>
    <cellStyle name="Normal 6 2 3 7" xfId="390" xr:uid="{00000000-0005-0000-0000-0000B6010000}"/>
    <cellStyle name="Normal 6 2 4" xfId="118" xr:uid="{00000000-0005-0000-0000-0000B7010000}"/>
    <cellStyle name="Normal 6 2 4 2" xfId="159" xr:uid="{00000000-0005-0000-0000-0000B8010000}"/>
    <cellStyle name="Normal 6 2 4 2 2" xfId="321" xr:uid="{00000000-0005-0000-0000-0000B9010000}"/>
    <cellStyle name="Normal 6 2 4 2 2 2" xfId="607" xr:uid="{00000000-0005-0000-0000-0000BA010000}"/>
    <cellStyle name="Normal 6 2 4 2 3" xfId="445" xr:uid="{00000000-0005-0000-0000-0000BB010000}"/>
    <cellStyle name="Normal 6 2 4 3" xfId="280" xr:uid="{00000000-0005-0000-0000-0000BC010000}"/>
    <cellStyle name="Normal 6 2 4 3 2" xfId="566" xr:uid="{00000000-0005-0000-0000-0000BD010000}"/>
    <cellStyle name="Normal 6 2 4 4" xfId="226" xr:uid="{00000000-0005-0000-0000-0000BE010000}"/>
    <cellStyle name="Normal 6 2 4 4 2" xfId="512" xr:uid="{00000000-0005-0000-0000-0000BF010000}"/>
    <cellStyle name="Normal 6 2 4 5" xfId="404" xr:uid="{00000000-0005-0000-0000-0000C0010000}"/>
    <cellStyle name="Normal 6 2 5" xfId="145" xr:uid="{00000000-0005-0000-0000-0000C1010000}"/>
    <cellStyle name="Normal 6 2 5 2" xfId="307" xr:uid="{00000000-0005-0000-0000-0000C2010000}"/>
    <cellStyle name="Normal 6 2 5 2 2" xfId="593" xr:uid="{00000000-0005-0000-0000-0000C3010000}"/>
    <cellStyle name="Normal 6 2 5 3" xfId="431" xr:uid="{00000000-0005-0000-0000-0000C4010000}"/>
    <cellStyle name="Normal 6 2 6" xfId="186" xr:uid="{00000000-0005-0000-0000-0000C5010000}"/>
    <cellStyle name="Normal 6 2 6 2" xfId="253" xr:uid="{00000000-0005-0000-0000-0000C6010000}"/>
    <cellStyle name="Normal 6 2 6 2 2" xfId="539" xr:uid="{00000000-0005-0000-0000-0000C7010000}"/>
    <cellStyle name="Normal 6 2 6 3" xfId="472" xr:uid="{00000000-0005-0000-0000-0000C8010000}"/>
    <cellStyle name="Normal 6 2 7" xfId="346" xr:uid="{00000000-0005-0000-0000-0000C9010000}"/>
    <cellStyle name="Normal 6 2 7 2" xfId="632" xr:uid="{00000000-0005-0000-0000-0000CA010000}"/>
    <cellStyle name="Normal 6 2 8" xfId="212" xr:uid="{00000000-0005-0000-0000-0000CB010000}"/>
    <cellStyle name="Normal 6 2 8 2" xfId="498" xr:uid="{00000000-0005-0000-0000-0000CC010000}"/>
    <cellStyle name="Normal 6 2 9" xfId="377" xr:uid="{00000000-0005-0000-0000-0000CD010000}"/>
    <cellStyle name="Normal 6 3" xfId="94" xr:uid="{00000000-0005-0000-0000-0000CE010000}"/>
    <cellStyle name="Normal 6 3 2" xfId="107" xr:uid="{00000000-0005-0000-0000-0000CF010000}"/>
    <cellStyle name="Normal 6 3 2 2" xfId="134" xr:uid="{00000000-0005-0000-0000-0000D0010000}"/>
    <cellStyle name="Normal 6 3 2 2 2" xfId="296" xr:uid="{00000000-0005-0000-0000-0000D1010000}"/>
    <cellStyle name="Normal 6 3 2 2 2 2" xfId="582" xr:uid="{00000000-0005-0000-0000-0000D2010000}"/>
    <cellStyle name="Normal 6 3 2 2 3" xfId="420" xr:uid="{00000000-0005-0000-0000-0000D3010000}"/>
    <cellStyle name="Normal 6 3 2 3" xfId="175" xr:uid="{00000000-0005-0000-0000-0000D4010000}"/>
    <cellStyle name="Normal 6 3 2 3 2" xfId="337" xr:uid="{00000000-0005-0000-0000-0000D5010000}"/>
    <cellStyle name="Normal 6 3 2 3 2 2" xfId="623" xr:uid="{00000000-0005-0000-0000-0000D6010000}"/>
    <cellStyle name="Normal 6 3 2 3 3" xfId="461" xr:uid="{00000000-0005-0000-0000-0000D7010000}"/>
    <cellStyle name="Normal 6 3 2 4" xfId="202" xr:uid="{00000000-0005-0000-0000-0000D8010000}"/>
    <cellStyle name="Normal 6 3 2 4 2" xfId="269" xr:uid="{00000000-0005-0000-0000-0000D9010000}"/>
    <cellStyle name="Normal 6 3 2 4 2 2" xfId="555" xr:uid="{00000000-0005-0000-0000-0000DA010000}"/>
    <cellStyle name="Normal 6 3 2 4 3" xfId="488" xr:uid="{00000000-0005-0000-0000-0000DB010000}"/>
    <cellStyle name="Normal 6 3 2 5" xfId="364" xr:uid="{00000000-0005-0000-0000-0000DC010000}"/>
    <cellStyle name="Normal 6 3 2 5 2" xfId="650" xr:uid="{00000000-0005-0000-0000-0000DD010000}"/>
    <cellStyle name="Normal 6 3 2 6" xfId="242" xr:uid="{00000000-0005-0000-0000-0000DE010000}"/>
    <cellStyle name="Normal 6 3 2 6 2" xfId="528" xr:uid="{00000000-0005-0000-0000-0000DF010000}"/>
    <cellStyle name="Normal 6 3 2 7" xfId="393" xr:uid="{00000000-0005-0000-0000-0000E0010000}"/>
    <cellStyle name="Normal 6 3 3" xfId="121" xr:uid="{00000000-0005-0000-0000-0000E1010000}"/>
    <cellStyle name="Normal 6 3 3 2" xfId="162" xr:uid="{00000000-0005-0000-0000-0000E2010000}"/>
    <cellStyle name="Normal 6 3 3 2 2" xfId="324" xr:uid="{00000000-0005-0000-0000-0000E3010000}"/>
    <cellStyle name="Normal 6 3 3 2 2 2" xfId="610" xr:uid="{00000000-0005-0000-0000-0000E4010000}"/>
    <cellStyle name="Normal 6 3 3 2 3" xfId="448" xr:uid="{00000000-0005-0000-0000-0000E5010000}"/>
    <cellStyle name="Normal 6 3 3 3" xfId="283" xr:uid="{00000000-0005-0000-0000-0000E6010000}"/>
    <cellStyle name="Normal 6 3 3 3 2" xfId="569" xr:uid="{00000000-0005-0000-0000-0000E7010000}"/>
    <cellStyle name="Normal 6 3 3 4" xfId="229" xr:uid="{00000000-0005-0000-0000-0000E8010000}"/>
    <cellStyle name="Normal 6 3 3 4 2" xfId="515" xr:uid="{00000000-0005-0000-0000-0000E9010000}"/>
    <cellStyle name="Normal 6 3 3 5" xfId="407" xr:uid="{00000000-0005-0000-0000-0000EA010000}"/>
    <cellStyle name="Normal 6 3 4" xfId="148" xr:uid="{00000000-0005-0000-0000-0000EB010000}"/>
    <cellStyle name="Normal 6 3 4 2" xfId="310" xr:uid="{00000000-0005-0000-0000-0000EC010000}"/>
    <cellStyle name="Normal 6 3 4 2 2" xfId="596" xr:uid="{00000000-0005-0000-0000-0000ED010000}"/>
    <cellStyle name="Normal 6 3 4 3" xfId="434" xr:uid="{00000000-0005-0000-0000-0000EE010000}"/>
    <cellStyle name="Normal 6 3 5" xfId="189" xr:uid="{00000000-0005-0000-0000-0000EF010000}"/>
    <cellStyle name="Normal 6 3 5 2" xfId="256" xr:uid="{00000000-0005-0000-0000-0000F0010000}"/>
    <cellStyle name="Normal 6 3 5 2 2" xfId="542" xr:uid="{00000000-0005-0000-0000-0000F1010000}"/>
    <cellStyle name="Normal 6 3 5 3" xfId="475" xr:uid="{00000000-0005-0000-0000-0000F2010000}"/>
    <cellStyle name="Normal 6 3 6" xfId="351" xr:uid="{00000000-0005-0000-0000-0000F3010000}"/>
    <cellStyle name="Normal 6 3 6 2" xfId="637" xr:uid="{00000000-0005-0000-0000-0000F4010000}"/>
    <cellStyle name="Normal 6 3 7" xfId="215" xr:uid="{00000000-0005-0000-0000-0000F5010000}"/>
    <cellStyle name="Normal 6 3 7 2" xfId="501" xr:uid="{00000000-0005-0000-0000-0000F6010000}"/>
    <cellStyle name="Normal 6 3 8" xfId="380" xr:uid="{00000000-0005-0000-0000-0000F7010000}"/>
    <cellStyle name="Normal 6 4" xfId="101" xr:uid="{00000000-0005-0000-0000-0000F8010000}"/>
    <cellStyle name="Normal 6 4 2" xfId="128" xr:uid="{00000000-0005-0000-0000-0000F9010000}"/>
    <cellStyle name="Normal 6 4 2 2" xfId="290" xr:uid="{00000000-0005-0000-0000-0000FA010000}"/>
    <cellStyle name="Normal 6 4 2 2 2" xfId="576" xr:uid="{00000000-0005-0000-0000-0000FB010000}"/>
    <cellStyle name="Normal 6 4 2 3" xfId="414" xr:uid="{00000000-0005-0000-0000-0000FC010000}"/>
    <cellStyle name="Normal 6 4 3" xfId="169" xr:uid="{00000000-0005-0000-0000-0000FD010000}"/>
    <cellStyle name="Normal 6 4 3 2" xfId="331" xr:uid="{00000000-0005-0000-0000-0000FE010000}"/>
    <cellStyle name="Normal 6 4 3 2 2" xfId="617" xr:uid="{00000000-0005-0000-0000-0000FF010000}"/>
    <cellStyle name="Normal 6 4 3 3" xfId="455" xr:uid="{00000000-0005-0000-0000-000000020000}"/>
    <cellStyle name="Normal 6 4 4" xfId="196" xr:uid="{00000000-0005-0000-0000-000001020000}"/>
    <cellStyle name="Normal 6 4 4 2" xfId="263" xr:uid="{00000000-0005-0000-0000-000002020000}"/>
    <cellStyle name="Normal 6 4 4 2 2" xfId="549" xr:uid="{00000000-0005-0000-0000-000003020000}"/>
    <cellStyle name="Normal 6 4 4 3" xfId="482" xr:uid="{00000000-0005-0000-0000-000004020000}"/>
    <cellStyle name="Normal 6 4 5" xfId="358" xr:uid="{00000000-0005-0000-0000-000005020000}"/>
    <cellStyle name="Normal 6 4 5 2" xfId="644" xr:uid="{00000000-0005-0000-0000-000006020000}"/>
    <cellStyle name="Normal 6 4 6" xfId="236" xr:uid="{00000000-0005-0000-0000-000007020000}"/>
    <cellStyle name="Normal 6 4 6 2" xfId="522" xr:uid="{00000000-0005-0000-0000-000008020000}"/>
    <cellStyle name="Normal 6 4 7" xfId="387" xr:uid="{00000000-0005-0000-0000-000009020000}"/>
    <cellStyle name="Normal 6 5" xfId="115" xr:uid="{00000000-0005-0000-0000-00000A020000}"/>
    <cellStyle name="Normal 6 5 2" xfId="156" xr:uid="{00000000-0005-0000-0000-00000B020000}"/>
    <cellStyle name="Normal 6 5 2 2" xfId="318" xr:uid="{00000000-0005-0000-0000-00000C020000}"/>
    <cellStyle name="Normal 6 5 2 2 2" xfId="604" xr:uid="{00000000-0005-0000-0000-00000D020000}"/>
    <cellStyle name="Normal 6 5 2 3" xfId="442" xr:uid="{00000000-0005-0000-0000-00000E020000}"/>
    <cellStyle name="Normal 6 5 3" xfId="277" xr:uid="{00000000-0005-0000-0000-00000F020000}"/>
    <cellStyle name="Normal 6 5 3 2" xfId="563" xr:uid="{00000000-0005-0000-0000-000010020000}"/>
    <cellStyle name="Normal 6 5 4" xfId="223" xr:uid="{00000000-0005-0000-0000-000011020000}"/>
    <cellStyle name="Normal 6 5 4 2" xfId="509" xr:uid="{00000000-0005-0000-0000-000012020000}"/>
    <cellStyle name="Normal 6 5 5" xfId="401" xr:uid="{00000000-0005-0000-0000-000013020000}"/>
    <cellStyle name="Normal 6 6" xfId="142" xr:uid="{00000000-0005-0000-0000-000014020000}"/>
    <cellStyle name="Normal 6 6 2" xfId="304" xr:uid="{00000000-0005-0000-0000-000015020000}"/>
    <cellStyle name="Normal 6 6 2 2" xfId="590" xr:uid="{00000000-0005-0000-0000-000016020000}"/>
    <cellStyle name="Normal 6 6 3" xfId="428" xr:uid="{00000000-0005-0000-0000-000017020000}"/>
    <cellStyle name="Normal 6 7" xfId="183" xr:uid="{00000000-0005-0000-0000-000018020000}"/>
    <cellStyle name="Normal 6 7 2" xfId="250" xr:uid="{00000000-0005-0000-0000-000019020000}"/>
    <cellStyle name="Normal 6 7 2 2" xfId="536" xr:uid="{00000000-0005-0000-0000-00001A020000}"/>
    <cellStyle name="Normal 6 7 3" xfId="469" xr:uid="{00000000-0005-0000-0000-00001B020000}"/>
    <cellStyle name="Normal 6 8" xfId="343" xr:uid="{00000000-0005-0000-0000-00001C020000}"/>
    <cellStyle name="Normal 6 8 2" xfId="629" xr:uid="{00000000-0005-0000-0000-00001D020000}"/>
    <cellStyle name="Normal 6 9" xfId="209" xr:uid="{00000000-0005-0000-0000-00001E020000}"/>
    <cellStyle name="Normal 6 9 2" xfId="495" xr:uid="{00000000-0005-0000-0000-00001F020000}"/>
    <cellStyle name="Normal 7" xfId="86" xr:uid="{00000000-0005-0000-0000-000020020000}"/>
    <cellStyle name="Normal 8" xfId="85" xr:uid="{00000000-0005-0000-0000-000021020000}"/>
    <cellStyle name="Normal 8 2" xfId="95" xr:uid="{00000000-0005-0000-0000-000022020000}"/>
    <cellStyle name="Normal 8 2 2" xfId="108" xr:uid="{00000000-0005-0000-0000-000023020000}"/>
    <cellStyle name="Normal 8 2 2 2" xfId="135" xr:uid="{00000000-0005-0000-0000-000024020000}"/>
    <cellStyle name="Normal 8 2 2 2 2" xfId="297" xr:uid="{00000000-0005-0000-0000-000025020000}"/>
    <cellStyle name="Normal 8 2 2 2 2 2" xfId="583" xr:uid="{00000000-0005-0000-0000-000026020000}"/>
    <cellStyle name="Normal 8 2 2 2 3" xfId="421" xr:uid="{00000000-0005-0000-0000-000027020000}"/>
    <cellStyle name="Normal 8 2 2 3" xfId="176" xr:uid="{00000000-0005-0000-0000-000028020000}"/>
    <cellStyle name="Normal 8 2 2 3 2" xfId="338" xr:uid="{00000000-0005-0000-0000-000029020000}"/>
    <cellStyle name="Normal 8 2 2 3 2 2" xfId="624" xr:uid="{00000000-0005-0000-0000-00002A020000}"/>
    <cellStyle name="Normal 8 2 2 3 3" xfId="462" xr:uid="{00000000-0005-0000-0000-00002B020000}"/>
    <cellStyle name="Normal 8 2 2 4" xfId="203" xr:uid="{00000000-0005-0000-0000-00002C020000}"/>
    <cellStyle name="Normal 8 2 2 4 2" xfId="270" xr:uid="{00000000-0005-0000-0000-00002D020000}"/>
    <cellStyle name="Normal 8 2 2 4 2 2" xfId="556" xr:uid="{00000000-0005-0000-0000-00002E020000}"/>
    <cellStyle name="Normal 8 2 2 4 3" xfId="489" xr:uid="{00000000-0005-0000-0000-00002F020000}"/>
    <cellStyle name="Normal 8 2 2 5" xfId="365" xr:uid="{00000000-0005-0000-0000-000030020000}"/>
    <cellStyle name="Normal 8 2 2 5 2" xfId="651" xr:uid="{00000000-0005-0000-0000-000031020000}"/>
    <cellStyle name="Normal 8 2 2 6" xfId="243" xr:uid="{00000000-0005-0000-0000-000032020000}"/>
    <cellStyle name="Normal 8 2 2 6 2" xfId="529" xr:uid="{00000000-0005-0000-0000-000033020000}"/>
    <cellStyle name="Normal 8 2 2 7" xfId="394" xr:uid="{00000000-0005-0000-0000-000034020000}"/>
    <cellStyle name="Normal 8 2 3" xfId="122" xr:uid="{00000000-0005-0000-0000-000035020000}"/>
    <cellStyle name="Normal 8 2 3 2" xfId="163" xr:uid="{00000000-0005-0000-0000-000036020000}"/>
    <cellStyle name="Normal 8 2 3 2 2" xfId="325" xr:uid="{00000000-0005-0000-0000-000037020000}"/>
    <cellStyle name="Normal 8 2 3 2 2 2" xfId="611" xr:uid="{00000000-0005-0000-0000-000038020000}"/>
    <cellStyle name="Normal 8 2 3 2 3" xfId="449" xr:uid="{00000000-0005-0000-0000-000039020000}"/>
    <cellStyle name="Normal 8 2 3 3" xfId="284" xr:uid="{00000000-0005-0000-0000-00003A020000}"/>
    <cellStyle name="Normal 8 2 3 3 2" xfId="570" xr:uid="{00000000-0005-0000-0000-00003B020000}"/>
    <cellStyle name="Normal 8 2 3 4" xfId="230" xr:uid="{00000000-0005-0000-0000-00003C020000}"/>
    <cellStyle name="Normal 8 2 3 4 2" xfId="516" xr:uid="{00000000-0005-0000-0000-00003D020000}"/>
    <cellStyle name="Normal 8 2 3 5" xfId="408" xr:uid="{00000000-0005-0000-0000-00003E020000}"/>
    <cellStyle name="Normal 8 2 4" xfId="149" xr:uid="{00000000-0005-0000-0000-00003F020000}"/>
    <cellStyle name="Normal 8 2 4 2" xfId="311" xr:uid="{00000000-0005-0000-0000-000040020000}"/>
    <cellStyle name="Normal 8 2 4 2 2" xfId="597" xr:uid="{00000000-0005-0000-0000-000041020000}"/>
    <cellStyle name="Normal 8 2 4 3" xfId="435" xr:uid="{00000000-0005-0000-0000-000042020000}"/>
    <cellStyle name="Normal 8 2 5" xfId="190" xr:uid="{00000000-0005-0000-0000-000043020000}"/>
    <cellStyle name="Normal 8 2 5 2" xfId="257" xr:uid="{00000000-0005-0000-0000-000044020000}"/>
    <cellStyle name="Normal 8 2 5 2 2" xfId="543" xr:uid="{00000000-0005-0000-0000-000045020000}"/>
    <cellStyle name="Normal 8 2 5 3" xfId="476" xr:uid="{00000000-0005-0000-0000-000046020000}"/>
    <cellStyle name="Normal 8 2 6" xfId="352" xr:uid="{00000000-0005-0000-0000-000047020000}"/>
    <cellStyle name="Normal 8 2 6 2" xfId="638" xr:uid="{00000000-0005-0000-0000-000048020000}"/>
    <cellStyle name="Normal 8 2 7" xfId="216" xr:uid="{00000000-0005-0000-0000-000049020000}"/>
    <cellStyle name="Normal 8 2 7 2" xfId="502" xr:uid="{00000000-0005-0000-0000-00004A020000}"/>
    <cellStyle name="Normal 8 2 8" xfId="381" xr:uid="{00000000-0005-0000-0000-00004B020000}"/>
    <cellStyle name="Normal 8 3" xfId="102" xr:uid="{00000000-0005-0000-0000-00004C020000}"/>
    <cellStyle name="Normal 8 3 2" xfId="129" xr:uid="{00000000-0005-0000-0000-00004D020000}"/>
    <cellStyle name="Normal 8 3 2 2" xfId="291" xr:uid="{00000000-0005-0000-0000-00004E020000}"/>
    <cellStyle name="Normal 8 3 2 2 2" xfId="577" xr:uid="{00000000-0005-0000-0000-00004F020000}"/>
    <cellStyle name="Normal 8 3 2 3" xfId="415" xr:uid="{00000000-0005-0000-0000-000050020000}"/>
    <cellStyle name="Normal 8 3 3" xfId="170" xr:uid="{00000000-0005-0000-0000-000051020000}"/>
    <cellStyle name="Normal 8 3 3 2" xfId="332" xr:uid="{00000000-0005-0000-0000-000052020000}"/>
    <cellStyle name="Normal 8 3 3 2 2" xfId="618" xr:uid="{00000000-0005-0000-0000-000053020000}"/>
    <cellStyle name="Normal 8 3 3 3" xfId="456" xr:uid="{00000000-0005-0000-0000-000054020000}"/>
    <cellStyle name="Normal 8 3 4" xfId="197" xr:uid="{00000000-0005-0000-0000-000055020000}"/>
    <cellStyle name="Normal 8 3 4 2" xfId="264" xr:uid="{00000000-0005-0000-0000-000056020000}"/>
    <cellStyle name="Normal 8 3 4 2 2" xfId="550" xr:uid="{00000000-0005-0000-0000-000057020000}"/>
    <cellStyle name="Normal 8 3 4 3" xfId="483" xr:uid="{00000000-0005-0000-0000-000058020000}"/>
    <cellStyle name="Normal 8 3 5" xfId="359" xr:uid="{00000000-0005-0000-0000-000059020000}"/>
    <cellStyle name="Normal 8 3 5 2" xfId="645" xr:uid="{00000000-0005-0000-0000-00005A020000}"/>
    <cellStyle name="Normal 8 3 6" xfId="237" xr:uid="{00000000-0005-0000-0000-00005B020000}"/>
    <cellStyle name="Normal 8 3 6 2" xfId="523" xr:uid="{00000000-0005-0000-0000-00005C020000}"/>
    <cellStyle name="Normal 8 3 7" xfId="388" xr:uid="{00000000-0005-0000-0000-00005D020000}"/>
    <cellStyle name="Normal 8 4" xfId="116" xr:uid="{00000000-0005-0000-0000-00005E020000}"/>
    <cellStyle name="Normal 8 4 2" xfId="157" xr:uid="{00000000-0005-0000-0000-00005F020000}"/>
    <cellStyle name="Normal 8 4 2 2" xfId="319" xr:uid="{00000000-0005-0000-0000-000060020000}"/>
    <cellStyle name="Normal 8 4 2 2 2" xfId="605" xr:uid="{00000000-0005-0000-0000-000061020000}"/>
    <cellStyle name="Normal 8 4 2 3" xfId="443" xr:uid="{00000000-0005-0000-0000-000062020000}"/>
    <cellStyle name="Normal 8 4 3" xfId="278" xr:uid="{00000000-0005-0000-0000-000063020000}"/>
    <cellStyle name="Normal 8 4 3 2" xfId="564" xr:uid="{00000000-0005-0000-0000-000064020000}"/>
    <cellStyle name="Normal 8 4 4" xfId="224" xr:uid="{00000000-0005-0000-0000-000065020000}"/>
    <cellStyle name="Normal 8 4 4 2" xfId="510" xr:uid="{00000000-0005-0000-0000-000066020000}"/>
    <cellStyle name="Normal 8 4 5" xfId="402" xr:uid="{00000000-0005-0000-0000-000067020000}"/>
    <cellStyle name="Normal 8 5" xfId="143" xr:uid="{00000000-0005-0000-0000-000068020000}"/>
    <cellStyle name="Normal 8 5 2" xfId="305" xr:uid="{00000000-0005-0000-0000-000069020000}"/>
    <cellStyle name="Normal 8 5 2 2" xfId="591" xr:uid="{00000000-0005-0000-0000-00006A020000}"/>
    <cellStyle name="Normal 8 5 3" xfId="429" xr:uid="{00000000-0005-0000-0000-00006B020000}"/>
    <cellStyle name="Normal 8 6" xfId="184" xr:uid="{00000000-0005-0000-0000-00006C020000}"/>
    <cellStyle name="Normal 8 6 2" xfId="251" xr:uid="{00000000-0005-0000-0000-00006D020000}"/>
    <cellStyle name="Normal 8 6 2 2" xfId="537" xr:uid="{00000000-0005-0000-0000-00006E020000}"/>
    <cellStyle name="Normal 8 6 3" xfId="470" xr:uid="{00000000-0005-0000-0000-00006F020000}"/>
    <cellStyle name="Normal 8 7" xfId="344" xr:uid="{00000000-0005-0000-0000-000070020000}"/>
    <cellStyle name="Normal 8 7 2" xfId="630" xr:uid="{00000000-0005-0000-0000-000071020000}"/>
    <cellStyle name="Normal 8 8" xfId="210" xr:uid="{00000000-0005-0000-0000-000072020000}"/>
    <cellStyle name="Normal 8 8 2" xfId="496" xr:uid="{00000000-0005-0000-0000-000073020000}"/>
    <cellStyle name="Normal 8 9" xfId="375" xr:uid="{00000000-0005-0000-0000-000074020000}"/>
    <cellStyle name="Normal 9" xfId="139" xr:uid="{00000000-0005-0000-0000-000075020000}"/>
    <cellStyle name="Normal 9 2" xfId="369" xr:uid="{00000000-0005-0000-0000-000076020000}"/>
    <cellStyle name="Normal 9 2 2" xfId="655" xr:uid="{00000000-0005-0000-0000-000077020000}"/>
    <cellStyle name="Normal 9 3" xfId="301" xr:uid="{00000000-0005-0000-0000-000078020000}"/>
    <cellStyle name="Normal 9 3 2" xfId="587" xr:uid="{00000000-0005-0000-0000-000079020000}"/>
    <cellStyle name="Normal 9 4" xfId="425" xr:uid="{00000000-0005-0000-0000-00007A020000}"/>
    <cellStyle name="Normal 9 5" xfId="663" xr:uid="{00000000-0005-0000-0000-00007B020000}"/>
    <cellStyle name="Normal_P1 - General Items(Revised)" xfId="26" xr:uid="{00000000-0005-0000-0000-00007C020000}"/>
    <cellStyle name="Normal_Sheet2" xfId="9" xr:uid="{00000000-0005-0000-0000-00007D020000}"/>
    <cellStyle name="Normal_Weekly Inspection on 28.1.2008" xfId="11" xr:uid="{00000000-0005-0000-0000-00007E020000}"/>
    <cellStyle name="Note 2" xfId="10" xr:uid="{00000000-0005-0000-0000-00007F020000}"/>
    <cellStyle name="Percent" xfId="2" builtinId="5"/>
    <cellStyle name="Percent 2" xfId="5" xr:uid="{00000000-0005-0000-0000-000081020000}"/>
    <cellStyle name="Percent 3" xfId="89" xr:uid="{00000000-0005-0000-0000-000082020000}"/>
    <cellStyle name="Percent 4" xfId="667" xr:uid="{00000000-0005-0000-0000-000083020000}"/>
    <cellStyle name="User_Defined_A" xfId="29" xr:uid="{00000000-0005-0000-0000-000084020000}"/>
    <cellStyle name="إخراج" xfId="55" xr:uid="{00000000-0005-0000-0000-000085020000}"/>
    <cellStyle name="إدخال" xfId="56" xr:uid="{00000000-0005-0000-0000-000086020000}"/>
    <cellStyle name="الإجمالي" xfId="57" xr:uid="{00000000-0005-0000-0000-000087020000}"/>
    <cellStyle name="تمييز1" xfId="58" xr:uid="{00000000-0005-0000-0000-000088020000}"/>
    <cellStyle name="تمييز2" xfId="59" xr:uid="{00000000-0005-0000-0000-000089020000}"/>
    <cellStyle name="تمييز3" xfId="60" xr:uid="{00000000-0005-0000-0000-00008A020000}"/>
    <cellStyle name="تمييز4" xfId="61" xr:uid="{00000000-0005-0000-0000-00008B020000}"/>
    <cellStyle name="تمييز5" xfId="62" xr:uid="{00000000-0005-0000-0000-00008C020000}"/>
    <cellStyle name="تمييز6" xfId="63" xr:uid="{00000000-0005-0000-0000-00008D020000}"/>
    <cellStyle name="جيد" xfId="64" xr:uid="{00000000-0005-0000-0000-00008E020000}"/>
    <cellStyle name="حساب" xfId="65" xr:uid="{00000000-0005-0000-0000-00008F020000}"/>
    <cellStyle name="خلية تدقيق" xfId="66" xr:uid="{00000000-0005-0000-0000-000090020000}"/>
    <cellStyle name="خلية مرتبطة" xfId="67" xr:uid="{00000000-0005-0000-0000-000091020000}"/>
    <cellStyle name="سيئ" xfId="68" xr:uid="{00000000-0005-0000-0000-000092020000}"/>
    <cellStyle name="عنوان" xfId="69" xr:uid="{00000000-0005-0000-0000-000093020000}"/>
    <cellStyle name="عنوان 1" xfId="70" xr:uid="{00000000-0005-0000-0000-000094020000}"/>
    <cellStyle name="عنوان 2" xfId="71" xr:uid="{00000000-0005-0000-0000-000095020000}"/>
    <cellStyle name="عنوان 3" xfId="72" xr:uid="{00000000-0005-0000-0000-000096020000}"/>
    <cellStyle name="عنوان 4" xfId="73" xr:uid="{00000000-0005-0000-0000-000097020000}"/>
    <cellStyle name="محايد" xfId="74" xr:uid="{00000000-0005-0000-0000-000098020000}"/>
    <cellStyle name="ملاحظة" xfId="75" xr:uid="{00000000-0005-0000-0000-000099020000}"/>
    <cellStyle name="ملاحظة 2" xfId="30" xr:uid="{00000000-0005-0000-0000-00009A020000}"/>
    <cellStyle name="ملاحظة 3" xfId="31" xr:uid="{00000000-0005-0000-0000-00009B020000}"/>
    <cellStyle name="ملاحظة 4" xfId="32" xr:uid="{00000000-0005-0000-0000-00009C020000}"/>
    <cellStyle name="ملاحظة 5" xfId="33" xr:uid="{00000000-0005-0000-0000-00009D020000}"/>
    <cellStyle name="ملاحظة 6" xfId="34" xr:uid="{00000000-0005-0000-0000-00009E020000}"/>
    <cellStyle name="ملاحظة 7" xfId="35" xr:uid="{00000000-0005-0000-0000-00009F020000}"/>
    <cellStyle name="ملاحظة 8" xfId="36" xr:uid="{00000000-0005-0000-0000-0000A0020000}"/>
    <cellStyle name="نص تحذير" xfId="76" xr:uid="{00000000-0005-0000-0000-0000A1020000}"/>
    <cellStyle name="نص توضيحي" xfId="77" xr:uid="{00000000-0005-0000-0000-0000A2020000}"/>
  </cellStyles>
  <dxfs count="92">
    <dxf>
      <font>
        <condense val="0"/>
        <extend val="0"/>
        <color indexed="10"/>
      </font>
    </dxf>
    <dxf>
      <font>
        <condense val="0"/>
        <extend val="0"/>
        <color indexed="10"/>
      </font>
    </dxf>
    <dxf>
      <font>
        <b val="0"/>
        <i val="0"/>
        <condense val="0"/>
        <extend val="0"/>
        <color indexed="17"/>
      </font>
    </dxf>
    <dxf>
      <font>
        <b val="0"/>
        <i val="0"/>
        <condense val="0"/>
        <extend val="0"/>
        <color indexed="10"/>
      </font>
    </dxf>
    <dxf>
      <fill>
        <patternFill>
          <bgColor rgb="FFFF000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00B050"/>
      </font>
      <numFmt numFmtId="196"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condense val="0"/>
        <extend val="0"/>
        <color indexed="10"/>
      </font>
    </dxf>
    <dxf>
      <font>
        <b val="0"/>
        <i val="0"/>
        <condense val="0"/>
        <extend val="0"/>
        <color indexed="17"/>
      </font>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FF0000"/>
      </font>
    </dxf>
    <dxf>
      <font>
        <b/>
        <i val="0"/>
        <color rgb="FF00B05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ont>
        <b/>
        <i val="0"/>
        <color rgb="FF00B050"/>
      </font>
      <numFmt numFmtId="196" formatCode="#,##0;[Red]#,##0"/>
    </dxf>
    <dxf>
      <font>
        <b/>
        <i val="0"/>
        <color rgb="FF00B050"/>
      </font>
      <numFmt numFmtId="196"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FFCC"/>
      <color rgb="FFD1E4EB"/>
      <color rgb="FFEDF4F7"/>
      <color rgb="FF00A200"/>
      <color rgb="FF53B3DD"/>
      <color rgb="FFD5FFFE"/>
      <color rgb="FF2C6682"/>
      <color rgb="FF3D88AA"/>
      <color rgb="FFFF5050"/>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63" Type="http://schemas.openxmlformats.org/officeDocument/2006/relationships/externalLink" Target="externalLinks/externalLink33.xml"/><Relationship Id="rId68" Type="http://schemas.openxmlformats.org/officeDocument/2006/relationships/externalLink" Target="externalLinks/externalLink3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externalLink" Target="externalLinks/externalLink28.xml"/><Relationship Id="rId66" Type="http://schemas.openxmlformats.org/officeDocument/2006/relationships/externalLink" Target="externalLinks/externalLink3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externalLink" Target="externalLinks/externalLink26.xml"/><Relationship Id="rId64" Type="http://schemas.openxmlformats.org/officeDocument/2006/relationships/externalLink" Target="externalLinks/externalLink34.xml"/><Relationship Id="rId69" Type="http://schemas.openxmlformats.org/officeDocument/2006/relationships/externalLink" Target="externalLinks/externalLink3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externalLink" Target="externalLinks/externalLink29.xml"/><Relationship Id="rId67" Type="http://schemas.openxmlformats.org/officeDocument/2006/relationships/externalLink" Target="externalLinks/externalLink37.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62" Type="http://schemas.openxmlformats.org/officeDocument/2006/relationships/externalLink" Target="externalLinks/externalLink32.xml"/><Relationship Id="rId70" Type="http://schemas.openxmlformats.org/officeDocument/2006/relationships/theme" Target="theme/theme1.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externalLink" Target="externalLinks/externalLink27.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 Id="rId60" Type="http://schemas.openxmlformats.org/officeDocument/2006/relationships/externalLink" Target="externalLinks/externalLink30.xml"/><Relationship Id="rId65" Type="http://schemas.openxmlformats.org/officeDocument/2006/relationships/externalLink" Target="externalLinks/externalLink35.xml"/><Relationship Id="rId73"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9.xml"/><Relationship Id="rId34" Type="http://schemas.openxmlformats.org/officeDocument/2006/relationships/externalLink" Target="externalLinks/externalLink4.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1.1002148938946008</c:v>
                </c:pt>
                <c:pt idx="1">
                  <c:v>1.3525188550274847</c:v>
                </c:pt>
                <c:pt idx="2">
                  <c:v>0.88888888888888884</c:v>
                </c:pt>
                <c:pt idx="3">
                  <c:v>2.0905923344947737</c:v>
                </c:pt>
                <c:pt idx="4">
                  <c:v>2.0388349514563107</c:v>
                </c:pt>
                <c:pt idx="5">
                  <c:v>0</c:v>
                </c:pt>
                <c:pt idx="6">
                  <c:v>0</c:v>
                </c:pt>
                <c:pt idx="7">
                  <c:v>0.95068965517241399</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7.7908106887433104E-2"/>
          <c:y val="1.3554709188583491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Data'!$D$4:$D$22</c:f>
              <c:numCache>
                <c:formatCode>0.00%</c:formatCode>
                <c:ptCount val="19"/>
                <c:pt idx="0">
                  <c:v>2.571442114244183E-2</c:v>
                </c:pt>
                <c:pt idx="1">
                  <c:v>8.1372383791356376E-2</c:v>
                </c:pt>
                <c:pt idx="2">
                  <c:v>8.7273665694091868E-2</c:v>
                </c:pt>
                <c:pt idx="3">
                  <c:v>0.10662333968842495</c:v>
                </c:pt>
                <c:pt idx="4">
                  <c:v>0.13739023422550392</c:v>
                </c:pt>
                <c:pt idx="5">
                  <c:v>0.19582196614597047</c:v>
                </c:pt>
                <c:pt idx="6">
                  <c:v>0.24718673084958095</c:v>
                </c:pt>
                <c:pt idx="7">
                  <c:v>0.30323969228716585</c:v>
                </c:pt>
                <c:pt idx="8">
                  <c:v>0.36484282559311265</c:v>
                </c:pt>
                <c:pt idx="9">
                  <c:v>0.44202558889930516</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Data'!$G$4:$G$22</c:f>
              <c:numCache>
                <c:formatCode>0.0%</c:formatCode>
                <c:ptCount val="19"/>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Data'!$J$4:$J$22</c:f>
              <c:numCache>
                <c:formatCode>0.00%</c:formatCode>
                <c:ptCount val="19"/>
                <c:pt idx="0">
                  <c:v>0</c:v>
                </c:pt>
                <c:pt idx="1">
                  <c:v>8.0544641885320449E-3</c:v>
                </c:pt>
                <c:pt idx="2">
                  <c:v>9.1877596019816654E-2</c:v>
                </c:pt>
                <c:pt idx="3">
                  <c:v>9.7043302400539308E-2</c:v>
                </c:pt>
                <c:pt idx="4">
                  <c:v>0.13814424302432141</c:v>
                </c:pt>
                <c:pt idx="5">
                  <c:v>0.23950268774731312</c:v>
                </c:pt>
                <c:pt idx="6">
                  <c:v>0.29047368254737355</c:v>
                </c:pt>
                <c:pt idx="7">
                  <c:v>0.34306557682111999</c:v>
                </c:pt>
                <c:pt idx="8">
                  <c:v>0.39232947463405554</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Data'!$M$4:$M$22</c:f>
              <c:numCache>
                <c:formatCode>0.00%</c:formatCode>
                <c:ptCount val="19"/>
                <c:pt idx="8">
                  <c:v>0.39232947463405554</c:v>
                </c:pt>
                <c:pt idx="9">
                  <c:v>0.44202558889930516</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Log'!$F$9:$F$13</c:f>
              <c:numCache>
                <c:formatCode>#,##0.00_);[Red]\(#,##0.00\)_)</c:formatCode>
                <c:ptCount val="5"/>
                <c:pt idx="0">
                  <c:v>6935961.1799999997</c:v>
                </c:pt>
                <c:pt idx="1">
                  <c:v>5943128.46</c:v>
                </c:pt>
                <c:pt idx="2">
                  <c:v>3894723.74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Report'!$T$87:$T$92</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Report'!$U$87:$U$92</c:f>
              <c:numCache>
                <c:formatCode>_(* #,##0_);_(* \(#,##0\);_(* "-"??_);_(@_)</c:formatCode>
                <c:ptCount val="6"/>
                <c:pt idx="0" formatCode="#,##0_);\(#,##0\)">
                  <c:v>0</c:v>
                </c:pt>
                <c:pt idx="1">
                  <c:v>54083771.600000001</c:v>
                </c:pt>
                <c:pt idx="2">
                  <c:v>73149320.840000004</c:v>
                </c:pt>
                <c:pt idx="3" formatCode="#,##0_);\(#,##0\)">
                  <c:v>16773813.380000001</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Report'!$AH$75:$AH$76</c:f>
              <c:strCache>
                <c:ptCount val="2"/>
                <c:pt idx="0">
                  <c:v>Proactive</c:v>
                </c:pt>
                <c:pt idx="1">
                  <c:v>Reactive</c:v>
                </c:pt>
              </c:strCache>
            </c:strRef>
          </c:cat>
          <c:val>
            <c:numRef>
              <c:f>'Weekly Progress Report'!$AI$75:$AI$76</c:f>
              <c:numCache>
                <c:formatCode>#,##0_ ;[Red]\-#,##0\ </c:formatCode>
                <c:ptCount val="2"/>
                <c:pt idx="0">
                  <c:v>90</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Report'!$X$75</c:f>
              <c:strCache>
                <c:ptCount val="1"/>
                <c:pt idx="0">
                  <c:v>Total Hours Worked</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Report'!$Y$75,'Weekly Progress Report'!$AD$75)</c:f>
              <c:numCache>
                <c:formatCode>#,##0_ ;[Red]\-#,##0\ </c:formatCode>
                <c:ptCount val="2"/>
                <c:pt idx="1">
                  <c:v>490456</c:v>
                </c:pt>
              </c:numCache>
            </c:numRef>
          </c:val>
          <c:extLst>
            <c:ext xmlns:c16="http://schemas.microsoft.com/office/drawing/2014/chart" uri="{C3380CC4-5D6E-409C-BE32-E72D297353CC}">
              <c16:uniqueId val="{00000000-55A8-4857-BD2C-07C963126922}"/>
            </c:ext>
          </c:extLst>
        </c:ser>
        <c:ser>
          <c:idx val="1"/>
          <c:order val="1"/>
          <c:tx>
            <c:strRef>
              <c:f>'Weekly Progress Report'!$X$76</c:f>
              <c:strCache>
                <c:ptCount val="1"/>
                <c:pt idx="0">
                  <c:v>Safe Hours Worked</c:v>
                </c:pt>
              </c:strCache>
            </c:strRef>
          </c:tx>
          <c:spPr>
            <a:solidFill>
              <a:srgbClr val="92D050"/>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A7-476F-8E28-22150A8891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Report'!$Y$76,'Weekly Progress Report'!$AD$76)</c:f>
              <c:numCache>
                <c:formatCode>#,##0_ ;[Red]\-#,##0\ </c:formatCode>
                <c:ptCount val="2"/>
                <c:pt idx="1">
                  <c:v>490456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Data'!$D$4:$D$22</c:f>
              <c:numCache>
                <c:formatCode>0.00%</c:formatCode>
                <c:ptCount val="19"/>
                <c:pt idx="0">
                  <c:v>0</c:v>
                </c:pt>
                <c:pt idx="1">
                  <c:v>3.1807989679434476E-2</c:v>
                </c:pt>
                <c:pt idx="2">
                  <c:v>3.5208586463441195E-2</c:v>
                </c:pt>
                <c:pt idx="3">
                  <c:v>3.9105081003047874E-2</c:v>
                </c:pt>
                <c:pt idx="4">
                  <c:v>7.9228257776148905E-2</c:v>
                </c:pt>
                <c:pt idx="5">
                  <c:v>0.16864657011801118</c:v>
                </c:pt>
                <c:pt idx="6">
                  <c:v>0.24969035225677183</c:v>
                </c:pt>
                <c:pt idx="7">
                  <c:v>0.35177969048230517</c:v>
                </c:pt>
                <c:pt idx="8">
                  <c:v>0.46345509056454109</c:v>
                </c:pt>
                <c:pt idx="9">
                  <c:v>0.56357530142750389</c:v>
                </c:pt>
                <c:pt idx="10">
                  <c:v>0.69136995522118516</c:v>
                </c:pt>
                <c:pt idx="11">
                  <c:v>0.77546482238379633</c:v>
                </c:pt>
                <c:pt idx="12">
                  <c:v>0.81923278213229089</c:v>
                </c:pt>
                <c:pt idx="13">
                  <c:v>0.84909314720870432</c:v>
                </c:pt>
                <c:pt idx="14">
                  <c:v>0.86659174423666596</c:v>
                </c:pt>
                <c:pt idx="15">
                  <c:v>0.9420803602007547</c:v>
                </c:pt>
                <c:pt idx="16">
                  <c:v>0.9686735215084139</c:v>
                </c:pt>
                <c:pt idx="17">
                  <c:v>0.9961905720670412</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Data'!$G$4:$G$22</c:f>
              <c:numCache>
                <c:formatCode>0.0%</c:formatCode>
                <c:ptCount val="19"/>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Data'!$J$4:$J$22</c:f>
              <c:numCache>
                <c:formatCode>0.00%</c:formatCode>
                <c:ptCount val="19"/>
                <c:pt idx="0">
                  <c:v>0</c:v>
                </c:pt>
                <c:pt idx="1">
                  <c:v>1.0694883142019756E-2</c:v>
                </c:pt>
                <c:pt idx="2">
                  <c:v>4.000371963345279E-2</c:v>
                </c:pt>
                <c:pt idx="3">
                  <c:v>4.7679083992405863E-2</c:v>
                </c:pt>
                <c:pt idx="4">
                  <c:v>7.7469129233535911E-2</c:v>
                </c:pt>
                <c:pt idx="5">
                  <c:v>0.20600529614272339</c:v>
                </c:pt>
                <c:pt idx="6">
                  <c:v>0.27643275196675382</c:v>
                </c:pt>
                <c:pt idx="7">
                  <c:v>0.3681282773510135</c:v>
                </c:pt>
                <c:pt idx="8">
                  <c:v>0.43378716415599811</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Data'!$P$4:$P$22</c:f>
              <c:numCache>
                <c:formatCode>0.00%</c:formatCode>
                <c:ptCount val="19"/>
                <c:pt idx="8">
                  <c:v>0.43378716415599811</c:v>
                </c:pt>
                <c:pt idx="9">
                  <c:v>0.53390737501896102</c:v>
                </c:pt>
                <c:pt idx="10">
                  <c:v>0.66170202881264228</c:v>
                </c:pt>
                <c:pt idx="11">
                  <c:v>0.74579689597525334</c:v>
                </c:pt>
                <c:pt idx="12">
                  <c:v>0.7895648557237479</c:v>
                </c:pt>
                <c:pt idx="13">
                  <c:v>0.81942522080016134</c:v>
                </c:pt>
                <c:pt idx="14">
                  <c:v>0.83692381782812297</c:v>
                </c:pt>
                <c:pt idx="15">
                  <c:v>0.91241243379221171</c:v>
                </c:pt>
                <c:pt idx="16">
                  <c:v>0.93900559509987103</c:v>
                </c:pt>
                <c:pt idx="17">
                  <c:v>0.9961905720670412</c:v>
                </c:pt>
                <c:pt idx="18">
                  <c:v>1</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Data'!$M$4:$M$22</c:f>
              <c:numCache>
                <c:formatCode>0.00%</c:formatCode>
                <c:ptCount val="1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016630805219759E-2"/>
          <c:w val="0.96771929792130307"/>
          <c:h val="0.90702865410142208"/>
        </c:manualLayout>
      </c:layout>
      <c:barChart>
        <c:barDir val="col"/>
        <c:grouping val="clustered"/>
        <c:varyColors val="0"/>
        <c:ser>
          <c:idx val="1"/>
          <c:order val="0"/>
          <c:tx>
            <c:strRef>
              <c:f>'Weekly Progress Report'!$K$11</c:f>
              <c:strCache>
                <c:ptCount val="1"/>
                <c:pt idx="0">
                  <c:v>Cum.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Report'!$K$12:$K$18</c:f>
              <c:numCache>
                <c:formatCode>0.0%</c:formatCode>
                <c:ptCount val="7"/>
                <c:pt idx="0">
                  <c:v>0</c:v>
                </c:pt>
                <c:pt idx="1">
                  <c:v>0</c:v>
                </c:pt>
                <c:pt idx="2">
                  <c:v>0</c:v>
                </c:pt>
                <c:pt idx="3">
                  <c:v>0</c:v>
                </c:pt>
                <c:pt idx="4">
                  <c:v>0.32072540746960637</c:v>
                </c:pt>
                <c:pt idx="5">
                  <c:v>0.52070966242323025</c:v>
                </c:pt>
                <c:pt idx="6">
                  <c:v>0.44687676947970323</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Cum.Earned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Report'!$L$12:$L$19</c:f>
              <c:numCache>
                <c:formatCode>0.0%</c:formatCode>
                <c:ptCount val="8"/>
                <c:pt idx="0">
                  <c:v>0</c:v>
                </c:pt>
                <c:pt idx="1">
                  <c:v>0</c:v>
                </c:pt>
                <c:pt idx="2">
                  <c:v>0</c:v>
                </c:pt>
                <c:pt idx="3">
                  <c:v>0</c:v>
                </c:pt>
                <c:pt idx="4">
                  <c:v>0.43378716088901553</c:v>
                </c:pt>
                <c:pt idx="5">
                  <c:v>0.59857954577302963</c:v>
                </c:pt>
                <c:pt idx="6">
                  <c:v>0.52610625635510644</c:v>
                </c:pt>
                <c:pt idx="7">
                  <c:v>0.71641335339741652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Report'!$M$11:$M$12</c:f>
              <c:strCache>
                <c:ptCount val="2"/>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Report'!$M$12:$M$19</c:f>
              <c:numCache>
                <c:formatCode>0.0%</c:formatCode>
                <c:ptCount val="8"/>
                <c:pt idx="0">
                  <c:v>0</c:v>
                </c:pt>
                <c:pt idx="1">
                  <c:v>0</c:v>
                </c:pt>
                <c:pt idx="2">
                  <c:v>0</c:v>
                </c:pt>
                <c:pt idx="3">
                  <c:v>0</c:v>
                </c:pt>
                <c:pt idx="4">
                  <c:v>0.11306175341940916</c:v>
                </c:pt>
                <c:pt idx="5">
                  <c:v>7.7869883349799385E-2</c:v>
                </c:pt>
                <c:pt idx="6">
                  <c:v>7.922948687540321E-2</c:v>
                </c:pt>
                <c:pt idx="7">
                  <c:v>7.565931389094549E-2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70282202490646117"/>
          <c:y val="3.600789632973532E-2"/>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layout>
        <c:manualLayout>
          <c:xMode val="edge"/>
          <c:yMode val="edge"/>
          <c:x val="0.43436953455571226"/>
          <c:y val="1.59208041535497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Manpower!$B$34:$AL$34</c:f>
              <c:numCache>
                <c:formatCode>0</c:formatCode>
                <c:ptCount val="37"/>
                <c:pt idx="0">
                  <c:v>0</c:v>
                </c:pt>
                <c:pt idx="1">
                  <c:v>20</c:v>
                </c:pt>
                <c:pt idx="2">
                  <c:v>44</c:v>
                </c:pt>
                <c:pt idx="3">
                  <c:v>50</c:v>
                </c:pt>
                <c:pt idx="4">
                  <c:v>65.085423076923064</c:v>
                </c:pt>
                <c:pt idx="5">
                  <c:v>228</c:v>
                </c:pt>
                <c:pt idx="6">
                  <c:v>220</c:v>
                </c:pt>
                <c:pt idx="7">
                  <c:v>205</c:v>
                </c:pt>
                <c:pt idx="8">
                  <c:v>190</c:v>
                </c:pt>
                <c:pt idx="9">
                  <c:v>150</c:v>
                </c:pt>
                <c:pt idx="10">
                  <c:v>110</c:v>
                </c:pt>
                <c:pt idx="11">
                  <c:v>80.446153846153834</c:v>
                </c:pt>
                <c:pt idx="12">
                  <c:v>57.873076923076923</c:v>
                </c:pt>
                <c:pt idx="13">
                  <c:v>18.957692307692305</c:v>
                </c:pt>
                <c:pt idx="14">
                  <c:v>10.496153846153845</c:v>
                </c:pt>
                <c:pt idx="15">
                  <c:v>4.9230769230769234</c:v>
                </c:pt>
                <c:pt idx="16">
                  <c:v>11.123076923076924</c:v>
                </c:pt>
                <c:pt idx="17">
                  <c:v>27.272115384615386</c:v>
                </c:pt>
                <c:pt idx="18">
                  <c:v>0.5971153846153846</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dPt>
            <c:idx val="2"/>
            <c:invertIfNegative val="0"/>
            <c:bubble3D val="0"/>
            <c:spPr>
              <a:solidFill>
                <a:srgbClr val="92D050"/>
              </a:solidFill>
              <a:ln>
                <a:noFill/>
              </a:ln>
              <a:effectLst/>
            </c:spPr>
            <c:extLst>
              <c:ext xmlns:c16="http://schemas.microsoft.com/office/drawing/2014/chart" uri="{C3380CC4-5D6E-409C-BE32-E72D297353CC}">
                <c16:uniqueId val="{00000002-3192-4AFB-A57A-5AD60079F118}"/>
              </c:ext>
            </c:extLst>
          </c:dPt>
          <c:dPt>
            <c:idx val="3"/>
            <c:invertIfNegative val="0"/>
            <c:bubble3D val="0"/>
            <c:spPr>
              <a:solidFill>
                <a:srgbClr val="92D050"/>
              </a:solidFill>
              <a:ln>
                <a:noFill/>
              </a:ln>
              <a:effectLst/>
            </c:spPr>
            <c:extLst>
              <c:ext xmlns:c16="http://schemas.microsoft.com/office/drawing/2014/chart" uri="{C3380CC4-5D6E-409C-BE32-E72D297353CC}">
                <c16:uniqueId val="{00000000-3192-4AFB-A57A-5AD60079F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Manpower!$B$36:$AL$36</c:f>
              <c:numCache>
                <c:formatCode>General</c:formatCode>
                <c:ptCount val="37"/>
                <c:pt idx="0">
                  <c:v>0</c:v>
                </c:pt>
                <c:pt idx="1">
                  <c:v>35</c:v>
                </c:pt>
                <c:pt idx="2">
                  <c:v>111</c:v>
                </c:pt>
                <c:pt idx="3">
                  <c:v>241</c:v>
                </c:pt>
                <c:pt idx="4" formatCode="0">
                  <c:v>260</c:v>
                </c:pt>
                <c:pt idx="5">
                  <c:v>320</c:v>
                </c:pt>
                <c:pt idx="6" formatCode="0">
                  <c:v>326</c:v>
                </c:pt>
                <c:pt idx="7">
                  <c:v>225</c:v>
                </c:pt>
                <c:pt idx="8">
                  <c:v>326</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Manpower!$B$38:$AL$38</c:f>
              <c:numCache>
                <c:formatCode>General</c:formatCode>
                <c:ptCount val="37"/>
              </c:numCache>
            </c:numRef>
          </c:val>
          <c:extLst>
            <c:ext xmlns:c16="http://schemas.microsoft.com/office/drawing/2014/chart" uri="{C3380CC4-5D6E-409C-BE32-E72D297353CC}">
              <c16:uniqueId val="{00000002-9555-4E44-A623-5FC19AC8F35E}"/>
            </c:ext>
          </c:extLst>
        </c:ser>
        <c:dLbls>
          <c:dLblPos val="outEnd"/>
          <c:showLegendKey val="0"/>
          <c:showVal val="1"/>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hdphoto" Target="../media/hdphoto1.wdp"/><Relationship Id="rId2" Type="http://schemas.openxmlformats.org/officeDocument/2006/relationships/chart" Target="../charts/chart2.xml"/><Relationship Id="rId16" Type="http://schemas.microsoft.com/office/2007/relationships/hdphoto" Target="../media/hdphoto3.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microsoft.com/office/2007/relationships/hdphoto" Target="../media/hdphoto2.wdp"/></Relationships>
</file>

<file path=xl/drawings/_rels/drawing5.xml.rels><?xml version="1.0" encoding="UTF-8" standalone="yes"?>
<Relationships xmlns="http://schemas.openxmlformats.org/package/2006/relationships"><Relationship Id="rId8" Type="http://schemas.microsoft.com/office/2007/relationships/hdphoto" Target="../media/hdphoto7.wdp"/><Relationship Id="rId3" Type="http://schemas.openxmlformats.org/officeDocument/2006/relationships/image" Target="../media/image6.png"/><Relationship Id="rId7" Type="http://schemas.openxmlformats.org/officeDocument/2006/relationships/image" Target="../media/image8.png"/><Relationship Id="rId12" Type="http://schemas.microsoft.com/office/2007/relationships/hdphoto" Target="../media/hdphoto9.wdp"/><Relationship Id="rId2" Type="http://schemas.microsoft.com/office/2007/relationships/hdphoto" Target="../media/hdphoto4.wdp"/><Relationship Id="rId1" Type="http://schemas.openxmlformats.org/officeDocument/2006/relationships/image" Target="../media/image5.png"/><Relationship Id="rId6" Type="http://schemas.microsoft.com/office/2007/relationships/hdphoto" Target="../media/hdphoto6.wdp"/><Relationship Id="rId11" Type="http://schemas.openxmlformats.org/officeDocument/2006/relationships/image" Target="../media/image10.png"/><Relationship Id="rId5" Type="http://schemas.openxmlformats.org/officeDocument/2006/relationships/image" Target="../media/image7.png"/><Relationship Id="rId10" Type="http://schemas.microsoft.com/office/2007/relationships/hdphoto" Target="../media/hdphoto8.wdp"/><Relationship Id="rId4" Type="http://schemas.microsoft.com/office/2007/relationships/hdphoto" Target="../media/hdphoto5.wdp"/><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822893</xdr:colOff>
      <xdr:row>54</xdr:row>
      <xdr:rowOff>0</xdr:rowOff>
    </xdr:from>
    <xdr:to>
      <xdr:col>30</xdr:col>
      <xdr:colOff>0</xdr:colOff>
      <xdr:row>69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43</xdr:row>
      <xdr:rowOff>0</xdr:rowOff>
    </xdr:from>
    <xdr:to>
      <xdr:col>26</xdr:col>
      <xdr:colOff>0</xdr:colOff>
      <xdr:row>69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54</xdr:row>
      <xdr:rowOff>32656</xdr:rowOff>
    </xdr:from>
    <xdr:to>
      <xdr:col>34</xdr:col>
      <xdr:colOff>840441</xdr:colOff>
      <xdr:row>68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139211</xdr:colOff>
      <xdr:row>56</xdr:row>
      <xdr:rowOff>60158</xdr:rowOff>
    </xdr:from>
    <xdr:to>
      <xdr:col>34</xdr:col>
      <xdr:colOff>685800</xdr:colOff>
      <xdr:row>57</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0 </a:t>
          </a:fld>
          <a:endParaRPr lang="en-US" sz="1400" b="1">
            <a:solidFill>
              <a:srgbClr val="2C6682"/>
            </a:solidFill>
          </a:endParaRPr>
        </a:p>
      </xdr:txBody>
    </xdr:sp>
    <xdr:clientData/>
  </xdr:twoCellAnchor>
  <xdr:twoCellAnchor>
    <xdr:from>
      <xdr:col>18</xdr:col>
      <xdr:colOff>23075</xdr:colOff>
      <xdr:row>86</xdr:row>
      <xdr:rowOff>12948</xdr:rowOff>
    </xdr:from>
    <xdr:to>
      <xdr:col>21</xdr:col>
      <xdr:colOff>795294</xdr:colOff>
      <xdr:row>92</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98</xdr:row>
      <xdr:rowOff>14369</xdr:rowOff>
    </xdr:from>
    <xdr:to>
      <xdr:col>17</xdr:col>
      <xdr:colOff>1535905</xdr:colOff>
      <xdr:row>107</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71</xdr:row>
      <xdr:rowOff>228600</xdr:rowOff>
    </xdr:from>
    <xdr:to>
      <xdr:col>35</xdr:col>
      <xdr:colOff>5380</xdr:colOff>
      <xdr:row>80</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82</xdr:row>
      <xdr:rowOff>17516</xdr:rowOff>
    </xdr:from>
    <xdr:to>
      <xdr:col>34</xdr:col>
      <xdr:colOff>849585</xdr:colOff>
      <xdr:row>89</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27379</xdr:colOff>
      <xdr:row>0</xdr:row>
      <xdr:rowOff>52722</xdr:rowOff>
    </xdr:from>
    <xdr:to>
      <xdr:col>34</xdr:col>
      <xdr:colOff>815386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43</xdr:row>
      <xdr:rowOff>0</xdr:rowOff>
    </xdr:from>
    <xdr:to>
      <xdr:col>14</xdr:col>
      <xdr:colOff>0</xdr:colOff>
      <xdr:row>69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21771</xdr:colOff>
      <xdr:row>9</xdr:row>
      <xdr:rowOff>54429</xdr:rowOff>
    </xdr:from>
    <xdr:to>
      <xdr:col>35</xdr:col>
      <xdr:colOff>21771</xdr:colOff>
      <xdr:row>43</xdr:row>
      <xdr:rowOff>21050</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64226</xdr:colOff>
      <xdr:row>109</xdr:row>
      <xdr:rowOff>40822</xdr:rowOff>
    </xdr:from>
    <xdr:to>
      <xdr:col>5</xdr:col>
      <xdr:colOff>2177</xdr:colOff>
      <xdr:row>114</xdr:row>
      <xdr:rowOff>367394</xdr:rowOff>
    </xdr:to>
    <xdr:pic>
      <xdr:nvPicPr>
        <xdr:cNvPr id="3" name="Picture 2">
          <a:extLst>
            <a:ext uri="{FF2B5EF4-FFF2-40B4-BE49-F238E27FC236}">
              <a16:creationId xmlns:a16="http://schemas.microsoft.com/office/drawing/2014/main" id="{CDC62E3D-38AC-4E09-8953-14A0F46A1CED}"/>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t="4295" b="4295"/>
        <a:stretch/>
      </xdr:blipFill>
      <xdr:spPr>
        <a:xfrm>
          <a:off x="64226" y="26193751"/>
          <a:ext cx="6125119" cy="22860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87358</xdr:colOff>
      <xdr:row>109</xdr:row>
      <xdr:rowOff>58239</xdr:rowOff>
    </xdr:from>
    <xdr:to>
      <xdr:col>10</xdr:col>
      <xdr:colOff>598714</xdr:colOff>
      <xdr:row>114</xdr:row>
      <xdr:rowOff>355691</xdr:rowOff>
    </xdr:to>
    <xdr:pic>
      <xdr:nvPicPr>
        <xdr:cNvPr id="6" name="Picture 5">
          <a:extLst>
            <a:ext uri="{FF2B5EF4-FFF2-40B4-BE49-F238E27FC236}">
              <a16:creationId xmlns:a16="http://schemas.microsoft.com/office/drawing/2014/main" id="{BE7856F7-F698-4E6B-9697-A7A1AA4D2B1F}"/>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t="23345" b="23345"/>
        <a:stretch/>
      </xdr:blipFill>
      <xdr:spPr>
        <a:xfrm>
          <a:off x="6305822" y="26211168"/>
          <a:ext cx="6661785" cy="225688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10</xdr:col>
      <xdr:colOff>653143</xdr:colOff>
      <xdr:row>109</xdr:row>
      <xdr:rowOff>40821</xdr:rowOff>
    </xdr:from>
    <xdr:to>
      <xdr:col>15</xdr:col>
      <xdr:colOff>779419</xdr:colOff>
      <xdr:row>114</xdr:row>
      <xdr:rowOff>381000</xdr:rowOff>
    </xdr:to>
    <xdr:pic>
      <xdr:nvPicPr>
        <xdr:cNvPr id="9" name="Picture 8">
          <a:extLst>
            <a:ext uri="{FF2B5EF4-FFF2-40B4-BE49-F238E27FC236}">
              <a16:creationId xmlns:a16="http://schemas.microsoft.com/office/drawing/2014/main" id="{F87E1EC6-5265-4204-A105-52847B7B644F}"/>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sharpenSoften amount="25000"/>
                  </a14:imgEffect>
                </a14:imgLayer>
              </a14:imgProps>
            </a:ext>
            <a:ext uri="{28A0092B-C50C-407E-A947-70E740481C1C}">
              <a14:useLocalDpi xmlns:a14="http://schemas.microsoft.com/office/drawing/2010/main" val="0"/>
            </a:ext>
          </a:extLst>
        </a:blip>
        <a:srcRect t="21605" b="21605"/>
        <a:stretch/>
      </xdr:blipFill>
      <xdr:spPr>
        <a:xfrm>
          <a:off x="13022036" y="26193750"/>
          <a:ext cx="5473883" cy="229960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35.66%</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39.23%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3.57%</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32.07%</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43.38%</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11.31%</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0</xdr:colOff>
      <xdr:row>21</xdr:row>
      <xdr:rowOff>34636</xdr:rowOff>
    </xdr:from>
    <xdr:to>
      <xdr:col>9</xdr:col>
      <xdr:colOff>2130137</xdr:colOff>
      <xdr:row>38</xdr:row>
      <xdr:rowOff>0</xdr:rowOff>
    </xdr:to>
    <xdr:pic>
      <xdr:nvPicPr>
        <xdr:cNvPr id="2" name="object 30">
          <a:extLst>
            <a:ext uri="{FF2B5EF4-FFF2-40B4-BE49-F238E27FC236}">
              <a16:creationId xmlns:a16="http://schemas.microsoft.com/office/drawing/2014/main" id="{528636EC-9B8F-4449-9201-20D62F49A0AA}"/>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a:stretch/>
      </xdr:blipFill>
      <xdr:spPr>
        <a:xfrm>
          <a:off x="242455" y="969818"/>
          <a:ext cx="7256318"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0</xdr:colOff>
      <xdr:row>40</xdr:row>
      <xdr:rowOff>-1</xdr:rowOff>
    </xdr:from>
    <xdr:to>
      <xdr:col>10</xdr:col>
      <xdr:colOff>0</xdr:colOff>
      <xdr:row>56</xdr:row>
      <xdr:rowOff>155863</xdr:rowOff>
    </xdr:to>
    <xdr:pic>
      <xdr:nvPicPr>
        <xdr:cNvPr id="3" name="object 7">
          <a:extLst>
            <a:ext uri="{FF2B5EF4-FFF2-40B4-BE49-F238E27FC236}">
              <a16:creationId xmlns:a16="http://schemas.microsoft.com/office/drawing/2014/main" id="{AE3419E1-60AF-9CEC-A765-BC22099A8CDF}"/>
            </a:ext>
          </a:extLst>
        </xdr:cNvPr>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a:stretch/>
      </xdr:blipFill>
      <xdr:spPr>
        <a:xfrm>
          <a:off x="242455" y="4468090"/>
          <a:ext cx="7273636"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0</xdr:colOff>
      <xdr:row>40</xdr:row>
      <xdr:rowOff>0</xdr:rowOff>
    </xdr:from>
    <xdr:to>
      <xdr:col>19</xdr:col>
      <xdr:colOff>2822864</xdr:colOff>
      <xdr:row>56</xdr:row>
      <xdr:rowOff>173182</xdr:rowOff>
    </xdr:to>
    <xdr:pic>
      <xdr:nvPicPr>
        <xdr:cNvPr id="9" name="object 11">
          <a:extLst>
            <a:ext uri="{FF2B5EF4-FFF2-40B4-BE49-F238E27FC236}">
              <a16:creationId xmlns:a16="http://schemas.microsoft.com/office/drawing/2014/main" id="{9825F51D-5EAD-A615-BCC8-6F19656F9369}"/>
            </a:ext>
          </a:extLst>
        </xdr:cNvPr>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rcRect/>
        <a:stretch/>
      </xdr:blipFill>
      <xdr:spPr>
        <a:xfrm>
          <a:off x="8156864" y="4468091"/>
          <a:ext cx="7949045" cy="29440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34636</xdr:colOff>
      <xdr:row>21</xdr:row>
      <xdr:rowOff>-1</xdr:rowOff>
    </xdr:from>
    <xdr:to>
      <xdr:col>19</xdr:col>
      <xdr:colOff>2801736</xdr:colOff>
      <xdr:row>37</xdr:row>
      <xdr:rowOff>155863</xdr:rowOff>
    </xdr:to>
    <xdr:pic>
      <xdr:nvPicPr>
        <xdr:cNvPr id="10" name="object 19">
          <a:extLst>
            <a:ext uri="{FF2B5EF4-FFF2-40B4-BE49-F238E27FC236}">
              <a16:creationId xmlns:a16="http://schemas.microsoft.com/office/drawing/2014/main" id="{F409A874-8F88-5A4B-11D6-9F5A2EDE7E18}"/>
            </a:ext>
          </a:extLst>
        </xdr:cNvPr>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a:stretch/>
      </xdr:blipFill>
      <xdr:spPr>
        <a:xfrm>
          <a:off x="8191500" y="935181"/>
          <a:ext cx="7893281"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0</xdr:colOff>
      <xdr:row>58</xdr:row>
      <xdr:rowOff>398317</xdr:rowOff>
    </xdr:from>
    <xdr:to>
      <xdr:col>9</xdr:col>
      <xdr:colOff>2130137</xdr:colOff>
      <xdr:row>75</xdr:row>
      <xdr:rowOff>155863</xdr:rowOff>
    </xdr:to>
    <xdr:pic>
      <xdr:nvPicPr>
        <xdr:cNvPr id="11" name="object 7">
          <a:extLst>
            <a:ext uri="{FF2B5EF4-FFF2-40B4-BE49-F238E27FC236}">
              <a16:creationId xmlns:a16="http://schemas.microsoft.com/office/drawing/2014/main" id="{AA1C320D-61EE-D362-6B41-91176DAD1506}"/>
            </a:ext>
          </a:extLst>
        </xdr:cNvPr>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a:stretch/>
      </xdr:blipFill>
      <xdr:spPr>
        <a:xfrm>
          <a:off x="242455" y="8000999"/>
          <a:ext cx="7256318"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-1</xdr:colOff>
      <xdr:row>59</xdr:row>
      <xdr:rowOff>0</xdr:rowOff>
    </xdr:from>
    <xdr:to>
      <xdr:col>19</xdr:col>
      <xdr:colOff>2836371</xdr:colOff>
      <xdr:row>76</xdr:row>
      <xdr:rowOff>0</xdr:rowOff>
    </xdr:to>
    <xdr:pic>
      <xdr:nvPicPr>
        <xdr:cNvPr id="12" name="object 30">
          <a:extLst>
            <a:ext uri="{FF2B5EF4-FFF2-40B4-BE49-F238E27FC236}">
              <a16:creationId xmlns:a16="http://schemas.microsoft.com/office/drawing/2014/main" id="{EFF3E070-67E1-2593-040A-38D06681C0DC}"/>
            </a:ext>
          </a:extLst>
        </xdr:cNvPr>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a:stretch/>
      </xdr:blipFill>
      <xdr:spPr>
        <a:xfrm>
          <a:off x="8156863" y="8001000"/>
          <a:ext cx="7962553" cy="296140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08595" cy="484483"/>
    <xdr:pic>
      <xdr:nvPicPr>
        <xdr:cNvPr id="2" name="Picture 1">
          <a:extLst>
            <a:ext uri="{FF2B5EF4-FFF2-40B4-BE49-F238E27FC236}">
              <a16:creationId xmlns:a16="http://schemas.microsoft.com/office/drawing/2014/main" id="{453A4134-AB12-476A-BEDB-BB227CAD401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595" cy="48448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33929" cy="397716"/>
    <xdr:pic>
      <xdr:nvPicPr>
        <xdr:cNvPr id="2" name="Picture 1">
          <a:extLst>
            <a:ext uri="{FF2B5EF4-FFF2-40B4-BE49-F238E27FC236}">
              <a16:creationId xmlns:a16="http://schemas.microsoft.com/office/drawing/2014/main" id="{945A2AA5-5250-420B-9C00-51E0620E58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5416" y="0"/>
          <a:ext cx="533929" cy="397716"/>
        </a:xfrm>
        <a:prstGeom prst="rect">
          <a:avLst/>
        </a:prstGeom>
      </xdr:spPr>
    </xdr:pic>
    <xdr:clientData/>
  </xdr:oneCellAnchor>
  <xdr:oneCellAnchor>
    <xdr:from>
      <xdr:col>27</xdr:col>
      <xdr:colOff>7327</xdr:colOff>
      <xdr:row>0</xdr:row>
      <xdr:rowOff>0</xdr:rowOff>
    </xdr:from>
    <xdr:ext cx="518416" cy="400891"/>
    <xdr:pic>
      <xdr:nvPicPr>
        <xdr:cNvPr id="3" name="Picture 2">
          <a:extLst>
            <a:ext uri="{FF2B5EF4-FFF2-40B4-BE49-F238E27FC236}">
              <a16:creationId xmlns:a16="http://schemas.microsoft.com/office/drawing/2014/main" id="{A9A8D7AA-E093-47D8-8E9E-22EFB8019E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48400" y="0"/>
          <a:ext cx="518416" cy="40089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22</xdr:row>
      <xdr:rowOff>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22</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22</xdr:row>
      <xdr:rowOff>0</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22</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1</xdr:colOff>
      <xdr:row>2</xdr:row>
      <xdr:rowOff>35717</xdr:rowOff>
    </xdr:from>
    <xdr:to>
      <xdr:col>14</xdr:col>
      <xdr:colOff>1008781</xdr:colOff>
      <xdr:row>8</xdr:row>
      <xdr:rowOff>380999</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9549839688" y="1023936"/>
          <a:ext cx="4223468" cy="27741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gisfr-my.sharepoint.com/Users/m2.arshad/Downloads/SUD1-02-011%20WPR%2014-04-2026%20Hanifa.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Administrator\Downloads\Risk%20-%20Issue%20Log%20-%20Infra.xlsx" TargetMode="External"/><Relationship Id="rId1" Type="http://schemas.openxmlformats.org/officeDocument/2006/relationships/externalLinkPath" Target="file:///C:\Users\Administrator\Downloads\Risk%20-%20Issue%20Log%20-%20Infra.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gisfr-my.sharepoint.com/Users/dell/Desktop/SUDAIR%20PROJECT/2.WEEKLY%20REPORT/Sudair%202%20Weekly%20Report/Sudair%20Weekly%20Report%2017-02-2026/Quality%20docu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Quantity"/>
      <sheetName val="PNT-QUOT-#3"/>
      <sheetName val="COAT&amp;WRAP-QIOT-#3"/>
      <sheetName val="Earthwork"/>
      <sheetName val="GIAVLIEU"/>
      <sheetName val="Project Cost Breakdown"/>
      <sheetName val="Mall waterproofing"/>
      <sheetName val="MSCP waterproofing"/>
      <sheetName val="-----------------"/>
      <sheetName val="Employee List"/>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Gra¦)VW_U"/>
      <sheetName val="/VWVU))tÏØ0  "/>
      <sheetName val="/VWVU))tÏØ0__"/>
      <sheetName val="입찰내역 발주처 양식"/>
      <sheetName val="LIST DO NOT REMOVE"/>
      <sheetName val="B6.2 "/>
      <sheetName val="??-BLDG"/>
      <sheetName val="ml"/>
      <sheetName val="VCH-SLC"/>
      <sheetName val="Item- Compact"/>
      <sheetName val="Supplier"/>
      <sheetName val="Summary of Work"/>
      <sheetName val="SIEMENS"/>
      <sheetName val="Рабочий лист"/>
      <sheetName val="ФМ"/>
      <sheetName val="Сравнение"/>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References"/>
      <sheetName val="Prices"/>
      <sheetName val="Rate summary"/>
      <sheetName val="#REF!"/>
      <sheetName val="SW-TEO"/>
      <sheetName val="科目余额表正式"/>
      <sheetName val="SITE WORK"/>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Geneí¬_x0008_i??_x0014_?0."/>
      <sheetName val="70?,/0?s«_x0008_i?Æø_x0003_í¬_x0008_i?"/>
      <sheetName val="????????"/>
      <sheetName val="%"/>
      <sheetName val="GRSummary"/>
      <sheetName val="BG"/>
      <sheetName val="RAB AR&amp;STR"/>
      <sheetName val="Sub_G1_Five"/>
      <sheetName val="70,_0s«iÆøí¬i"/>
      <sheetName val="ConferenceCentre_옰ʒ䄂ʒ鵠ʐ䄂ʒ閐̐䄂ʒ蕈̐"/>
      <sheetName val="Old"/>
      <sheetName val="Elemental_Buildup1"/>
      <sheetName val="PointNo_51"/>
      <sheetName val="B6_2_"/>
      <sheetName val="LIST_DO_NOT_REMOVE"/>
      <sheetName val="Annex 1 Sect 3a"/>
      <sheetName val="Annex 1 Sect 3a.1"/>
      <sheetName val="Annex 1 Sect 3b"/>
      <sheetName val="Annex 1 Sect 3c"/>
      <sheetName val="HOURLY RAT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PT 141- Site A Landscape"/>
      <sheetName val="d-safe DELUXE"/>
      <sheetName val="Back up"/>
      <sheetName val="Geneí¬ i_x0000__x0000_ _x0000_0."/>
      <sheetName val="70_x0000_,/0_x0000_s« i_x0000_Æø í¬ i_x0000_"/>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SHOPLIST.xls]70_x0000_,/0_x0000_s«_x0008_i_x0000_Æø_x0003_í¬"/>
      <sheetName val="[SHOPLIST.xls]70,/0s«iÆøí¬i"/>
      <sheetName val="Steel"/>
      <sheetName val="Map"/>
      <sheetName val="Common Variables"/>
      <sheetName val="Summary_of_Work"/>
      <sheetName val="Employee_List"/>
      <sheetName val="???? ??? ??"/>
      <sheetName val="200205C"/>
      <sheetName val="Headings"/>
      <sheetName val="[SHOPLIST.xls][SHOPLIST.xls]70_x0000_"/>
      <sheetName val="[SHOPLIST.xls][SHOPLIST.xls]70,"/>
      <sheetName val="MA"/>
      <sheetName val="Rebars"/>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Rate_analysis10"/>
      <sheetName val="Staff_Acco_"/>
      <sheetName val="TBAL9697_-group_wise__sdpl"/>
      <sheetName val="ConferenceCentre?옰ʒ䄂ʒ鵠ʐ䄂ʒ閐̐脭め_x0005__x0000_"/>
      <sheetName val="COSTING"/>
      <sheetName val="Risk Breakdown Structure"/>
      <sheetName val="Selections"/>
      <sheetName val="[SHOPLIST.xls]70_x0000_,/0_x0000_s« i_x0000_Æø í¬"/>
      <sheetName val="Resumo Empreitadas"/>
      <sheetName val="Source"/>
      <sheetName val="Home"/>
      <sheetName val="Header"/>
      <sheetName val="GPL Revenu Update"/>
      <sheetName val="DO NOT TOUCH"/>
      <sheetName val="Work Type"/>
      <sheetName val="UOM"/>
      <sheetName val="Definitions"/>
      <sheetName val="TESİSAT"/>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MEP"/>
      <sheetName val="IRR"/>
      <sheetName val="Qtys ZamZam (Del. before)"/>
      <sheetName val="Qtys Relocation (Del before)"/>
      <sheetName val=" Qtys Sub &amp; Tents (Del. before)"/>
      <sheetName val="Qtys  Signages (Del. before)"/>
      <sheetName val="Qtys Temporary Passages (Del)"/>
      <sheetName val=" Qtys Ser. Rooms (Del before)"/>
      <sheetName val="AREA OF APPLICATION"/>
      <sheetName val="Sheet7"/>
      <sheetName val="Back_up"/>
      <sheetName val="Risk_Breakdown_Structure"/>
      <sheetName val="Rate_summary"/>
      <sheetName val="Рабочий_лист"/>
      <sheetName val="Equipment Rates"/>
      <sheetName val="1.2 Staff Schedule"/>
      <sheetName val="1-G1"/>
      <sheetName val="Coding"/>
      <sheetName val="Geneí¬ i"/>
      <sheetName val="PTS-1"/>
      <sheetName val="instructions"/>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SHOPLIST.xls][SHOPLIST.xls][SH"/>
      <sheetName val="Site Dev BOQ"/>
      <sheetName val="Attach 4-18"/>
      <sheetName val="TTL"/>
      <sheetName val="E H - H. W.P."/>
      <sheetName val="E. H. Treatment for pile cap"/>
      <sheetName val="Vendors"/>
      <sheetName val="Equip"/>
      <sheetName val="Dash board"/>
      <sheetName val="ACC"/>
      <sheetName val="Rates"/>
      <sheetName val="금융비용"/>
      <sheetName val="GPL_Revenu_Update"/>
      <sheetName val="DO_NOT_TOUCH"/>
      <sheetName val="Work_Type"/>
      <sheetName val="PROJECT_BRIEF(EX_NEW)"/>
      <sheetName val="PNTEX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Architect"/>
      <sheetName val="Materials "/>
      <sheetName val="Labour"/>
      <sheetName val="MAchinery(R1)"/>
      <sheetName val="Auswahl"/>
      <sheetName val="Areas_with_SF"/>
      <sheetName val="Area Breakdown PER LEVEL_LINK"/>
      <sheetName val="Cost Heading"/>
      <sheetName val="D &amp; W sizes"/>
      <sheetName val="DetEst"/>
      <sheetName val="SOPMA DD"/>
      <sheetName val="dv_info"/>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1"/>
      <sheetName val="[SHOPLIST.xls]/VWVU))tÏØ0__2"/>
      <sheetName val="[SHOPLIST.xls]/VWVU))tÏØ0__3"/>
      <sheetName val="[SHOPLIST.xls]70,/0s«_iÆø_í¬_i"/>
      <sheetName val="[SHOPLIST.xls]70?,/0?s«i?Æøí¬i?"/>
      <sheetName val="[SHOPLIST.xls]/VWVU))tÏØ0__4"/>
      <sheetName val="PRJ_DATA"/>
      <sheetName val="gen"/>
      <sheetName val="BaseWeight"/>
      <sheetName val="VIABILITY"/>
      <sheetName val="SRC-B3U2"/>
      <sheetName val="mw"/>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door"/>
      <sheetName val="window"/>
      <sheetName val="Dropdowns"/>
      <sheetName val="Labour Costs"/>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BLOCK-A (MEA.SHEET)"/>
      <sheetName val="allowances"/>
      <sheetName val="tender allowances"/>
      <sheetName val=" Summary BKG 034"/>
      <sheetName val="BILL 3R"/>
      <sheetName val="anti-termite"/>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Ewaan Show Kitchen (2)"/>
      <sheetName val="Cash Flow Working"/>
      <sheetName val="BOQp4"/>
      <sheetName val="DATI_CONS"/>
      <sheetName val="2F 회의실견적(5_14 일대)"/>
      <sheetName val=" HIT-&gt;HMC 견적(3900)"/>
      <sheetName val="Appendix B"/>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Bill.10"/>
      <sheetName val="Material&amp;equipment"/>
      <sheetName val="MN T.B."/>
      <sheetName val="COMPLEXALL"/>
      <sheetName val="1_2_Staff_Schedule"/>
      <sheetName val="Project"/>
      <sheetName val="PRICE INFO"/>
      <sheetName val="RC SUMMARY"/>
      <sheetName val="LABOUR PRODUCTIVITY-TAV"/>
      <sheetName val="MATERIAL PRICES"/>
      <sheetName val="Floor_Box_"/>
      <sheetName val="Floor_Box_1"/>
      <sheetName val="Hic_150EOffice"/>
      <sheetName val="Results"/>
      <sheetName val="STAIR-A"/>
      <sheetName val="B1"/>
      <sheetName val="SO"/>
      <sheetName val="Gra¦)_x0"/>
      <sheetName val="_VWVU)_x"/>
      <sheetName val="Equipment_Rates"/>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PB"/>
      <sheetName val="SubS2"/>
      <sheetName val="LMP"/>
      <sheetName val="PC"/>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grid"/>
      <sheetName val="para"/>
      <sheetName val="kppl pl"/>
      <sheetName val="Basic Rates"/>
      <sheetName val="AREAS"/>
      <sheetName val="Labour Rate "/>
      <sheetName val="(M+L)"/>
      <sheetName val="Names&amp;Cases"/>
      <sheetName val="Tables"/>
      <sheetName val="工程量"/>
      <sheetName val="Calculation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11"/>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iv.07 Thermal &amp; Moisture"/>
      <sheetName val="Data Validation"/>
      <sheetName val="TOSHIBA-Structure"/>
      <sheetName val="NKC6"/>
      <sheetName val="Div26 - Elect"/>
      <sheetName val="CHUNG CU CARRILON"/>
      <sheetName val="CIF COST ITEM"/>
      <sheetName val="Rates for public areas"/>
      <sheetName val="Config-C"/>
      <sheetName val="Service"/>
      <sheetName val="Flight-1"/>
      <sheetName val="LANGUAGE"/>
      <sheetName val="precast RC element"/>
      <sheetName val="pile Fabrication"/>
      <sheetName val="New Bld"/>
      <sheetName val="BHANDUP"/>
      <sheetName val="T&amp;M"/>
      <sheetName val="Det_Des"/>
      <sheetName val="Summary "/>
      <sheetName val="B04-A - DIA SUDEER"/>
      <sheetName val="04D - Tanmyat"/>
      <sheetName val="13- B04-B &amp; C"/>
      <sheetName val=" SITE 09 B04-B&amp;C-AFAQ"/>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Model"/>
      <sheetName val="CONSTRUCTION COMPONENT"/>
      <sheetName val="[SHOPLIST.xls]/VWVU))tÏØ0__5"/>
      <sheetName val="[SHOPLIST.xls]/VWVU))tÏØ0__6"/>
      <sheetName val="[SHOPLIST.xls]/VWVU))tÏØ0__7"/>
      <sheetName val="Sheet Index"/>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RBQ"/>
      <sheetName val="HWDG"/>
      <sheetName val="ce"/>
      <sheetName val="AOP Summary-2"/>
      <sheetName val="Cost_any"/>
      <sheetName val="Set"/>
      <sheetName val="EE-PROP"/>
      <sheetName val="Trade Summary"/>
      <sheetName val="02"/>
      <sheetName val="03"/>
      <sheetName val="04"/>
      <sheetName val="01"/>
      <sheetName val="钢筋"/>
      <sheetName val="PLT-SUM"/>
      <sheetName val="Harewood"/>
      <sheetName val="Detbal"/>
      <sheetName val="Balance Sheet"/>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Report"/>
      <sheetName val="PROCTOR"/>
      <sheetName val="Status Summary"/>
      <sheetName val="Estimate for approval"/>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집계표"/>
      <sheetName val="개시대사 (2)"/>
      <sheetName val="MAIN SUMMARY"/>
      <sheetName val="DDL"/>
      <sheetName val="70,/0s«iÆøí¬"/>
      <sheetName val="KP1590_E"/>
      <sheetName val="税费"/>
      <sheetName val="electrical"/>
      <sheetName val="[SHOPLIST.xls][SHOPLIST.xls]/VW"/>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RUM"/>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
      <sheetName val="공문"/>
      <sheetName val="slipsumpR"/>
      <sheetName val="CPA33-34"/>
      <sheetName val="Indices"/>
      <sheetName val="BQLIST"/>
      <sheetName val="conc-foot-gradeslab"/>
      <sheetName val="Wordsdata"/>
      <sheetName val="PDT(L)1"/>
      <sheetName val="70_,_0_s«_x0008_i_Æø_x0003_í¬_x"/>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Comp equip"/>
      <sheetName val="Contractor Application"/>
      <sheetName val="General Summary"/>
      <sheetName val="08 MEP Summary"/>
      <sheetName val="03B1"/>
      <sheetName val="03B2"/>
      <sheetName val="Addnl works"/>
      <sheetName val="VARIATIONS"/>
      <sheetName val="B3. Material on Site-Detail"/>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TABLO-3"/>
      <sheetName val="Transport"/>
      <sheetName val="Indirect"/>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Ref Arch"/>
      <sheetName val="B2-DV No.02"/>
      <sheetName val="Finansal_tamamlanma_Eğrisi"/>
      <sheetName val="New_Bld"/>
      <sheetName val="Micro"/>
      <sheetName val="70,_0"/>
      <sheetName val="_x005"/>
      <sheetName val="Geneí¬i_x000"/>
      <sheetName val="70_,_0_s«i_Æøí¬_x"/>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Laundry"/>
      <sheetName val="SCHEDULE"/>
      <sheetName val="Recon Template"/>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Portfolio List"/>
      <sheetName val="Asset Desc"/>
      <sheetName val="Abs PMRL"/>
      <sheetName val="[SHOPLIST.xls]/VWVU))tÏØ0__8"/>
      <sheetName val="[SHOPLIST.xls]/VWVU))tÏØ0__9"/>
      <sheetName val="4"/>
      <sheetName val="Core Data"/>
      <sheetName val="Build-up"/>
      <sheetName val="Master data"/>
      <sheetName val="BOQ.1.92"/>
      <sheetName val="Section_by_layers_old"/>
      <sheetName val="Steel-Circular"/>
      <sheetName val="Backup"/>
      <sheetName val="Sheet_Index"/>
      <sheetName val="Balance_Sheet"/>
      <sheetName val="[SHOPLIST_xls]70_"/>
      <sheetName val="[SHOPLIST_xls][SH"/>
      <sheetName val="Rate_analysis15"/>
      <sheetName val="Specialist"/>
      <sheetName val="Manpower"/>
      <sheetName val="Deliverables"/>
      <sheetName val="P1926-H2B Pkg 2A&amp;2B"/>
      <sheetName val="P1940-H2B Pkg 1 Guestrooms"/>
      <sheetName val="P1929-DHCT"/>
      <sheetName val="TBEAM"/>
      <sheetName val="[SHOPLIST.xls]/VWVU))tÏØ0__10"/>
      <sheetName val="[SHOPLIST.xls]/VWVU))tÏØ0__11"/>
      <sheetName val="FLOOR AND CEILING"/>
      <sheetName val="area comp 2011 01 18 (2)"/>
      <sheetName val="Bill3-Basement"/>
      <sheetName val="drop down lists"/>
      <sheetName val="PH 5"/>
      <sheetName val="BM"/>
      <sheetName val="L (4)"/>
      <sheetName val="piedathot"/>
      <sheetName val="projcasflo"/>
      <sheetName val="supdata"/>
      <sheetName val="devbud"/>
      <sheetName val="Pivots"/>
      <sheetName val="Basic Rate"/>
      <sheetName val="MASTER_RATE ANALYSIS"/>
      <sheetName val="Div 10-Specialities "/>
      <sheetName val="MALE &amp; FEMALE "/>
      <sheetName val="STAFF"/>
      <sheetName val="DISABLE"/>
      <sheetName val="VIP"/>
      <sheetName val="ABLUTION"/>
      <sheetName val="JANITOR"/>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Appendix-A -GRAND SUMMARY"/>
      <sheetName val="D9 (New Rate)"/>
      <sheetName val="Validation"/>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Other Cost Norms"/>
      <sheetName val="BUAs and Sales Forecast"/>
      <sheetName val="Lagoons Breakdown Prices"/>
      <sheetName val="Cover HW Z2 "/>
      <sheetName val="TOTAL WORK"/>
      <sheetName val="part 3"/>
      <sheetName val="pile Length for Easter fence"/>
      <sheetName val="2gii"/>
      <sheetName val="المعادلات"/>
      <sheetName val=" Estimate  "/>
      <sheetName val="Equip."/>
      <sheetName val="Book1"/>
      <sheetName val="Cumulative Rail "/>
      <sheetName val="Ledger"/>
      <sheetName val="Data "/>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WATER DUCT - IC 21"/>
      <sheetName val="[SHOPLIST.xls]70,/0s«i_x"/>
      <sheetName val="WIP"/>
      <sheetName val="/VWVU))"/>
      <sheetName val="701"/>
      <sheetName val="70,1"/>
      <sheetName val="[SHOPLIST_xls][S1"/>
      <sheetName val="702"/>
      <sheetName val="70,2"/>
      <sheetName val="[SHOPLIST_xls][S2"/>
      <sheetName val="Weekly"/>
      <sheetName val="S-Curve Update"/>
      <sheetName val="intr_stool_brkup_x0000_"/>
      <sheetName val="ConferenceCentre_옰ʒ䄂ʒ鵠ʐ䄂ʒ閐̐脭め_x0005_"/>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etail Page"/>
      <sheetName val="Gene��_x0008_i"/>
      <sheetName val="Top_sh"/>
      <sheetName val="[SHOPLIST.xls]70___0_s__i_____2"/>
      <sheetName val="[SHOPLIST.xls]_VW__VU_________2"/>
      <sheetName val="[SHOPLIST.xls]_VW__VU_________3"/>
      <sheetName val="[SHOPLIST.xls]70___0_s__i_____3"/>
      <sheetName val="Comp_equi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IO"/>
      <sheetName val="FAL intern"/>
      <sheetName val="Electrical_database"/>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SLHW"/>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MATERIALS"/>
      <sheetName val="[SH"/>
      <sheetName val="70_"/>
      <sheetName val="703"/>
      <sheetName val="70,/0s«iÆøí¬i4"/>
      <sheetName val="[SHOPLIST.xls]/VW"/>
      <sheetName val="70,/0s«iÆøí¬i5"/>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Data_Validation2"/>
      <sheetName val="Div26_-_Elect2"/>
      <sheetName val="CHUNG_CU_CARRILON2"/>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Estimate_for_approval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SHOPLIST_xls]/VWVU))tÏØ0__81"/>
      <sheetName val="[SHOPLIST_xls]/VWVU))tÏØ0__91"/>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6_2_Floor_Finishes"/>
      <sheetName val="Data_"/>
      <sheetName val="Cumulative_Rail_"/>
      <sheetName val="[SHOPLIST_xls]/VWVU))tÏØ0__66"/>
      <sheetName val="Staff_OLD_"/>
      <sheetName val="Joseph Record"/>
      <sheetName val="_board7"/>
      <sheetName val="_boaboard (1)"/>
      <sheetName val="National"/>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Drop down"/>
      <sheetName val="/VWVU))tÏØ0__2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70_x005f_x0000___0_x0_2"/>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7"/>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Landscape No.1"/>
      <sheetName val="MEP No.3"/>
      <sheetName val="BULD.3"/>
      <sheetName val="BLOCK K"/>
      <sheetName val="예가표"/>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VWVU))tÏØ0__23"/>
      <sheetName val="/VWVU))tÏØ0__2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_x0000__x0000_퀀"/>
      <sheetName val="BQMPALOC"/>
      <sheetName val="COLUMNS"/>
      <sheetName val="VESSELS "/>
      <sheetName val="[SHOPLIST.xls][SHOPLIST.xls]70?"/>
      <sheetName val="8.0 Programme"/>
      <sheetName val="[SHOPLIST.xls]_VW__VU_________4"/>
      <sheetName val="[SHOPLIST.xls]_VW__VU_________5"/>
      <sheetName val="[SHOPLIST.xls]70_x005f_x0000___0_x0_3"/>
      <sheetName val="[SHOPLIST.xls]70___0_s__i_____6"/>
      <sheetName val="[SHOPLIST.xls]70___0_s__i_____7"/>
      <sheetName val="[SHOPLIST.xls]_SHOPLIST_xls_104"/>
      <sheetName val="[SHOPLIST.xls]_SHOPLIST_xls_105"/>
      <sheetName val="[SHOPLIST.xls]_SHOPLIST_xls_106"/>
      <sheetName val="[SHOPLIST.xls]_SHOPLIST_xls_10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ASD Sum of Parts"/>
      <sheetName val="Data Works"/>
      <sheetName val="Works"/>
      <sheetName val="UC-Testing"/>
      <sheetName val="Control Panel"/>
      <sheetName val="Asset_Desc"/>
      <sheetName val="[SHOPLIST_xls]70___0_s__i_____2"/>
      <sheetName val="[SHOPLIST_xls]_VW__VU_________2"/>
      <sheetName val="[SHOPLIST_xls]_VW__VU_________3"/>
      <sheetName val="[SHOPLIST_xls]70___0_s__i_____3"/>
      <sheetName val="Div_10-Specialities_"/>
      <sheetName val="MALE_&amp;_FEMALE_"/>
      <sheetName val="_Estimate__"/>
      <sheetName val="Equip_"/>
      <sheetName val="FLOOR_AND_CEILING"/>
      <sheetName val="area_comp_2011_01_18_(2)"/>
      <sheetName val="drop_down_lists"/>
      <sheetName val="PH_5"/>
      <sheetName val="Gene��i0_"/>
      <sheetName val="70,/0s�i����i"/>
      <sheetName val="Top_shԀ"/>
      <sheetName val="Div_Summary"/>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Bill 3 Boutique"/>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BUAs_and_Sales_Forecast"/>
      <sheetName val="Lagoons_Breakdown_Prices"/>
      <sheetName val="Cover_HW_Z2_"/>
      <sheetName val="TOTAL_WORK"/>
      <sheetName val="part_3"/>
      <sheetName val="pile_Length_for_Easter_fence"/>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0s«iÆøí¬i4"/>
      <sheetName val="[SHOPLIST.xls]70,/0s«iÆøí¬i5"/>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_xls]70_x005f_x0000_,/0_x000"/>
      <sheetName val="SI_22"/>
      <sheetName val="TO_List"/>
      <sheetName val="CCTV_DATA"/>
      <sheetName val="_boaboard_(1)"/>
      <sheetName val="Detail_Page"/>
      <sheetName val="BREAKDOWN"/>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FAL_intern"/>
      <sheetName val="SI_221"/>
      <sheetName val="TO_List1"/>
      <sheetName val="CCTV_DATA1"/>
      <sheetName val="FAL_intern1"/>
      <sheetName val="SI_222"/>
      <sheetName val="TO_List2"/>
      <sheetName val="CCTV_DATA2"/>
      <sheetName val="FAL_intern2"/>
      <sheetName val="Closing"/>
      <sheetName val="[SHOPLIST_xls]70_x005f_x0000___0_x0_2"/>
      <sheetName val="[SHOPLIST_xls]/VW"/>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beam-reinft"/>
      <sheetName val="[SHOPLIST.xls]/VWVU))tÏØ0__20"/>
      <sheetName val="inter"/>
      <sheetName val="MSH51C"/>
      <sheetName val="S-Curve_Update"/>
      <sheetName val="VESSELS_"/>
      <sheetName val="bill no. 3"/>
      <sheetName val="Calendar"/>
      <sheetName val="Sheet9"/>
      <sheetName val="Materials Cost"/>
      <sheetName val="djfx"/>
      <sheetName val="[SHOPLIST.xls]/VWVU))tÏØ0__21"/>
      <sheetName val="[SHOPLIST.xls]70,/0s�i����i"/>
      <sheetName val="[SHOPLIST.xls]/VWVU))tÏØ0__23"/>
      <sheetName val="[SHOPLIST.xls]/VWVU))tÏØ0__22"/>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プロジェクト概要"/>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DVM Sizing Calculator- 10 ips "/>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B.Room W.Done Progress"/>
      <sheetName val="SUMMARY (ROOM)"/>
      <sheetName val="W.D Prgress Public area"/>
      <sheetName val="SUMMARY Public"/>
      <sheetName val="Comparision"/>
      <sheetName val="Tender Stage"/>
      <sheetName val="Delay Clasifications"/>
      <sheetName val="PA Milestones"/>
      <sheetName val="Kur"/>
      <sheetName val="HAKEDİŞ "/>
      <sheetName val="keşif özeti"/>
      <sheetName val="Katsayılar"/>
      <sheetName val="[SHOPLIST_xls]70,/0s«_iÆø_í¬1"/>
      <sheetName val="[SHOPLIST_xls]70,/0s«iÆøí¬i31"/>
      <sheetName val="[SHOPLIST_xls]70,/0s«_iÆø_í¬2"/>
      <sheetName val="[SHOPLIST_xls]70,/0s«iÆøí¬i22"/>
      <sheetName val="[SHOPLIST_xls]70,/0s«iÆøí¬i32"/>
      <sheetName val="Cost Rates"/>
      <sheetName val="LOOKUP(MM)"/>
      <sheetName val="간접비내역-1"/>
      <sheetName val="foot-slab_rein_x0000__x0000_"/>
      <sheetName val="foot-slab_reinø_x0006_"/>
      <sheetName val="foot-slab_reinÝ¥"/>
      <sheetName val="foot-slab_reinP"/>
      <sheetName val="SUM-AIR-Submit"/>
      <sheetName val="Summary-margin calc"/>
      <sheetName val="DIRLBR"/>
      <sheetName val="2.0 Cover Sum"/>
      <sheetName val="GRAPH_DATA"/>
      <sheetName val=" N Finansal Eğri"/>
      <sheetName val="Qty SR"/>
      <sheetName val="EW SR"/>
      <sheetName val="1 Summary"/>
      <sheetName val="Mp-team 1"/>
      <sheetName val="co-no.2"/>
      <sheetName val="Lstsub"/>
      <sheetName val="Arch"/>
      <sheetName val="DB"/>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제출내역_(2)"/>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AN"/>
      <sheetName val="Beach Villas"/>
      <sheetName val="Overwater Villas"/>
      <sheetName val="Presidential Villa"/>
      <sheetName val="footing for SP"/>
      <sheetName val="BT3-Package 05"/>
      <sheetName val="BOQ-Civil"/>
      <sheetName val="1-Summary"/>
      <sheetName val="วัดใต้"/>
      <sheetName val="B-2"/>
      <sheetName val="基本ﾃﾞｰﾀ"/>
      <sheetName val="Schedules"/>
      <sheetName val="1A"/>
      <sheetName val="Total PrC-Goldi"/>
      <sheetName val="Room Type"/>
      <sheetName val="Basement2 DB"/>
      <sheetName val="JAN"/>
      <sheetName val="14267"/>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hiddenSheet"/>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G29A"/>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satış planı (2)"/>
      <sheetName val="Tahsilat"/>
      <sheetName val="Macro custom function"/>
      <sheetName val="Inventory "/>
      <sheetName val="Note"/>
      <sheetName val="URA-C1"/>
      <sheetName val="total"/>
      <sheetName val="REQ_REMARK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oot-slab_rein"/>
      <sheetName val="Fee Rate Summary"/>
      <sheetName val="NPV"/>
      <sheetName val="P Staff fac"/>
      <sheetName val="ROY"/>
      <sheetName val="12"/>
      <sheetName val="BS "/>
      <sheetName val="RateAnalysis"/>
      <sheetName val="Summary year Plan"/>
      <sheetName val="foot-slab_reinø"/>
      <sheetName val="Internal"/>
      <sheetName val="maingirder"/>
      <sheetName val="basic-data"/>
      <sheetName val="Enquire"/>
      <sheetName val="Accounts"/>
      <sheetName val="shuttering"/>
      <sheetName val="CFS3"/>
      <sheetName val="PRO_DCI"/>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VWVU))tÏØ0__64"/>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ost_Any."/>
      <sheetName val="CAUSTIC"/>
      <sheetName val="12. Ins &amp; Bonds"/>
      <sheetName val="3. Staff Facilities"/>
      <sheetName val="11. Clients Requirements"/>
      <sheetName val="Legal Risk Analysis"/>
      <sheetName val="2_0_Cover_Sum"/>
      <sheetName val="[SHOPLIST_xls]70___0_s__i____26"/>
      <sheetName val="Cost_Summary"/>
      <sheetName val="Cost_Summary_SD"/>
      <sheetName val="Schedule_S-Curve_Revision#3"/>
      <sheetName val="2_223M_due_to_adj_profit"/>
      <sheetName val="Свод_(Бюджет)"/>
      <sheetName val="Свод_(понедельно)"/>
      <sheetName val="Статьи_расходов"/>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SHOPLIST_xls]70,/0s«_iÆø_í¬3"/>
      <sheetName val="[SHOPLIST_xls]70,/0s«iÆøí¬i24"/>
      <sheetName val="[SHOPLIST_xls]70,/0s«iÆøí¬i33"/>
      <sheetName val="[SHOPLIST_xls]70,/0s�i����i"/>
      <sheetName val="Front Sheet"/>
      <sheetName val="Indirect Costs"/>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heet"/>
      <sheetName val="EST"/>
      <sheetName val="Matl"/>
      <sheetName val="h-013211-2"/>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MPC"/>
      <sheetName val="#3E1_GCR"/>
      <sheetName val="BT3-Package_05"/>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_SHOPLIST_xls__SH1"/>
      <sheetName val="_SHOPLIST_xls_70_1"/>
      <sheetName val="VenCF"/>
      <sheetName val="ConferenceCentre______________2"/>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Geneí¬_x0008_i_x0014_0."/>
      <sheetName val="70,/0s«_x0008_iÆø_x0003_í¬_x0008_i"/>
      <sheetName val="Gra¦_x0004_)VW U"/>
      <sheetName val="/VWVU))_x0001_tÏØ0 _x0008_ _x0008_"/>
      <sheetName val="Structure Bills Qty"/>
      <sheetName val="标号库"/>
      <sheetName val="单位库"/>
      <sheetName val="位置库"/>
      <sheetName val="材料"/>
      <sheetName val="21"/>
      <sheetName val="Variations (2)"/>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Inter unit set off"/>
      <sheetName val="Consolidated"/>
      <sheetName val="General"/>
      <sheetName val="vendo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OB COSTING SHEET HVAC"/>
      <sheetName val="SUBCON OR OTHER"/>
      <sheetName val="CASH"/>
      <sheetName val="SSuppliers"/>
      <sheetName val="BOQ건축"/>
      <sheetName val="Parameter-Country codes"/>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Mat_Cost1"/>
      <sheetName val="Cost_Any_"/>
      <sheetName val="12__Ins_&amp;_Bonds"/>
      <sheetName val="3__Staff_Facilities"/>
      <sheetName val="11__Clients_Requirements"/>
      <sheetName val="Legal_Risk_Analysis"/>
      <sheetName val="4300 UTILITY BLDG (2)"/>
      <sheetName val="Prev_Pay_Cert3"/>
      <sheetName val="Base__x0003_ourse"/>
      <sheetName val="LOUVERS"/>
      <sheetName val="Ironmongery"/>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SHOPLIST.xls]70_x005f_x005f_x005f_x0000_18"/>
      <sheetName val="[SHOPLIST.xls]70_x005f_x005f_x005f_x0000_19"/>
      <sheetName val="[SHOPLIST.xls]70_x005f_x005f_x005f_x0000_20"/>
      <sheetName val="[SHOPLIST.xls]70_x005f_x005f_x005f_x0000_21"/>
      <sheetName val="[SHOPLIST.xls]70_x005f_x0000___0_x_22"/>
      <sheetName val="[SHOPLIST.xls]70___0_s__i____70"/>
      <sheetName val="[SHOPLIST.xls]70___0_s__i____71"/>
      <sheetName val="[SHOPLIST.xls]70_x005f_x005f_x005f_x0000_22"/>
      <sheetName val="[SHOPLIST.xls]70___0_s__i____72"/>
      <sheetName val="方案1表二"/>
      <sheetName val="1500空分管道"/>
      <sheetName val="ATD"/>
      <sheetName val="Bill No. 3 Podium"/>
      <sheetName val="MOT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Measurment"/>
      <sheetName val="S3 Architectural"/>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lowthrough"/>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FEEDER"/>
      <sheetName val="Settings"/>
      <sheetName val="Points"/>
      <sheetName val="Summary of Glands &amp; Lugs"/>
      <sheetName val="Expiration"/>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chedule(4)"/>
      <sheetName val="ENG_prog"/>
      <sheetName val="Maliyet Kodu"/>
      <sheetName val="configu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Original"/>
      <sheetName val="ICO_budzet_97"/>
      <sheetName val="Worksheet"/>
      <sheetName val="Curves"/>
      <sheetName val="Heads"/>
      <sheetName val="Dbase"/>
      <sheetName val="Page 2"/>
      <sheetName val="General Information"/>
      <sheetName val="Old_Bars"/>
      <sheetName val="MacroBook_April_2020"/>
      <sheetName val="MARGE"/>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REMARKS"/>
      <sheetName val="MEMBERS CATAGORY"/>
      <sheetName val="DESIGNATION"/>
      <sheetName val="PROJECT NAME LIST "/>
      <sheetName val="Bill 3 - Site Works"/>
      <sheetName val="기준액"/>
      <sheetName val="최적단면"/>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_x0008_i_x0014_0."/>
      <sheetName val="70,/0s�_x0008_i��_x0003_��_x0008_i"/>
      <sheetName val="Top_sh_x0001_Ԁ"/>
      <sheetName val="Geneí¬ i 0"/>
      <sheetName val="70,_0s« iÆ"/>
      <sheetName val="_SHOPLIST.xls__VWVU_x0"/>
      <sheetName val="[SHOPLIST.xls]70,/0_x000"/>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PE-F-42 rev 00"/>
      <sheetName val="PE-F-37 Rev 00"/>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JV PA"/>
      <sheetName val="JV LW"/>
      <sheetName val="JV 318"/>
      <sheetName val="JV RO"/>
      <sheetName val="JV VO"/>
      <sheetName val="SUMMARY OFFSHORE"/>
      <sheetName val="U-RATE"/>
      <sheetName val="CASHFLOW CODES"/>
      <sheetName val="Devco Cashflow"/>
      <sheetName val="Westin FOH &amp; BOH Split"/>
      <sheetName val="El Fenoon"/>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tj定额"/>
      <sheetName val="基础数据"/>
      <sheetName val="设置"/>
      <sheetName val="送电线路建筑安装工程费用汇总表（表二丙） 预规"/>
      <sheetName val="送电线路建筑安装工程费用汇总表（表二丙）行规"/>
      <sheetName val="Sheet7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sheetData sheetId="407"/>
      <sheetData sheetId="408">
        <row r="9">
          <cell r="A9" t="str">
            <v>A</v>
          </cell>
        </row>
      </sheetData>
      <sheetData sheetId="409"/>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sheetData sheetId="858"/>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ow r="9">
          <cell r="A9" t="str">
            <v>A</v>
          </cell>
        </row>
      </sheetData>
      <sheetData sheetId="967">
        <row r="9">
          <cell r="A9" t="str">
            <v>A</v>
          </cell>
        </row>
      </sheetData>
      <sheetData sheetId="968" refreshError="1"/>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9">
          <cell r="A9" t="str">
            <v>A</v>
          </cell>
        </row>
      </sheetData>
      <sheetData sheetId="1108" refreshError="1"/>
      <sheetData sheetId="1109" refreshError="1"/>
      <sheetData sheetId="1110" refreshError="1"/>
      <sheetData sheetId="1111" refreshError="1"/>
      <sheetData sheetId="1112" refreshError="1"/>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efreshError="1"/>
      <sheetData sheetId="1366" refreshError="1"/>
      <sheetData sheetId="1367" refreshError="1"/>
      <sheetData sheetId="1368" refreshError="1"/>
      <sheetData sheetId="1369" refreshError="1"/>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efreshError="1"/>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efreshError="1"/>
      <sheetData sheetId="1467" refreshError="1"/>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efreshError="1"/>
      <sheetData sheetId="1695" refreshError="1"/>
      <sheetData sheetId="1696" refreshError="1"/>
      <sheetData sheetId="1697"/>
      <sheetData sheetId="1698">
        <row r="9">
          <cell r="A9" t="str">
            <v>A</v>
          </cell>
        </row>
      </sheetData>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ow r="9">
          <cell r="A9" t="str">
            <v>A</v>
          </cell>
        </row>
      </sheetData>
      <sheetData sheetId="1713" refreshError="1"/>
      <sheetData sheetId="1714">
        <row r="9">
          <cell r="A9" t="str">
            <v>A</v>
          </cell>
        </row>
      </sheetData>
      <sheetData sheetId="1715">
        <row r="9">
          <cell r="A9" t="str">
            <v>A</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ow r="9">
          <cell r="A9" t="str">
            <v>A</v>
          </cell>
        </row>
      </sheetData>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efreshError="1"/>
      <sheetData sheetId="1783"/>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ow r="9">
          <cell r="A9" t="str">
            <v>A</v>
          </cell>
        </row>
      </sheetData>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ow r="9">
          <cell r="A9" t="str">
            <v>A</v>
          </cell>
        </row>
      </sheetData>
      <sheetData sheetId="2370">
        <row r="9">
          <cell r="A9" t="str">
            <v>A</v>
          </cell>
        </row>
      </sheetData>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efreshError="1"/>
      <sheetData sheetId="2388" refreshError="1"/>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sheetData sheetId="2428"/>
      <sheetData sheetId="2429"/>
      <sheetData sheetId="2430" refreshError="1"/>
      <sheetData sheetId="2431" refreshError="1"/>
      <sheetData sheetId="2432" refreshError="1"/>
      <sheetData sheetId="2433" refreshError="1"/>
      <sheetData sheetId="2434"/>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efreshError="1"/>
      <sheetData sheetId="3109"/>
      <sheetData sheetId="3110">
        <row r="9">
          <cell r="A9" t="str">
            <v>A</v>
          </cell>
        </row>
      </sheetData>
      <sheetData sheetId="3111" refreshError="1"/>
      <sheetData sheetId="3112" refreshError="1"/>
      <sheetData sheetId="3113">
        <row r="9">
          <cell r="A9" t="str">
            <v>A</v>
          </cell>
        </row>
      </sheetData>
      <sheetData sheetId="3114" refreshError="1"/>
      <sheetData sheetId="3115" refreshError="1"/>
      <sheetData sheetId="3116" refreshError="1"/>
      <sheetData sheetId="3117" refreshError="1"/>
      <sheetData sheetId="3118" refreshError="1"/>
      <sheetData sheetId="3119">
        <row r="9">
          <cell r="A9" t="str">
            <v>A</v>
          </cell>
        </row>
      </sheetData>
      <sheetData sheetId="3120">
        <row r="9">
          <cell r="A9" t="str">
            <v>A</v>
          </cell>
        </row>
      </sheetData>
      <sheetData sheetId="3121" refreshError="1"/>
      <sheetData sheetId="3122" refreshError="1"/>
      <sheetData sheetId="3123" refreshError="1"/>
      <sheetData sheetId="3124" refreshError="1"/>
      <sheetData sheetId="3125"/>
      <sheetData sheetId="3126">
        <row r="9">
          <cell r="A9" t="str">
            <v>A</v>
          </cell>
        </row>
      </sheetData>
      <sheetData sheetId="3127">
        <row r="9">
          <cell r="A9" t="str">
            <v>A</v>
          </cell>
        </row>
      </sheetData>
      <sheetData sheetId="3128">
        <row r="9">
          <cell r="A9" t="str">
            <v>A</v>
          </cell>
        </row>
      </sheetData>
      <sheetData sheetId="3129" refreshError="1"/>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efreshError="1"/>
      <sheetData sheetId="3408" refreshError="1"/>
      <sheetData sheetId="3409" refreshError="1"/>
      <sheetData sheetId="3410" refreshError="1"/>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efreshError="1"/>
      <sheetData sheetId="3476" refreshError="1"/>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efreshError="1"/>
      <sheetData sheetId="3482">
        <row r="9">
          <cell r="A9" t="str">
            <v>A</v>
          </cell>
        </row>
      </sheetData>
      <sheetData sheetId="3483">
        <row r="9">
          <cell r="A9" t="str">
            <v>A</v>
          </cell>
        </row>
      </sheetData>
      <sheetData sheetId="3484">
        <row r="9">
          <cell r="A9" t="str">
            <v>A</v>
          </cell>
        </row>
      </sheetData>
      <sheetData sheetId="3485" refreshError="1"/>
      <sheetData sheetId="3486" refreshError="1"/>
      <sheetData sheetId="3487" refreshError="1"/>
      <sheetData sheetId="3488" refreshError="1"/>
      <sheetData sheetId="3489">
        <row r="9">
          <cell r="A9" t="str">
            <v>A</v>
          </cell>
        </row>
      </sheetData>
      <sheetData sheetId="3490">
        <row r="9">
          <cell r="A9" t="str">
            <v>A</v>
          </cell>
        </row>
      </sheetData>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sheetData sheetId="3500"/>
      <sheetData sheetId="350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ow r="9">
          <cell r="A9" t="str">
            <v>A</v>
          </cell>
        </row>
      </sheetData>
      <sheetData sheetId="3592">
        <row r="9">
          <cell r="A9" t="str">
            <v>A</v>
          </cell>
        </row>
      </sheetData>
      <sheetData sheetId="3593">
        <row r="9">
          <cell r="A9" t="str">
            <v>A</v>
          </cell>
        </row>
      </sheetData>
      <sheetData sheetId="3594" refreshError="1"/>
      <sheetData sheetId="3595" refreshError="1"/>
      <sheetData sheetId="3596">
        <row r="9">
          <cell r="A9" t="str">
            <v>A</v>
          </cell>
        </row>
      </sheetData>
      <sheetData sheetId="3597" refreshError="1"/>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efreshError="1"/>
      <sheetData sheetId="3612">
        <row r="9">
          <cell r="A9" t="str">
            <v>A</v>
          </cell>
        </row>
      </sheetData>
      <sheetData sheetId="3613">
        <row r="9">
          <cell r="A9" t="str">
            <v>A</v>
          </cell>
        </row>
      </sheetData>
      <sheetData sheetId="3614" refreshError="1"/>
      <sheetData sheetId="3615" refreshError="1"/>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efreshError="1"/>
      <sheetData sheetId="3624" refreshError="1"/>
      <sheetData sheetId="3625" refreshError="1"/>
      <sheetData sheetId="3626" refreshError="1"/>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efreshError="1"/>
      <sheetData sheetId="3899" refreshError="1"/>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efreshError="1"/>
      <sheetData sheetId="4605" refreshError="1"/>
      <sheetData sheetId="4606" refreshError="1"/>
      <sheetData sheetId="4607" refreshError="1"/>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ow r="9">
          <cell r="A9" t="str">
            <v>A</v>
          </cell>
        </row>
      </sheetData>
      <sheetData sheetId="4693" refreshError="1"/>
      <sheetData sheetId="4694">
        <row r="9">
          <cell r="A9" t="str">
            <v>A</v>
          </cell>
        </row>
      </sheetData>
      <sheetData sheetId="4695" refreshError="1"/>
      <sheetData sheetId="4696" refreshError="1"/>
      <sheetData sheetId="4697" refreshError="1"/>
      <sheetData sheetId="4698" refreshError="1"/>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efreshError="1"/>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ow r="9">
          <cell r="A9" t="str">
            <v>A</v>
          </cell>
        </row>
      </sheetData>
      <sheetData sheetId="7717">
        <row r="9">
          <cell r="A9" t="str">
            <v>A</v>
          </cell>
        </row>
      </sheetData>
      <sheetData sheetId="7718" refreshError="1"/>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efreshError="1"/>
      <sheetData sheetId="7760" refreshError="1"/>
      <sheetData sheetId="7761" refreshError="1"/>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efreshError="1"/>
      <sheetData sheetId="7775" refreshError="1"/>
      <sheetData sheetId="7776" refreshError="1"/>
      <sheetData sheetId="7777" refreshError="1"/>
      <sheetData sheetId="7778" refreshError="1"/>
      <sheetData sheetId="7779" refreshError="1"/>
      <sheetData sheetId="7780" refreshError="1"/>
      <sheetData sheetId="7781">
        <row r="9">
          <cell r="A9" t="str">
            <v>A</v>
          </cell>
        </row>
      </sheetData>
      <sheetData sheetId="7782" refreshError="1"/>
      <sheetData sheetId="7783" refreshError="1"/>
      <sheetData sheetId="7784" refreshError="1"/>
      <sheetData sheetId="7785">
        <row r="9">
          <cell r="A9" t="str">
            <v>A</v>
          </cell>
        </row>
      </sheetData>
      <sheetData sheetId="7786">
        <row r="9">
          <cell r="A9" t="str">
            <v>A</v>
          </cell>
        </row>
      </sheetData>
      <sheetData sheetId="7787" refreshError="1"/>
      <sheetData sheetId="7788" refreshError="1"/>
      <sheetData sheetId="7789" refreshError="1"/>
      <sheetData sheetId="7790" refreshError="1"/>
      <sheetData sheetId="7791">
        <row r="9">
          <cell r="A9" t="str">
            <v>A</v>
          </cell>
        </row>
      </sheetData>
      <sheetData sheetId="7792" refreshError="1"/>
      <sheetData sheetId="7793" refreshError="1"/>
      <sheetData sheetId="7794" refreshError="1"/>
      <sheetData sheetId="7795">
        <row r="9">
          <cell r="A9" t="str">
            <v>A</v>
          </cell>
        </row>
      </sheetData>
      <sheetData sheetId="7796">
        <row r="9">
          <cell r="A9" t="str">
            <v>A</v>
          </cell>
        </row>
      </sheetData>
      <sheetData sheetId="7797" refreshError="1"/>
      <sheetData sheetId="7798" refreshError="1"/>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efreshError="1"/>
      <sheetData sheetId="7807">
        <row r="9">
          <cell r="A9" t="str">
            <v>A</v>
          </cell>
        </row>
      </sheetData>
      <sheetData sheetId="7808">
        <row r="9">
          <cell r="A9" t="str">
            <v>A</v>
          </cell>
        </row>
      </sheetData>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efreshError="1"/>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efreshError="1"/>
      <sheetData sheetId="7932">
        <row r="9">
          <cell r="A9" t="str">
            <v>A</v>
          </cell>
        </row>
      </sheetData>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9">
          <cell r="A9" t="str">
            <v>A</v>
          </cell>
        </row>
      </sheetData>
      <sheetData sheetId="7949">
        <row r="9">
          <cell r="A9" t="str">
            <v>A</v>
          </cell>
        </row>
      </sheetData>
      <sheetData sheetId="7950" refreshError="1"/>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sheetData sheetId="7957">
        <row r="9">
          <cell r="A9" t="str">
            <v>A</v>
          </cell>
        </row>
      </sheetData>
      <sheetData sheetId="7958">
        <row r="9">
          <cell r="A9" t="str">
            <v>A</v>
          </cell>
        </row>
      </sheetData>
      <sheetData sheetId="7959"/>
      <sheetData sheetId="7960"/>
      <sheetData sheetId="7961"/>
      <sheetData sheetId="7962"/>
      <sheetData sheetId="7963"/>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efreshError="1"/>
      <sheetData sheetId="8033" refreshError="1"/>
      <sheetData sheetId="8034" refreshError="1"/>
      <sheetData sheetId="8035"/>
      <sheetData sheetId="8036"/>
      <sheetData sheetId="8037"/>
      <sheetData sheetId="8038"/>
      <sheetData sheetId="8039"/>
      <sheetData sheetId="8040"/>
      <sheetData sheetId="8041"/>
      <sheetData sheetId="8042"/>
      <sheetData sheetId="8043"/>
      <sheetData sheetId="8044" refreshError="1"/>
      <sheetData sheetId="8045" refreshError="1"/>
      <sheetData sheetId="8046" refreshError="1"/>
      <sheetData sheetId="8047" refreshError="1"/>
      <sheetData sheetId="8048"/>
      <sheetData sheetId="8049">
        <row r="9">
          <cell r="A9" t="str">
            <v>A</v>
          </cell>
        </row>
      </sheetData>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ow r="9">
          <cell r="A9" t="str">
            <v>A</v>
          </cell>
        </row>
      </sheetData>
      <sheetData sheetId="8059">
        <row r="9">
          <cell r="A9" t="str">
            <v>A</v>
          </cell>
        </row>
      </sheetData>
      <sheetData sheetId="8060" refreshError="1"/>
      <sheetData sheetId="8061" refreshError="1"/>
      <sheetData sheetId="8062" refreshError="1"/>
      <sheetData sheetId="8063" refreshError="1"/>
      <sheetData sheetId="8064" refreshError="1"/>
      <sheetData sheetId="8065">
        <row r="9">
          <cell r="A9" t="str">
            <v>A</v>
          </cell>
        </row>
      </sheetData>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sheetData sheetId="8088" refreshError="1"/>
      <sheetData sheetId="8089" refreshError="1"/>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efreshError="1"/>
      <sheetData sheetId="8101" refreshError="1"/>
      <sheetData sheetId="8102" refreshError="1"/>
      <sheetData sheetId="8103" refreshError="1"/>
      <sheetData sheetId="8104" refreshError="1"/>
      <sheetData sheetId="8105">
        <row r="9">
          <cell r="A9" t="str">
            <v>A</v>
          </cell>
        </row>
      </sheetData>
      <sheetData sheetId="8106"/>
      <sheetData sheetId="8107"/>
      <sheetData sheetId="8108"/>
      <sheetData sheetId="8109"/>
      <sheetData sheetId="8110"/>
      <sheetData sheetId="8111"/>
      <sheetData sheetId="8112"/>
      <sheetData sheetId="8113"/>
      <sheetData sheetId="8114">
        <row r="9">
          <cell r="A9" t="str">
            <v>A</v>
          </cell>
        </row>
      </sheetData>
      <sheetData sheetId="8115"/>
      <sheetData sheetId="8116"/>
      <sheetData sheetId="8117" refreshError="1"/>
      <sheetData sheetId="8118" refreshError="1"/>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efreshError="1"/>
      <sheetData sheetId="8128" refreshError="1"/>
      <sheetData sheetId="8129" refreshError="1"/>
      <sheetData sheetId="8130" refreshError="1"/>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efreshError="1"/>
      <sheetData sheetId="8173"/>
      <sheetData sheetId="8174"/>
      <sheetData sheetId="8175"/>
      <sheetData sheetId="8176"/>
      <sheetData sheetId="8177"/>
      <sheetData sheetId="8178"/>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efreshError="1"/>
      <sheetData sheetId="8463">
        <row r="9">
          <cell r="A9" t="str">
            <v>A</v>
          </cell>
        </row>
      </sheetData>
      <sheetData sheetId="8464">
        <row r="9">
          <cell r="A9" t="str">
            <v>A</v>
          </cell>
        </row>
      </sheetData>
      <sheetData sheetId="8465">
        <row r="9">
          <cell r="A9" t="str">
            <v>A</v>
          </cell>
        </row>
      </sheetData>
      <sheetData sheetId="8466" refreshError="1"/>
      <sheetData sheetId="8467" refreshError="1"/>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efreshError="1"/>
      <sheetData sheetId="8652" refreshError="1"/>
      <sheetData sheetId="8653" refreshError="1"/>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efreshError="1"/>
      <sheetData sheetId="8680" refreshError="1"/>
      <sheetData sheetId="8681" refreshError="1"/>
      <sheetData sheetId="8682" refreshError="1"/>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efreshError="1"/>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efreshError="1"/>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efreshError="1"/>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efreshError="1"/>
      <sheetData sheetId="8758" refreshError="1"/>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row r="9">
          <cell r="A9" t="str">
            <v>A</v>
          </cell>
        </row>
      </sheetData>
      <sheetData sheetId="9053" refreshError="1"/>
      <sheetData sheetId="9054" refreshError="1"/>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efreshError="1"/>
      <sheetData sheetId="9209">
        <row r="9">
          <cell r="A9" t="str">
            <v>A</v>
          </cell>
        </row>
      </sheetData>
      <sheetData sheetId="9210">
        <row r="9">
          <cell r="A9" t="str">
            <v>A</v>
          </cell>
        </row>
      </sheetData>
      <sheetData sheetId="9211"/>
      <sheetData sheetId="9212"/>
      <sheetData sheetId="9213">
        <row r="9">
          <cell r="A9" t="str">
            <v>A</v>
          </cell>
        </row>
      </sheetData>
      <sheetData sheetId="9214" refreshError="1"/>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efreshError="1"/>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efreshError="1"/>
      <sheetData sheetId="9240" refreshError="1"/>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efreshError="1"/>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efreshError="1"/>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ow r="9">
          <cell r="A9" t="str">
            <v>A</v>
          </cell>
        </row>
      </sheetData>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ow r="9">
          <cell r="A9" t="str">
            <v>A</v>
          </cell>
        </row>
      </sheetData>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efreshError="1"/>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efreshError="1"/>
      <sheetData sheetId="9775" refreshError="1"/>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efreshError="1"/>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efreshError="1"/>
      <sheetData sheetId="9790" refreshError="1"/>
      <sheetData sheetId="9791" refreshError="1"/>
      <sheetData sheetId="9792" refreshError="1"/>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efreshError="1"/>
      <sheetData sheetId="9813" refreshError="1"/>
      <sheetData sheetId="9814" refreshError="1"/>
      <sheetData sheetId="9815" refreshError="1"/>
      <sheetData sheetId="9816" refreshError="1"/>
      <sheetData sheetId="9817" refreshError="1"/>
      <sheetData sheetId="9818" refreshError="1"/>
      <sheetData sheetId="9819">
        <row r="9">
          <cell r="A9" t="str">
            <v>A</v>
          </cell>
        </row>
      </sheetData>
      <sheetData sheetId="9820">
        <row r="9">
          <cell r="A9" t="str">
            <v>A</v>
          </cell>
        </row>
      </sheetData>
      <sheetData sheetId="9821" refreshError="1"/>
      <sheetData sheetId="9822" refreshError="1"/>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efreshError="1"/>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efreshError="1"/>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efreshError="1"/>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efreshError="1"/>
      <sheetData sheetId="9931" refreshError="1"/>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efreshError="1"/>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efreshError="1"/>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ow r="9">
          <cell r="A9" t="str">
            <v>A</v>
          </cell>
        </row>
      </sheetData>
      <sheetData sheetId="9968" refreshError="1"/>
      <sheetData sheetId="9969">
        <row r="9">
          <cell r="A9" t="str">
            <v>A</v>
          </cell>
        </row>
      </sheetData>
      <sheetData sheetId="9970">
        <row r="9">
          <cell r="A9" t="str">
            <v>A</v>
          </cell>
        </row>
      </sheetData>
      <sheetData sheetId="9971" refreshError="1"/>
      <sheetData sheetId="9972" refreshError="1"/>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efreshError="1"/>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efreshError="1"/>
      <sheetData sheetId="10081" refreshError="1"/>
      <sheetData sheetId="10082">
        <row r="9">
          <cell r="A9" t="str">
            <v>A</v>
          </cell>
        </row>
      </sheetData>
      <sheetData sheetId="10083" refreshError="1"/>
      <sheetData sheetId="10084" refreshError="1"/>
      <sheetData sheetId="10085">
        <row r="9">
          <cell r="A9" t="str">
            <v>A</v>
          </cell>
        </row>
      </sheetData>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efreshError="1"/>
      <sheetData sheetId="10098" refreshError="1"/>
      <sheetData sheetId="10099" refreshError="1"/>
      <sheetData sheetId="10100" refreshError="1"/>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efreshError="1"/>
      <sheetData sheetId="10106" refreshError="1"/>
      <sheetData sheetId="10107" refreshError="1"/>
      <sheetData sheetId="10108" refreshError="1"/>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9">
          <cell r="A9" t="str">
            <v>A</v>
          </cell>
        </row>
      </sheetData>
      <sheetData sheetId="10252" refreshError="1"/>
      <sheetData sheetId="10253" refreshError="1"/>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efreshError="1"/>
      <sheetData sheetId="11452" refreshError="1"/>
      <sheetData sheetId="11453" refreshError="1"/>
      <sheetData sheetId="11454" refreshError="1"/>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efreshError="1"/>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ow r="9">
          <cell r="A9" t="str">
            <v>A</v>
          </cell>
        </row>
      </sheetData>
      <sheetData sheetId="11492" refreshError="1"/>
      <sheetData sheetId="11493" refreshError="1"/>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sheetData sheetId="11535"/>
      <sheetData sheetId="11536"/>
      <sheetData sheetId="11537"/>
      <sheetData sheetId="11538"/>
      <sheetData sheetId="11539"/>
      <sheetData sheetId="11540" refreshError="1"/>
      <sheetData sheetId="11541" refreshError="1"/>
      <sheetData sheetId="11542" refreshError="1"/>
      <sheetData sheetId="11543" refreshError="1"/>
      <sheetData sheetId="11544">
        <row r="9">
          <cell r="A9" t="str">
            <v>A</v>
          </cell>
        </row>
      </sheetData>
      <sheetData sheetId="11545">
        <row r="9">
          <cell r="A9" t="str">
            <v>A</v>
          </cell>
        </row>
      </sheetData>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ow r="9">
          <cell r="A9" t="str">
            <v>A</v>
          </cell>
        </row>
      </sheetData>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efreshError="1"/>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efreshError="1"/>
      <sheetData sheetId="11614">
        <row r="9">
          <cell r="A9" t="str">
            <v>A</v>
          </cell>
        </row>
      </sheetData>
      <sheetData sheetId="11615">
        <row r="9">
          <cell r="A9" t="str">
            <v>A</v>
          </cell>
        </row>
      </sheetData>
      <sheetData sheetId="11616"/>
      <sheetData sheetId="11617"/>
      <sheetData sheetId="11618"/>
      <sheetData sheetId="11619"/>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sheetData sheetId="11644">
        <row r="9">
          <cell r="A9" t="str">
            <v>A</v>
          </cell>
        </row>
      </sheetData>
      <sheetData sheetId="11645">
        <row r="9">
          <cell r="A9" t="str">
            <v>A</v>
          </cell>
        </row>
      </sheetData>
      <sheetData sheetId="11646"/>
      <sheetData sheetId="11647">
        <row r="9">
          <cell r="A9" t="str">
            <v>A</v>
          </cell>
        </row>
      </sheetData>
      <sheetData sheetId="11648"/>
      <sheetData sheetId="11649"/>
      <sheetData sheetId="11650"/>
      <sheetData sheetId="11651"/>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efreshError="1"/>
      <sheetData sheetId="11661" refreshError="1"/>
      <sheetData sheetId="11662" refreshError="1"/>
      <sheetData sheetId="11663" refreshError="1"/>
      <sheetData sheetId="11664" refreshError="1"/>
      <sheetData sheetId="11665"/>
      <sheetData sheetId="11666" refreshError="1"/>
      <sheetData sheetId="11667"/>
      <sheetData sheetId="11668"/>
      <sheetData sheetId="11669"/>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efreshError="1"/>
      <sheetData sheetId="11686" refreshError="1"/>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efreshError="1"/>
      <sheetData sheetId="11693">
        <row r="9">
          <cell r="A9" t="str">
            <v>A</v>
          </cell>
        </row>
      </sheetData>
      <sheetData sheetId="11694">
        <row r="9">
          <cell r="A9" t="str">
            <v>A</v>
          </cell>
        </row>
      </sheetData>
      <sheetData sheetId="11695">
        <row r="9">
          <cell r="A9" t="str">
            <v>A</v>
          </cell>
        </row>
      </sheetData>
      <sheetData sheetId="11696" refreshError="1"/>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efreshError="1"/>
      <sheetData sheetId="11703" refreshError="1"/>
      <sheetData sheetId="11704" refreshError="1"/>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efreshError="1"/>
      <sheetData sheetId="11710">
        <row r="9">
          <cell r="A9" t="str">
            <v>A</v>
          </cell>
        </row>
      </sheetData>
      <sheetData sheetId="11711" refreshError="1"/>
      <sheetData sheetId="11712" refreshError="1"/>
      <sheetData sheetId="11713" refreshError="1"/>
      <sheetData sheetId="11714" refreshError="1"/>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efreshError="1"/>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efreshError="1"/>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efreshError="1"/>
      <sheetData sheetId="11812" refreshError="1"/>
      <sheetData sheetId="11813" refreshError="1"/>
      <sheetData sheetId="11814" refreshError="1"/>
      <sheetData sheetId="11815" refreshError="1"/>
      <sheetData sheetId="11816">
        <row r="9">
          <cell r="A9" t="str">
            <v>A</v>
          </cell>
        </row>
      </sheetData>
      <sheetData sheetId="11817" refreshError="1"/>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efreshError="1"/>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efreshError="1"/>
      <sheetData sheetId="11846" refreshError="1"/>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efreshError="1"/>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efreshError="1"/>
      <sheetData sheetId="11879" refreshError="1"/>
      <sheetData sheetId="11880" refreshError="1"/>
      <sheetData sheetId="11881" refreshError="1"/>
      <sheetData sheetId="11882" refreshError="1"/>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efreshError="1"/>
      <sheetData sheetId="11910" refreshError="1"/>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efreshError="1"/>
      <sheetData sheetId="11930" refreshError="1"/>
      <sheetData sheetId="11931">
        <row r="9">
          <cell r="A9" t="str">
            <v>A</v>
          </cell>
        </row>
      </sheetData>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ow r="9">
          <cell r="A9" t="str">
            <v>A</v>
          </cell>
        </row>
      </sheetData>
      <sheetData sheetId="11974" refreshError="1"/>
      <sheetData sheetId="11975" refreshError="1"/>
      <sheetData sheetId="11976" refreshError="1"/>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efreshError="1"/>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efreshError="1"/>
      <sheetData sheetId="12052">
        <row r="9">
          <cell r="A9" t="str">
            <v>A</v>
          </cell>
        </row>
      </sheetData>
      <sheetData sheetId="12053">
        <row r="9">
          <cell r="A9" t="str">
            <v>A</v>
          </cell>
        </row>
      </sheetData>
      <sheetData sheetId="12054" refreshError="1"/>
      <sheetData sheetId="12055">
        <row r="9">
          <cell r="A9" t="str">
            <v>A</v>
          </cell>
        </row>
      </sheetData>
      <sheetData sheetId="12056">
        <row r="9">
          <cell r="A9" t="str">
            <v>A</v>
          </cell>
        </row>
      </sheetData>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efreshError="1"/>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efreshError="1"/>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efreshError="1"/>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ow r="9">
          <cell r="A9" t="str">
            <v>A</v>
          </cell>
        </row>
      </sheetData>
      <sheetData sheetId="12462">
        <row r="9">
          <cell r="A9" t="str">
            <v>A</v>
          </cell>
        </row>
      </sheetData>
      <sheetData sheetId="12463">
        <row r="9">
          <cell r="A9" t="str">
            <v>A</v>
          </cell>
        </row>
      </sheetData>
      <sheetData sheetId="12464" refreshError="1"/>
      <sheetData sheetId="12465">
        <row r="9">
          <cell r="A9" t="str">
            <v>A</v>
          </cell>
        </row>
      </sheetData>
      <sheetData sheetId="12466">
        <row r="9">
          <cell r="A9" t="str">
            <v>A</v>
          </cell>
        </row>
      </sheetData>
      <sheetData sheetId="12467">
        <row r="9">
          <cell r="A9" t="str">
            <v>A</v>
          </cell>
        </row>
      </sheetData>
      <sheetData sheetId="12468" refreshError="1"/>
      <sheetData sheetId="12469" refreshError="1"/>
      <sheetData sheetId="12470" refreshError="1"/>
      <sheetData sheetId="12471" refreshError="1"/>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efreshError="1"/>
      <sheetData sheetId="12542" refreshError="1"/>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ow r="9">
          <cell r="A9" t="str">
            <v>A</v>
          </cell>
        </row>
      </sheetData>
      <sheetData sheetId="12641" refreshError="1"/>
      <sheetData sheetId="12642" refreshError="1"/>
      <sheetData sheetId="12643" refreshError="1"/>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ow r="9">
          <cell r="A9" t="str">
            <v>A</v>
          </cell>
        </row>
      </sheetData>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ow r="9">
          <cell r="A9" t="str">
            <v>A</v>
          </cell>
        </row>
      </sheetData>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efreshError="1"/>
      <sheetData sheetId="12850" refreshError="1"/>
      <sheetData sheetId="12851" refreshError="1"/>
      <sheetData sheetId="12852">
        <row r="9">
          <cell r="A9" t="str">
            <v>A</v>
          </cell>
        </row>
      </sheetData>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ow r="9">
          <cell r="A9" t="str">
            <v>A</v>
          </cell>
        </row>
      </sheetData>
      <sheetData sheetId="12861">
        <row r="9">
          <cell r="A9" t="str">
            <v>A</v>
          </cell>
        </row>
      </sheetData>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ow r="9">
          <cell r="A9" t="str">
            <v>A</v>
          </cell>
        </row>
      </sheetData>
      <sheetData sheetId="12879">
        <row r="9">
          <cell r="A9" t="str">
            <v>A</v>
          </cell>
        </row>
      </sheetData>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efreshError="1"/>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efreshError="1"/>
      <sheetData sheetId="12987">
        <row r="9">
          <cell r="A9" t="str">
            <v>A</v>
          </cell>
        </row>
      </sheetData>
      <sheetData sheetId="12988">
        <row r="9">
          <cell r="A9" t="str">
            <v>A</v>
          </cell>
        </row>
      </sheetData>
      <sheetData sheetId="12989">
        <row r="9">
          <cell r="A9" t="str">
            <v>A</v>
          </cell>
        </row>
      </sheetData>
      <sheetData sheetId="12990" refreshError="1"/>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efreshError="1"/>
      <sheetData sheetId="13013" refreshError="1"/>
      <sheetData sheetId="13014">
        <row r="9">
          <cell r="A9" t="str">
            <v>A</v>
          </cell>
        </row>
      </sheetData>
      <sheetData sheetId="13015">
        <row r="9">
          <cell r="A9" t="str">
            <v>A</v>
          </cell>
        </row>
      </sheetData>
      <sheetData sheetId="13016">
        <row r="9">
          <cell r="A9" t="str">
            <v>A</v>
          </cell>
        </row>
      </sheetData>
      <sheetData sheetId="13017" refreshError="1"/>
      <sheetData sheetId="13018" refreshError="1"/>
      <sheetData sheetId="13019" refreshError="1"/>
      <sheetData sheetId="13020" refreshError="1"/>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efreshError="1"/>
      <sheetData sheetId="13044" refreshError="1"/>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efreshError="1"/>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efreshError="1"/>
      <sheetData sheetId="13072" refreshError="1"/>
      <sheetData sheetId="13073" refreshError="1"/>
      <sheetData sheetId="13074" refreshError="1"/>
      <sheetData sheetId="13075" refreshError="1"/>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efreshError="1"/>
      <sheetData sheetId="13152">
        <row r="9">
          <cell r="A9" t="str">
            <v>A</v>
          </cell>
        </row>
      </sheetData>
      <sheetData sheetId="13153" refreshError="1"/>
      <sheetData sheetId="13154" refreshError="1"/>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ow r="9">
          <cell r="A9" t="str">
            <v>A</v>
          </cell>
        </row>
      </sheetData>
      <sheetData sheetId="13972" refreshError="1"/>
      <sheetData sheetId="13973">
        <row r="9">
          <cell r="A9" t="str">
            <v>A</v>
          </cell>
        </row>
      </sheetData>
      <sheetData sheetId="13974" refreshError="1"/>
      <sheetData sheetId="13975" refreshError="1"/>
      <sheetData sheetId="13976" refreshError="1"/>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ow r="9">
          <cell r="A9" t="str">
            <v>A</v>
          </cell>
        </row>
      </sheetData>
      <sheetData sheetId="14008">
        <row r="9">
          <cell r="A9" t="str">
            <v>A</v>
          </cell>
        </row>
      </sheetData>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efreshError="1"/>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efreshError="1"/>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efreshError="1"/>
      <sheetData sheetId="14514" refreshError="1"/>
      <sheetData sheetId="14515" refreshError="1"/>
      <sheetData sheetId="14516" refreshError="1"/>
      <sheetData sheetId="14517" refreshError="1"/>
      <sheetData sheetId="14518" refreshError="1"/>
      <sheetData sheetId="14519">
        <row r="9">
          <cell r="A9" t="str">
            <v>A</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ow r="9">
          <cell r="A9" t="str">
            <v>A</v>
          </cell>
        </row>
      </sheetData>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9">
          <cell r="A9" t="str">
            <v>A</v>
          </cell>
        </row>
      </sheetData>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sheetData sheetId="15164" refreshError="1"/>
      <sheetData sheetId="15165">
        <row r="9">
          <cell r="A9" t="str">
            <v>A</v>
          </cell>
        </row>
      </sheetData>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efreshError="1"/>
      <sheetData sheetId="16047" refreshError="1"/>
      <sheetData sheetId="16048">
        <row r="9">
          <cell r="A9" t="str">
            <v>A</v>
          </cell>
        </row>
      </sheetData>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ow r="9">
          <cell r="A9" t="str">
            <v>A</v>
          </cell>
        </row>
      </sheetData>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ow r="9">
          <cell r="A9" t="str">
            <v>A</v>
          </cell>
        </row>
      </sheetData>
      <sheetData sheetId="1607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efreshError="1"/>
      <sheetData sheetId="16089" refreshError="1"/>
      <sheetData sheetId="16090" refreshError="1"/>
      <sheetData sheetId="16091">
        <row r="9">
          <cell r="A9" t="str">
            <v>A</v>
          </cell>
        </row>
      </sheetData>
      <sheetData sheetId="16092">
        <row r="9">
          <cell r="A9" t="str">
            <v>A</v>
          </cell>
        </row>
      </sheetData>
      <sheetData sheetId="16093">
        <row r="9">
          <cell r="A9" t="str">
            <v>A</v>
          </cell>
        </row>
      </sheetData>
      <sheetData sheetId="16094"/>
      <sheetData sheetId="16095" refreshError="1"/>
      <sheetData sheetId="16096" refreshError="1"/>
      <sheetData sheetId="16097"/>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row r="9">
          <cell r="A9" t="str">
            <v>A</v>
          </cell>
        </row>
      </sheetData>
      <sheetData sheetId="16125">
        <row r="9">
          <cell r="A9" t="str">
            <v>A</v>
          </cell>
        </row>
      </sheetData>
      <sheetData sheetId="16126">
        <row r="9">
          <cell r="A9" t="str">
            <v>A</v>
          </cell>
        </row>
      </sheetData>
      <sheetData sheetId="16127">
        <row r="9">
          <cell r="A9" t="str">
            <v>A</v>
          </cell>
        </row>
      </sheetData>
      <sheetData sheetId="16128">
        <row r="9">
          <cell r="A9" t="str">
            <v>A</v>
          </cell>
        </row>
      </sheetData>
      <sheetData sheetId="16129">
        <row r="9">
          <cell r="A9" t="str">
            <v>A</v>
          </cell>
        </row>
      </sheetData>
      <sheetData sheetId="16130">
        <row r="9">
          <cell r="A9" t="str">
            <v>A</v>
          </cell>
        </row>
      </sheetData>
      <sheetData sheetId="16131">
        <row r="9">
          <cell r="A9" t="str">
            <v>A</v>
          </cell>
        </row>
      </sheetData>
      <sheetData sheetId="16132">
        <row r="9">
          <cell r="A9" t="str">
            <v>A</v>
          </cell>
        </row>
      </sheetData>
      <sheetData sheetId="16133">
        <row r="9">
          <cell r="A9" t="str">
            <v>A</v>
          </cell>
        </row>
      </sheetData>
      <sheetData sheetId="16134">
        <row r="9">
          <cell r="A9" t="str">
            <v>A</v>
          </cell>
        </row>
      </sheetData>
      <sheetData sheetId="16135">
        <row r="9">
          <cell r="A9" t="str">
            <v>A</v>
          </cell>
        </row>
      </sheetData>
      <sheetData sheetId="16136">
        <row r="9">
          <cell r="A9" t="str">
            <v>A</v>
          </cell>
        </row>
      </sheetData>
      <sheetData sheetId="16137">
        <row r="9">
          <cell r="A9" t="str">
            <v>A</v>
          </cell>
        </row>
      </sheetData>
      <sheetData sheetId="16138">
        <row r="9">
          <cell r="A9" t="str">
            <v>A</v>
          </cell>
        </row>
      </sheetData>
      <sheetData sheetId="16139">
        <row r="9">
          <cell r="A9" t="str">
            <v>A</v>
          </cell>
        </row>
      </sheetData>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efreshError="1"/>
      <sheetData sheetId="16343">
        <row r="9">
          <cell r="A9" t="str">
            <v>A</v>
          </cell>
        </row>
      </sheetData>
      <sheetData sheetId="16344">
        <row r="9">
          <cell r="A9" t="str">
            <v>A</v>
          </cell>
        </row>
      </sheetData>
      <sheetData sheetId="16345" refreshError="1"/>
      <sheetData sheetId="16346" refreshError="1"/>
      <sheetData sheetId="16347" refreshError="1"/>
      <sheetData sheetId="16348" refreshError="1"/>
      <sheetData sheetId="16349" refreshError="1"/>
      <sheetData sheetId="16350" refreshError="1"/>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efreshError="1"/>
      <sheetData sheetId="16370" refreshError="1"/>
      <sheetData sheetId="16371" refreshError="1"/>
      <sheetData sheetId="16372" refreshError="1"/>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efreshError="1"/>
      <sheetData sheetId="16397" refreshError="1"/>
      <sheetData sheetId="16398" refreshError="1"/>
      <sheetData sheetId="16399" refreshError="1"/>
      <sheetData sheetId="16400" refreshError="1"/>
      <sheetData sheetId="16401" refreshError="1"/>
      <sheetData sheetId="16402">
        <row r="9">
          <cell r="A9" t="str">
            <v>A</v>
          </cell>
        </row>
      </sheetData>
      <sheetData sheetId="16403" refreshError="1"/>
      <sheetData sheetId="16404" refreshError="1"/>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ow r="9">
          <cell r="A9" t="str">
            <v>A</v>
          </cell>
        </row>
      </sheetData>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efreshError="1"/>
      <sheetData sheetId="17269" refreshError="1"/>
      <sheetData sheetId="17270" refreshError="1"/>
      <sheetData sheetId="17271" refreshError="1"/>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ow r="9">
          <cell r="A9" t="str">
            <v>A</v>
          </cell>
        </row>
      </sheetData>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ow r="9">
          <cell r="A9" t="str">
            <v>A</v>
          </cell>
        </row>
      </sheetData>
      <sheetData sheetId="17338">
        <row r="9">
          <cell r="A9" t="str">
            <v>A</v>
          </cell>
        </row>
      </sheetData>
      <sheetData sheetId="17339" refreshError="1"/>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efreshError="1"/>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ow r="9">
          <cell r="A9" t="str">
            <v>A</v>
          </cell>
        </row>
      </sheetData>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ow r="9">
          <cell r="A9" t="str">
            <v>A</v>
          </cell>
        </row>
      </sheetData>
      <sheetData sheetId="17381" refreshError="1"/>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efreshError="1"/>
      <sheetData sheetId="17532">
        <row r="9">
          <cell r="A9" t="str">
            <v>A</v>
          </cell>
        </row>
      </sheetData>
      <sheetData sheetId="17533" refreshError="1"/>
      <sheetData sheetId="17534" refreshError="1"/>
      <sheetData sheetId="17535">
        <row r="9">
          <cell r="A9" t="str">
            <v>A</v>
          </cell>
        </row>
      </sheetData>
      <sheetData sheetId="17536">
        <row r="9">
          <cell r="A9" t="str">
            <v>A</v>
          </cell>
        </row>
      </sheetData>
      <sheetData sheetId="17537" refreshError="1"/>
      <sheetData sheetId="17538" refreshError="1"/>
      <sheetData sheetId="17539" refreshError="1"/>
      <sheetData sheetId="17540">
        <row r="9">
          <cell r="A9" t="str">
            <v>A</v>
          </cell>
        </row>
      </sheetData>
      <sheetData sheetId="17541" refreshError="1"/>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efreshError="1"/>
      <sheetData sheetId="17556" refreshError="1"/>
      <sheetData sheetId="17557" refreshError="1"/>
      <sheetData sheetId="17558" refreshError="1"/>
      <sheetData sheetId="17559" refreshError="1"/>
      <sheetData sheetId="17560" refreshError="1"/>
      <sheetData sheetId="17561">
        <row r="9">
          <cell r="A9" t="str">
            <v>A</v>
          </cell>
        </row>
      </sheetData>
      <sheetData sheetId="17562" refreshError="1"/>
      <sheetData sheetId="17563" refreshError="1"/>
      <sheetData sheetId="17564" refreshError="1"/>
      <sheetData sheetId="17565" refreshError="1"/>
      <sheetData sheetId="17566" refreshError="1"/>
      <sheetData sheetId="17567"/>
      <sheetData sheetId="17568"/>
      <sheetData sheetId="17569">
        <row r="9">
          <cell r="A9" t="str">
            <v>A</v>
          </cell>
        </row>
      </sheetData>
      <sheetData sheetId="17570">
        <row r="9">
          <cell r="A9" t="str">
            <v>A</v>
          </cell>
        </row>
      </sheetData>
      <sheetData sheetId="17571" refreshError="1"/>
      <sheetData sheetId="17572">
        <row r="9">
          <cell r="A9" t="str">
            <v>A</v>
          </cell>
        </row>
      </sheetData>
      <sheetData sheetId="17573">
        <row r="9">
          <cell r="A9" t="str">
            <v>A</v>
          </cell>
        </row>
      </sheetData>
      <sheetData sheetId="17574" refreshError="1"/>
      <sheetData sheetId="17575" refreshError="1"/>
      <sheetData sheetId="17576" refreshError="1"/>
      <sheetData sheetId="17577" refreshError="1"/>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sheetData sheetId="17648"/>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efreshError="1"/>
      <sheetData sheetId="17658">
        <row r="9">
          <cell r="A9" t="str">
            <v>A</v>
          </cell>
        </row>
      </sheetData>
      <sheetData sheetId="17659" refreshError="1"/>
      <sheetData sheetId="17660"/>
      <sheetData sheetId="17661"/>
      <sheetData sheetId="17662"/>
      <sheetData sheetId="17663" refreshError="1"/>
      <sheetData sheetId="17664" refreshError="1"/>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efreshError="1"/>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ow r="9">
          <cell r="A9" t="str">
            <v>A</v>
          </cell>
        </row>
      </sheetData>
      <sheetData sheetId="17682">
        <row r="9">
          <cell r="A9" t="str">
            <v>A</v>
          </cell>
        </row>
      </sheetData>
      <sheetData sheetId="17683" refreshError="1"/>
      <sheetData sheetId="17684" refreshError="1"/>
      <sheetData sheetId="17685" refreshError="1"/>
      <sheetData sheetId="17686" refreshError="1"/>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efreshError="1"/>
      <sheetData sheetId="17695" refreshError="1"/>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efreshError="1"/>
      <sheetData sheetId="17767" refreshError="1"/>
      <sheetData sheetId="17768" refreshError="1"/>
      <sheetData sheetId="17769" refreshError="1"/>
      <sheetData sheetId="17770" refreshError="1"/>
      <sheetData sheetId="17771" refreshError="1"/>
      <sheetData sheetId="17772">
        <row r="9">
          <cell r="A9" t="str">
            <v>A</v>
          </cell>
        </row>
      </sheetData>
      <sheetData sheetId="17773">
        <row r="9">
          <cell r="A9" t="str">
            <v>A</v>
          </cell>
        </row>
      </sheetData>
      <sheetData sheetId="17774">
        <row r="9">
          <cell r="A9" t="str">
            <v>A</v>
          </cell>
        </row>
      </sheetData>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ow r="9">
          <cell r="A9" t="str">
            <v>A</v>
          </cell>
        </row>
      </sheetData>
      <sheetData sheetId="18104" refreshError="1"/>
      <sheetData sheetId="18105" refreshError="1"/>
      <sheetData sheetId="18106" refreshError="1"/>
      <sheetData sheetId="18107" refreshError="1"/>
      <sheetData sheetId="18108" refreshError="1"/>
      <sheetData sheetId="18109" refreshError="1"/>
      <sheetData sheetId="18110">
        <row r="9">
          <cell r="A9" t="str">
            <v>A</v>
          </cell>
        </row>
      </sheetData>
      <sheetData sheetId="18111">
        <row r="9">
          <cell r="A9" t="str">
            <v>A</v>
          </cell>
        </row>
      </sheetData>
      <sheetData sheetId="18112">
        <row r="9">
          <cell r="A9" t="str">
            <v>A</v>
          </cell>
        </row>
      </sheetData>
      <sheetData sheetId="18113" refreshError="1"/>
      <sheetData sheetId="18114" refreshError="1"/>
      <sheetData sheetId="18115" refreshError="1"/>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efreshError="1"/>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efreshError="1"/>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efreshError="1"/>
      <sheetData sheetId="18164" refreshError="1"/>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efreshError="1"/>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efreshError="1"/>
      <sheetData sheetId="18250">
        <row r="9">
          <cell r="A9" t="str">
            <v>A</v>
          </cell>
        </row>
      </sheetData>
      <sheetData sheetId="18251">
        <row r="9">
          <cell r="A9" t="str">
            <v>A</v>
          </cell>
        </row>
      </sheetData>
      <sheetData sheetId="18252">
        <row r="9">
          <cell r="A9" t="str">
            <v>A</v>
          </cell>
        </row>
      </sheetData>
      <sheetData sheetId="18253" refreshError="1"/>
      <sheetData sheetId="18254" refreshError="1"/>
      <sheetData sheetId="18255" refreshError="1"/>
      <sheetData sheetId="18256" refreshError="1"/>
      <sheetData sheetId="18257" refreshError="1"/>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efreshError="1"/>
      <sheetData sheetId="18334"/>
      <sheetData sheetId="18335" refreshError="1"/>
      <sheetData sheetId="18336"/>
      <sheetData sheetId="18337"/>
      <sheetData sheetId="18338"/>
      <sheetData sheetId="18339"/>
      <sheetData sheetId="18340"/>
      <sheetData sheetId="18341"/>
      <sheetData sheetId="18342"/>
      <sheetData sheetId="18343"/>
      <sheetData sheetId="18344"/>
      <sheetData sheetId="18345"/>
      <sheetData sheetId="18346"/>
      <sheetData sheetId="18347" refreshError="1"/>
      <sheetData sheetId="18348"/>
      <sheetData sheetId="18349"/>
      <sheetData sheetId="18350"/>
      <sheetData sheetId="18351"/>
      <sheetData sheetId="18352"/>
      <sheetData sheetId="18353" refreshError="1"/>
      <sheetData sheetId="18354" refreshError="1"/>
      <sheetData sheetId="18355" refreshError="1"/>
      <sheetData sheetId="18356" refreshError="1"/>
      <sheetData sheetId="18357" refreshError="1"/>
      <sheetData sheetId="18358"/>
      <sheetData sheetId="18359"/>
      <sheetData sheetId="18360"/>
      <sheetData sheetId="18361"/>
      <sheetData sheetId="18362"/>
      <sheetData sheetId="18363"/>
      <sheetData sheetId="18364"/>
      <sheetData sheetId="18365"/>
      <sheetData sheetId="18366" refreshError="1"/>
      <sheetData sheetId="18367" refreshError="1"/>
      <sheetData sheetId="18368" refreshError="1"/>
      <sheetData sheetId="18369" refreshError="1"/>
      <sheetData sheetId="18370"/>
      <sheetData sheetId="1837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sheetData sheetId="18447"/>
      <sheetData sheetId="18448" refreshError="1"/>
      <sheetData sheetId="18449" refreshError="1"/>
      <sheetData sheetId="18450">
        <row r="9">
          <cell r="A9" t="str">
            <v>A</v>
          </cell>
        </row>
      </sheetData>
      <sheetData sheetId="18451">
        <row r="9">
          <cell r="A9" t="str">
            <v>A</v>
          </cell>
        </row>
      </sheetData>
      <sheetData sheetId="18452"/>
      <sheetData sheetId="18453"/>
      <sheetData sheetId="18454" refreshError="1"/>
      <sheetData sheetId="18455" refreshError="1"/>
      <sheetData sheetId="18456" refreshError="1"/>
      <sheetData sheetId="18457" refreshError="1"/>
      <sheetData sheetId="18458" refreshError="1"/>
      <sheetData sheetId="18459" refreshError="1"/>
      <sheetData sheetId="18460"/>
      <sheetData sheetId="18461"/>
      <sheetData sheetId="18462"/>
      <sheetData sheetId="18463"/>
      <sheetData sheetId="18464" refreshError="1"/>
      <sheetData sheetId="18465">
        <row r="9">
          <cell r="A9" t="str">
            <v>A</v>
          </cell>
        </row>
      </sheetData>
      <sheetData sheetId="18466">
        <row r="9">
          <cell r="A9" t="str">
            <v>A</v>
          </cell>
        </row>
      </sheetData>
      <sheetData sheetId="18467"/>
      <sheetData sheetId="18468">
        <row r="9">
          <cell r="A9" t="str">
            <v>A</v>
          </cell>
        </row>
      </sheetData>
      <sheetData sheetId="18469" refreshError="1"/>
      <sheetData sheetId="18470">
        <row r="9">
          <cell r="A9" t="str">
            <v>A</v>
          </cell>
        </row>
      </sheetData>
      <sheetData sheetId="18471" refreshError="1"/>
      <sheetData sheetId="18472">
        <row r="9">
          <cell r="A9" t="str">
            <v>A</v>
          </cell>
        </row>
      </sheetData>
      <sheetData sheetId="18473" refreshError="1"/>
      <sheetData sheetId="18474">
        <row r="9">
          <cell r="A9" t="str">
            <v>A</v>
          </cell>
        </row>
      </sheetData>
      <sheetData sheetId="18475">
        <row r="9">
          <cell r="A9" t="str">
            <v>A</v>
          </cell>
        </row>
      </sheetData>
      <sheetData sheetId="18476" refreshError="1"/>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efreshError="1"/>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efreshError="1"/>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efreshError="1"/>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efreshError="1"/>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efreshError="1"/>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efreshError="1"/>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efreshError="1"/>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efreshError="1"/>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efreshError="1"/>
      <sheetData sheetId="18608" refreshError="1"/>
      <sheetData sheetId="18609" refreshError="1"/>
      <sheetData sheetId="18610" refreshError="1"/>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efreshError="1"/>
      <sheetData sheetId="18616" refreshError="1"/>
      <sheetData sheetId="18617" refreshError="1"/>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efreshError="1"/>
      <sheetData sheetId="18673">
        <row r="9">
          <cell r="A9" t="str">
            <v>A</v>
          </cell>
        </row>
      </sheetData>
      <sheetData sheetId="18674">
        <row r="9">
          <cell r="A9" t="str">
            <v>A</v>
          </cell>
        </row>
      </sheetData>
      <sheetData sheetId="18675"/>
      <sheetData sheetId="18676"/>
      <sheetData sheetId="18677"/>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efreshError="1"/>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efreshError="1"/>
      <sheetData sheetId="18802" refreshError="1"/>
      <sheetData sheetId="18803">
        <row r="9">
          <cell r="A9" t="str">
            <v>A</v>
          </cell>
        </row>
      </sheetData>
      <sheetData sheetId="18804" refreshError="1"/>
      <sheetData sheetId="18805" refreshError="1"/>
      <sheetData sheetId="18806" refreshError="1"/>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efreshError="1"/>
      <sheetData sheetId="18904" refreshError="1"/>
      <sheetData sheetId="18905" refreshError="1"/>
      <sheetData sheetId="18906" refreshError="1"/>
      <sheetData sheetId="18907" refreshError="1"/>
      <sheetData sheetId="18908" refreshError="1"/>
      <sheetData sheetId="18909">
        <row r="9">
          <cell r="A9" t="str">
            <v>A</v>
          </cell>
        </row>
      </sheetData>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sheetData sheetId="18919"/>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sheetData sheetId="18969"/>
      <sheetData sheetId="18970">
        <row r="9">
          <cell r="A9" t="str">
            <v>A</v>
          </cell>
        </row>
      </sheetData>
      <sheetData sheetId="18971"/>
      <sheetData sheetId="18972"/>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efreshError="1"/>
      <sheetData sheetId="18982" refreshError="1"/>
      <sheetData sheetId="18983" refreshError="1"/>
      <sheetData sheetId="18984">
        <row r="9">
          <cell r="A9" t="str">
            <v>A</v>
          </cell>
        </row>
      </sheetData>
      <sheetData sheetId="18985">
        <row r="9">
          <cell r="A9" t="str">
            <v>A</v>
          </cell>
        </row>
      </sheetData>
      <sheetData sheetId="18986">
        <row r="9">
          <cell r="A9" t="str">
            <v>A</v>
          </cell>
        </row>
      </sheetData>
      <sheetData sheetId="18987" refreshError="1"/>
      <sheetData sheetId="18988">
        <row r="9">
          <cell r="A9" t="str">
            <v>A</v>
          </cell>
        </row>
      </sheetData>
      <sheetData sheetId="18989" refreshError="1"/>
      <sheetData sheetId="18990" refreshError="1"/>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efreshError="1"/>
      <sheetData sheetId="18998" refreshError="1"/>
      <sheetData sheetId="18999">
        <row r="9">
          <cell r="A9" t="str">
            <v>A</v>
          </cell>
        </row>
      </sheetData>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efreshError="1"/>
      <sheetData sheetId="19294" refreshError="1"/>
      <sheetData sheetId="19295" refreshError="1"/>
      <sheetData sheetId="19296" refreshError="1"/>
      <sheetData sheetId="19297">
        <row r="9">
          <cell r="A9" t="str">
            <v>A</v>
          </cell>
        </row>
      </sheetData>
      <sheetData sheetId="19298">
        <row r="9">
          <cell r="A9" t="str">
            <v>A</v>
          </cell>
        </row>
      </sheetData>
      <sheetData sheetId="19299" refreshError="1"/>
      <sheetData sheetId="19300" refreshError="1"/>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efreshError="1"/>
      <sheetData sheetId="19317" refreshError="1"/>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efreshError="1"/>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efreshError="1"/>
      <sheetData sheetId="19410" refreshError="1"/>
      <sheetData sheetId="19411" refreshError="1"/>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efreshError="1"/>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efreshError="1"/>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efreshError="1"/>
      <sheetData sheetId="19585" refreshError="1"/>
      <sheetData sheetId="19586" refreshError="1"/>
      <sheetData sheetId="19587" refreshError="1"/>
      <sheetData sheetId="19588" refreshError="1"/>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efreshError="1"/>
      <sheetData sheetId="19598" refreshError="1"/>
      <sheetData sheetId="19599" refreshError="1"/>
      <sheetData sheetId="19600" refreshError="1"/>
      <sheetData sheetId="19601">
        <row r="9">
          <cell r="A9" t="str">
            <v>A</v>
          </cell>
        </row>
      </sheetData>
      <sheetData sheetId="19602">
        <row r="9">
          <cell r="A9" t="str">
            <v>A</v>
          </cell>
        </row>
      </sheetData>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ow r="9">
          <cell r="A9" t="str">
            <v>A</v>
          </cell>
        </row>
      </sheetData>
      <sheetData sheetId="19677">
        <row r="9">
          <cell r="A9" t="str">
            <v>A</v>
          </cell>
        </row>
      </sheetData>
      <sheetData sheetId="19678" refreshError="1"/>
      <sheetData sheetId="19679">
        <row r="9">
          <cell r="A9" t="str">
            <v>A</v>
          </cell>
        </row>
      </sheetData>
      <sheetData sheetId="19680" refreshError="1"/>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efreshError="1"/>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efreshError="1"/>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ow r="9">
          <cell r="A9" t="str">
            <v>A</v>
          </cell>
        </row>
      </sheetData>
      <sheetData sheetId="19715">
        <row r="9">
          <cell r="A9" t="str">
            <v>A</v>
          </cell>
        </row>
      </sheetData>
      <sheetData sheetId="19716">
        <row r="9">
          <cell r="A9" t="str">
            <v>A</v>
          </cell>
        </row>
      </sheetData>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ow r="9">
          <cell r="A9" t="str">
            <v>A</v>
          </cell>
        </row>
      </sheetData>
      <sheetData sheetId="19791" refreshError="1"/>
      <sheetData sheetId="19792">
        <row r="9">
          <cell r="A9" t="str">
            <v>A</v>
          </cell>
        </row>
      </sheetData>
      <sheetData sheetId="19793" refreshError="1"/>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efreshError="1"/>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efreshError="1"/>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ow r="9">
          <cell r="A9" t="str">
            <v>A</v>
          </cell>
        </row>
      </sheetData>
      <sheetData sheetId="19828">
        <row r="9">
          <cell r="A9" t="str">
            <v>A</v>
          </cell>
        </row>
      </sheetData>
      <sheetData sheetId="19829">
        <row r="9">
          <cell r="A9" t="str">
            <v>A</v>
          </cell>
        </row>
      </sheetData>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ow r="9">
          <cell r="A9" t="str">
            <v>A</v>
          </cell>
        </row>
      </sheetData>
      <sheetData sheetId="19904" refreshError="1"/>
      <sheetData sheetId="19905">
        <row r="9">
          <cell r="A9" t="str">
            <v>A</v>
          </cell>
        </row>
      </sheetData>
      <sheetData sheetId="19906" refreshError="1"/>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efreshError="1"/>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ow r="9">
          <cell r="A9" t="str">
            <v>A</v>
          </cell>
        </row>
      </sheetData>
      <sheetData sheetId="20017" refreshError="1"/>
      <sheetData sheetId="20018" refreshError="1"/>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efreshError="1"/>
      <sheetData sheetId="20034" refreshError="1"/>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efreshError="1"/>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efreshError="1"/>
      <sheetData sheetId="20058" refreshError="1"/>
      <sheetData sheetId="20059" refreshError="1"/>
      <sheetData sheetId="20060">
        <row r="9">
          <cell r="A9" t="str">
            <v>A</v>
          </cell>
        </row>
      </sheetData>
      <sheetData sheetId="20061" refreshError="1"/>
      <sheetData sheetId="20062" refreshError="1"/>
      <sheetData sheetId="20063" refreshError="1"/>
      <sheetData sheetId="20064" refreshError="1"/>
      <sheetData sheetId="20065" refreshError="1"/>
      <sheetData sheetId="20066" refreshError="1"/>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ow r="9">
          <cell r="A9" t="str">
            <v>A</v>
          </cell>
        </row>
      </sheetData>
      <sheetData sheetId="20087">
        <row r="9">
          <cell r="A9" t="str">
            <v>A</v>
          </cell>
        </row>
      </sheetData>
      <sheetData sheetId="20088">
        <row r="9">
          <cell r="A9" t="str">
            <v>A</v>
          </cell>
        </row>
      </sheetData>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ow r="9">
          <cell r="A9" t="str">
            <v>A</v>
          </cell>
        </row>
      </sheetData>
      <sheetData sheetId="20163">
        <row r="9">
          <cell r="A9" t="str">
            <v>A</v>
          </cell>
        </row>
      </sheetData>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ow r="9">
          <cell r="A9" t="str">
            <v>A</v>
          </cell>
        </row>
      </sheetData>
      <sheetData sheetId="20172">
        <row r="9">
          <cell r="A9" t="str">
            <v>A</v>
          </cell>
        </row>
      </sheetData>
      <sheetData sheetId="20173" refreshError="1"/>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efreshError="1"/>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efreshError="1"/>
      <sheetData sheetId="20280" refreshError="1"/>
      <sheetData sheetId="20281" refreshError="1"/>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efreshError="1"/>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sheetData sheetId="20649"/>
      <sheetData sheetId="20650">
        <row r="9">
          <cell r="A9" t="str">
            <v>A</v>
          </cell>
        </row>
      </sheetData>
      <sheetData sheetId="20651" refreshError="1"/>
      <sheetData sheetId="20652" refreshError="1"/>
      <sheetData sheetId="20653" refreshError="1"/>
      <sheetData sheetId="20654" refreshError="1"/>
      <sheetData sheetId="20655" refreshError="1"/>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efreshError="1"/>
      <sheetData sheetId="23070" refreshError="1"/>
      <sheetData sheetId="23071" refreshError="1"/>
      <sheetData sheetId="23072" refreshError="1"/>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ow r="9">
          <cell r="A9" t="str">
            <v>A</v>
          </cell>
        </row>
      </sheetData>
      <sheetData sheetId="23099" refreshError="1"/>
      <sheetData sheetId="23100" refreshError="1"/>
      <sheetData sheetId="23101"/>
      <sheetData sheetId="23102"/>
      <sheetData sheetId="23103" refreshError="1"/>
      <sheetData sheetId="23104" refreshError="1"/>
      <sheetData sheetId="23105" refreshError="1"/>
      <sheetData sheetId="23106" refreshError="1"/>
      <sheetData sheetId="23107" refreshError="1"/>
      <sheetData sheetId="23108" refreshError="1"/>
      <sheetData sheetId="23109">
        <row r="9">
          <cell r="A9" t="str">
            <v>A</v>
          </cell>
        </row>
      </sheetData>
      <sheetData sheetId="23110">
        <row r="9">
          <cell r="A9" t="str">
            <v>A</v>
          </cell>
        </row>
      </sheetData>
      <sheetData sheetId="23111" refreshError="1"/>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efreshError="1"/>
      <sheetData sheetId="23140" refreshError="1"/>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sheetData sheetId="23154"/>
      <sheetData sheetId="23155">
        <row r="9">
          <cell r="A9" t="str">
            <v>A</v>
          </cell>
        </row>
      </sheetData>
      <sheetData sheetId="23156"/>
      <sheetData sheetId="23157"/>
      <sheetData sheetId="23158"/>
      <sheetData sheetId="23159"/>
      <sheetData sheetId="23160">
        <row r="9">
          <cell r="A9" t="str">
            <v>A</v>
          </cell>
        </row>
      </sheetData>
      <sheetData sheetId="23161"/>
      <sheetData sheetId="23162"/>
      <sheetData sheetId="23163"/>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efreshError="1"/>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sheetData sheetId="23221">
        <row r="9">
          <cell r="A9" t="str">
            <v>A</v>
          </cell>
        </row>
      </sheetData>
      <sheetData sheetId="23222"/>
      <sheetData sheetId="23223">
        <row r="9">
          <cell r="A9" t="str">
            <v>A</v>
          </cell>
        </row>
      </sheetData>
      <sheetData sheetId="23224">
        <row r="9">
          <cell r="A9" t="str">
            <v>A</v>
          </cell>
        </row>
      </sheetData>
      <sheetData sheetId="23225"/>
      <sheetData sheetId="23226"/>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efreshError="1"/>
      <sheetData sheetId="23239" refreshError="1"/>
      <sheetData sheetId="23240" refreshError="1"/>
      <sheetData sheetId="23241" refreshError="1"/>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efreshError="1"/>
      <sheetData sheetId="23252" refreshError="1"/>
      <sheetData sheetId="23253" refreshError="1"/>
      <sheetData sheetId="23254" refreshError="1"/>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efreshError="1"/>
      <sheetData sheetId="23345">
        <row r="9">
          <cell r="A9" t="str">
            <v>A</v>
          </cell>
        </row>
      </sheetData>
      <sheetData sheetId="23346" refreshError="1"/>
      <sheetData sheetId="23347" refreshError="1"/>
      <sheetData sheetId="23348" refreshError="1"/>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efreshError="1"/>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efreshError="1"/>
      <sheetData sheetId="23499">
        <row r="9">
          <cell r="A9" t="str">
            <v>A</v>
          </cell>
        </row>
      </sheetData>
      <sheetData sheetId="23500" refreshError="1"/>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efreshError="1"/>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efreshError="1"/>
      <sheetData sheetId="23631">
        <row r="9">
          <cell r="A9" t="str">
            <v>A</v>
          </cell>
        </row>
      </sheetData>
      <sheetData sheetId="23632" refreshError="1"/>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efreshError="1"/>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ow r="9">
          <cell r="A9" t="str">
            <v>A</v>
          </cell>
        </row>
      </sheetData>
      <sheetData sheetId="23667">
        <row r="9">
          <cell r="A9" t="str">
            <v>A</v>
          </cell>
        </row>
      </sheetData>
      <sheetData sheetId="23668">
        <row r="9">
          <cell r="A9" t="str">
            <v>A</v>
          </cell>
        </row>
      </sheetData>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ow r="9">
          <cell r="A9" t="str">
            <v>A</v>
          </cell>
        </row>
      </sheetData>
      <sheetData sheetId="23743" refreshError="1"/>
      <sheetData sheetId="23744" refreshError="1"/>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efreshError="1"/>
      <sheetData sheetId="23763" refreshError="1"/>
      <sheetData sheetId="23764" refreshError="1"/>
      <sheetData sheetId="23765" refreshError="1"/>
      <sheetData sheetId="23766" refreshError="1"/>
      <sheetData sheetId="23767" refreshError="1"/>
      <sheetData sheetId="23768">
        <row r="9">
          <cell r="A9" t="str">
            <v>A</v>
          </cell>
        </row>
      </sheetData>
      <sheetData sheetId="23769">
        <row r="9">
          <cell r="A9" t="str">
            <v>A</v>
          </cell>
        </row>
      </sheetData>
      <sheetData sheetId="23770" refreshError="1"/>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efreshError="1"/>
      <sheetData sheetId="23783">
        <row r="9">
          <cell r="A9" t="str">
            <v>A</v>
          </cell>
        </row>
      </sheetData>
      <sheetData sheetId="23784">
        <row r="9">
          <cell r="A9" t="str">
            <v>A</v>
          </cell>
        </row>
      </sheetData>
      <sheetData sheetId="23785" refreshError="1"/>
      <sheetData sheetId="23786" refreshError="1"/>
      <sheetData sheetId="23787" refreshError="1"/>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efreshError="1"/>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efreshError="1"/>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efreshError="1"/>
      <sheetData sheetId="23870" refreshError="1"/>
      <sheetData sheetId="23871" refreshError="1"/>
      <sheetData sheetId="23872" refreshError="1"/>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efreshError="1"/>
      <sheetData sheetId="23893">
        <row r="9">
          <cell r="A9" t="str">
            <v>A</v>
          </cell>
        </row>
      </sheetData>
      <sheetData sheetId="23894" refreshError="1"/>
      <sheetData sheetId="23895">
        <row r="9">
          <cell r="A9" t="str">
            <v>A</v>
          </cell>
        </row>
      </sheetData>
      <sheetData sheetId="23896">
        <row r="9">
          <cell r="A9" t="str">
            <v>A</v>
          </cell>
        </row>
      </sheetData>
      <sheetData sheetId="23897" refreshError="1"/>
      <sheetData sheetId="23898">
        <row r="9">
          <cell r="A9" t="str">
            <v>A</v>
          </cell>
        </row>
      </sheetData>
      <sheetData sheetId="23899" refreshError="1"/>
      <sheetData sheetId="23900" refreshError="1"/>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efreshError="1"/>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efreshError="1"/>
      <sheetData sheetId="24003" refreshError="1"/>
      <sheetData sheetId="24004">
        <row r="9">
          <cell r="A9" t="str">
            <v>A</v>
          </cell>
        </row>
      </sheetData>
      <sheetData sheetId="24005">
        <row r="9">
          <cell r="A9" t="str">
            <v>A</v>
          </cell>
        </row>
      </sheetData>
      <sheetData sheetId="24006">
        <row r="9">
          <cell r="A9" t="str">
            <v>A</v>
          </cell>
        </row>
      </sheetData>
      <sheetData sheetId="24007" refreshError="1"/>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efreshError="1"/>
      <sheetData sheetId="24116" refreshError="1"/>
      <sheetData sheetId="24117">
        <row r="9">
          <cell r="A9" t="str">
            <v>A</v>
          </cell>
        </row>
      </sheetData>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efreshError="1"/>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row r="9">
          <cell r="A9" t="str">
            <v>A</v>
          </cell>
        </row>
      </sheetData>
      <sheetData sheetId="24193">
        <row r="9">
          <cell r="A9" t="str">
            <v>A</v>
          </cell>
        </row>
      </sheetData>
      <sheetData sheetId="24194">
        <row r="9">
          <cell r="A9" t="str">
            <v>A</v>
          </cell>
        </row>
      </sheetData>
      <sheetData sheetId="24195">
        <row r="9">
          <cell r="A9" t="str">
            <v>A</v>
          </cell>
        </row>
      </sheetData>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ow r="9">
          <cell r="A9" t="str">
            <v>A</v>
          </cell>
        </row>
      </sheetData>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efreshError="1"/>
      <sheetData sheetId="24279" refreshError="1"/>
      <sheetData sheetId="24280" refreshError="1"/>
      <sheetData sheetId="24281" refreshError="1"/>
      <sheetData sheetId="24282" refreshError="1"/>
      <sheetData sheetId="24283" refreshError="1"/>
      <sheetData sheetId="24284">
        <row r="9">
          <cell r="A9" t="str">
            <v>A</v>
          </cell>
        </row>
      </sheetData>
      <sheetData sheetId="24285" refreshError="1"/>
      <sheetData sheetId="24286" refreshError="1"/>
      <sheetData sheetId="24287">
        <row r="9">
          <cell r="A9" t="str">
            <v>A</v>
          </cell>
        </row>
      </sheetData>
      <sheetData sheetId="24288">
        <row r="9">
          <cell r="A9" t="str">
            <v>A</v>
          </cell>
        </row>
      </sheetData>
      <sheetData sheetId="24289" refreshError="1"/>
      <sheetData sheetId="24290" refreshError="1"/>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ow r="9">
          <cell r="A9" t="str">
            <v>A</v>
          </cell>
        </row>
      </sheetData>
      <sheetData sheetId="24363">
        <row r="9">
          <cell r="A9" t="str">
            <v>A</v>
          </cell>
        </row>
      </sheetData>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ow r="9">
          <cell r="A9" t="str">
            <v>A</v>
          </cell>
        </row>
      </sheetData>
      <sheetData sheetId="24372">
        <row r="9">
          <cell r="A9" t="str">
            <v>A</v>
          </cell>
        </row>
      </sheetData>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efreshError="1"/>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efreshError="1"/>
      <sheetData sheetId="24418" refreshError="1"/>
      <sheetData sheetId="24419" refreshError="1"/>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efreshError="1"/>
      <sheetData sheetId="24430" refreshError="1"/>
      <sheetData sheetId="24431" refreshError="1"/>
      <sheetData sheetId="24432" refreshError="1"/>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efreshError="1"/>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efreshError="1"/>
      <sheetData sheetId="24522" refreshError="1"/>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efreshError="1"/>
      <sheetData sheetId="24613" refreshError="1"/>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efreshError="1"/>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efreshError="1"/>
      <sheetData sheetId="24636" refreshError="1"/>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efreshError="1"/>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ow r="9">
          <cell r="A9" t="str">
            <v>A</v>
          </cell>
        </row>
      </sheetData>
      <sheetData sheetId="24898">
        <row r="9">
          <cell r="A9" t="str">
            <v>A</v>
          </cell>
        </row>
      </sheetData>
      <sheetData sheetId="24899" refreshError="1"/>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sheetData sheetId="26560"/>
      <sheetData sheetId="26561"/>
      <sheetData sheetId="26562"/>
      <sheetData sheetId="26563"/>
      <sheetData sheetId="26564"/>
      <sheetData sheetId="26565"/>
      <sheetData sheetId="26566"/>
      <sheetData sheetId="26567">
        <row r="9">
          <cell r="A9" t="str">
            <v>A</v>
          </cell>
        </row>
      </sheetData>
      <sheetData sheetId="26568"/>
      <sheetData sheetId="26569"/>
      <sheetData sheetId="26570"/>
      <sheetData sheetId="26571"/>
      <sheetData sheetId="26572"/>
      <sheetData sheetId="26573"/>
      <sheetData sheetId="26574"/>
      <sheetData sheetId="26575"/>
      <sheetData sheetId="26576"/>
      <sheetData sheetId="26577"/>
      <sheetData sheetId="26578"/>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efreshError="1"/>
      <sheetData sheetId="26596" refreshError="1"/>
      <sheetData sheetId="26597" refreshError="1"/>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ow r="9">
          <cell r="A9" t="str">
            <v>A</v>
          </cell>
        </row>
      </sheetData>
      <sheetData sheetId="27167">
        <row r="9">
          <cell r="A9" t="str">
            <v>A</v>
          </cell>
        </row>
      </sheetData>
      <sheetData sheetId="27168">
        <row r="9">
          <cell r="A9" t="str">
            <v>A</v>
          </cell>
        </row>
      </sheetData>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ow r="9">
          <cell r="A9" t="str">
            <v>A</v>
          </cell>
        </row>
      </sheetData>
      <sheetData sheetId="27193" refreshError="1"/>
      <sheetData sheetId="27194" refreshError="1"/>
      <sheetData sheetId="27195" refreshError="1"/>
      <sheetData sheetId="27196" refreshError="1"/>
      <sheetData sheetId="27197" refreshError="1"/>
      <sheetData sheetId="27198" refreshError="1"/>
      <sheetData sheetId="27199">
        <row r="9">
          <cell r="A9" t="str">
            <v>A</v>
          </cell>
        </row>
      </sheetData>
      <sheetData sheetId="27200" refreshError="1"/>
      <sheetData sheetId="27201">
        <row r="9">
          <cell r="A9" t="str">
            <v>A</v>
          </cell>
        </row>
      </sheetData>
      <sheetData sheetId="27202">
        <row r="9">
          <cell r="A9" t="str">
            <v>A</v>
          </cell>
        </row>
      </sheetData>
      <sheetData sheetId="27203" refreshError="1"/>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efreshError="1"/>
      <sheetData sheetId="27228" refreshError="1"/>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efreshError="1"/>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efreshError="1"/>
      <sheetData sheetId="27325" refreshError="1"/>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efreshError="1"/>
      <sheetData sheetId="27337">
        <row r="9">
          <cell r="A9" t="str">
            <v>A</v>
          </cell>
        </row>
      </sheetData>
      <sheetData sheetId="27338" refreshError="1"/>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efreshError="1"/>
      <sheetData sheetId="27369" refreshError="1"/>
      <sheetData sheetId="27370" refreshError="1"/>
      <sheetData sheetId="27371" refreshError="1"/>
      <sheetData sheetId="27372" refreshError="1"/>
      <sheetData sheetId="27373" refreshError="1"/>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efreshError="1"/>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efreshError="1"/>
      <sheetData sheetId="27435" refreshError="1"/>
      <sheetData sheetId="27436">
        <row r="9">
          <cell r="A9" t="str">
            <v>A</v>
          </cell>
        </row>
      </sheetData>
      <sheetData sheetId="27437">
        <row r="9">
          <cell r="A9" t="str">
            <v>A</v>
          </cell>
        </row>
      </sheetData>
      <sheetData sheetId="27438">
        <row r="9">
          <cell r="A9" t="str">
            <v>A</v>
          </cell>
        </row>
      </sheetData>
      <sheetData sheetId="27439" refreshError="1"/>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ow r="9">
          <cell r="A9" t="str">
            <v>A</v>
          </cell>
        </row>
      </sheetData>
      <sheetData sheetId="27535" refreshError="1"/>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efreshError="1"/>
      <sheetData sheetId="27599" refreshError="1"/>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efreshError="1"/>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ow r="9">
          <cell r="A9" t="str">
            <v>A</v>
          </cell>
        </row>
      </sheetData>
      <sheetData sheetId="27647">
        <row r="9">
          <cell r="A9" t="str">
            <v>A</v>
          </cell>
        </row>
      </sheetData>
      <sheetData sheetId="27648">
        <row r="9">
          <cell r="A9" t="str">
            <v>A</v>
          </cell>
        </row>
      </sheetData>
      <sheetData sheetId="27649" refreshError="1"/>
      <sheetData sheetId="27650" refreshError="1"/>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efreshError="1"/>
      <sheetData sheetId="27724">
        <row r="9">
          <cell r="A9" t="str">
            <v>A</v>
          </cell>
        </row>
      </sheetData>
      <sheetData sheetId="27725">
        <row r="9">
          <cell r="A9" t="str">
            <v>A</v>
          </cell>
        </row>
      </sheetData>
      <sheetData sheetId="27726">
        <row r="9">
          <cell r="A9" t="str">
            <v>A</v>
          </cell>
        </row>
      </sheetData>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ow r="9">
          <cell r="A9" t="str">
            <v>A</v>
          </cell>
        </row>
      </sheetData>
      <sheetData sheetId="27934">
        <row r="9">
          <cell r="A9" t="str">
            <v>A</v>
          </cell>
        </row>
      </sheetData>
      <sheetData sheetId="27935">
        <row r="9">
          <cell r="A9" t="str">
            <v>A</v>
          </cell>
        </row>
      </sheetData>
      <sheetData sheetId="27936"/>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sheetData sheetId="28138" refreshError="1"/>
      <sheetData sheetId="28139" refreshError="1"/>
      <sheetData sheetId="28140">
        <row r="9">
          <cell r="A9" t="str">
            <v>A</v>
          </cell>
        </row>
      </sheetData>
      <sheetData sheetId="28141" refreshError="1"/>
      <sheetData sheetId="28142" refreshError="1"/>
      <sheetData sheetId="28143" refreshError="1"/>
      <sheetData sheetId="28144">
        <row r="9">
          <cell r="A9" t="str">
            <v>A</v>
          </cell>
        </row>
      </sheetData>
      <sheetData sheetId="28145" refreshError="1"/>
      <sheetData sheetId="28146">
        <row r="9">
          <cell r="A9" t="str">
            <v>A</v>
          </cell>
        </row>
      </sheetData>
      <sheetData sheetId="28147" refreshError="1"/>
      <sheetData sheetId="28148">
        <row r="9">
          <cell r="A9" t="str">
            <v>A</v>
          </cell>
        </row>
      </sheetData>
      <sheetData sheetId="28149">
        <row r="9">
          <cell r="A9" t="str">
            <v>A</v>
          </cell>
        </row>
      </sheetData>
      <sheetData sheetId="28150" refreshError="1"/>
      <sheetData sheetId="28151">
        <row r="9">
          <cell r="A9" t="str">
            <v>A</v>
          </cell>
        </row>
      </sheetData>
      <sheetData sheetId="28152" refreshError="1"/>
      <sheetData sheetId="28153" refreshError="1"/>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efreshError="1"/>
      <sheetData sheetId="28175" refreshError="1"/>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efreshError="1"/>
      <sheetData sheetId="28272" refreshError="1"/>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efreshError="1"/>
      <sheetData sheetId="28284">
        <row r="9">
          <cell r="A9" t="str">
            <v>A</v>
          </cell>
        </row>
      </sheetData>
      <sheetData sheetId="28285" refreshError="1"/>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efreshError="1"/>
      <sheetData sheetId="28316" refreshError="1"/>
      <sheetData sheetId="28317" refreshError="1"/>
      <sheetData sheetId="28318" refreshError="1"/>
      <sheetData sheetId="28319" refreshError="1"/>
      <sheetData sheetId="28320" refreshError="1"/>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efreshError="1"/>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efreshError="1"/>
      <sheetData sheetId="28383">
        <row r="9">
          <cell r="A9" t="str">
            <v>A</v>
          </cell>
        </row>
      </sheetData>
      <sheetData sheetId="28384">
        <row r="9">
          <cell r="A9" t="str">
            <v>A</v>
          </cell>
        </row>
      </sheetData>
      <sheetData sheetId="28385">
        <row r="9">
          <cell r="A9" t="str">
            <v>A</v>
          </cell>
        </row>
      </sheetData>
      <sheetData sheetId="28386" refreshError="1"/>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ow r="9">
          <cell r="A9" t="str">
            <v>A</v>
          </cell>
        </row>
      </sheetData>
      <sheetData sheetId="28482" refreshError="1"/>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efreshError="1"/>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efreshError="1"/>
      <sheetData sheetId="28597" refreshError="1"/>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efreshError="1"/>
      <sheetData sheetId="28671">
        <row r="9">
          <cell r="A9" t="str">
            <v>A</v>
          </cell>
        </row>
      </sheetData>
      <sheetData sheetId="28672">
        <row r="9">
          <cell r="A9" t="str">
            <v>A</v>
          </cell>
        </row>
      </sheetData>
      <sheetData sheetId="28673">
        <row r="9">
          <cell r="A9" t="str">
            <v>A</v>
          </cell>
        </row>
      </sheetData>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ow r="9">
          <cell r="A9" t="str">
            <v>A</v>
          </cell>
        </row>
      </sheetData>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sheetData sheetId="28989"/>
      <sheetData sheetId="28990">
        <row r="9">
          <cell r="A9" t="str">
            <v>A</v>
          </cell>
        </row>
      </sheetData>
      <sheetData sheetId="28991">
        <row r="9">
          <cell r="A9" t="str">
            <v>A</v>
          </cell>
        </row>
      </sheetData>
      <sheetData sheetId="28992">
        <row r="9">
          <cell r="A9" t="str">
            <v>A</v>
          </cell>
        </row>
      </sheetData>
      <sheetData sheetId="28993" refreshError="1"/>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efreshError="1"/>
      <sheetData sheetId="29000" refreshError="1"/>
      <sheetData sheetId="29001" refreshError="1"/>
      <sheetData sheetId="29002" refreshError="1"/>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ow r="9">
          <cell r="A9" t="str">
            <v>A</v>
          </cell>
        </row>
      </sheetData>
      <sheetData sheetId="29011" refreshError="1"/>
      <sheetData sheetId="29012">
        <row r="9">
          <cell r="A9" t="str">
            <v>A</v>
          </cell>
        </row>
      </sheetData>
      <sheetData sheetId="29013">
        <row r="9">
          <cell r="A9" t="str">
            <v>A</v>
          </cell>
        </row>
      </sheetData>
      <sheetData sheetId="29014"/>
      <sheetData sheetId="29015"/>
      <sheetData sheetId="29016"/>
      <sheetData sheetId="29017"/>
      <sheetData sheetId="29018"/>
      <sheetData sheetId="29019"/>
      <sheetData sheetId="29020">
        <row r="9">
          <cell r="A9" t="str">
            <v>A</v>
          </cell>
        </row>
      </sheetData>
      <sheetData sheetId="29021">
        <row r="9">
          <cell r="A9" t="str">
            <v>A</v>
          </cell>
        </row>
      </sheetData>
      <sheetData sheetId="29022" refreshError="1"/>
      <sheetData sheetId="29023">
        <row r="9">
          <cell r="A9" t="str">
            <v>A</v>
          </cell>
        </row>
      </sheetData>
      <sheetData sheetId="29024">
        <row r="9">
          <cell r="A9" t="str">
            <v>A</v>
          </cell>
        </row>
      </sheetData>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sheetData sheetId="31049">
        <row r="9">
          <cell r="A9" t="str">
            <v>A</v>
          </cell>
        </row>
      </sheetData>
      <sheetData sheetId="31050"/>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sheetData sheetId="31183"/>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sheetData sheetId="32762"/>
      <sheetData sheetId="32763"/>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sheetData sheetId="32834"/>
      <sheetData sheetId="32835"/>
      <sheetData sheetId="32836"/>
      <sheetData sheetId="32837">
        <row r="9">
          <cell r="A9" t="str">
            <v>A</v>
          </cell>
        </row>
      </sheetData>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sheetData sheetId="32864"/>
      <sheetData sheetId="32865"/>
      <sheetData sheetId="32866"/>
      <sheetData sheetId="32867">
        <row r="9">
          <cell r="A9" t="str">
            <v>A</v>
          </cell>
        </row>
      </sheetData>
      <sheetData sheetId="32868">
        <row r="9">
          <cell r="A9" t="str">
            <v>A</v>
          </cell>
        </row>
      </sheetData>
      <sheetData sheetId="32869"/>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sheetData sheetId="32890"/>
      <sheetData sheetId="32891"/>
      <sheetData sheetId="32892">
        <row r="9">
          <cell r="A9" t="str">
            <v>A</v>
          </cell>
        </row>
      </sheetData>
      <sheetData sheetId="32893">
        <row r="9">
          <cell r="A9" t="str">
            <v>A</v>
          </cell>
        </row>
      </sheetData>
      <sheetData sheetId="32894">
        <row r="9">
          <cell r="A9" t="str">
            <v>A</v>
          </cell>
        </row>
      </sheetData>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row r="9">
          <cell r="A9" t="str">
            <v>A</v>
          </cell>
        </row>
      </sheetData>
      <sheetData sheetId="32961"/>
      <sheetData sheetId="32962"/>
      <sheetData sheetId="32963"/>
      <sheetData sheetId="32964"/>
      <sheetData sheetId="32965"/>
      <sheetData sheetId="32966"/>
      <sheetData sheetId="32967"/>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sheetData sheetId="32992"/>
      <sheetData sheetId="32993"/>
      <sheetData sheetId="32994">
        <row r="9">
          <cell r="A9" t="str">
            <v>A</v>
          </cell>
        </row>
      </sheetData>
      <sheetData sheetId="32995">
        <row r="9">
          <cell r="A9" t="str">
            <v>A</v>
          </cell>
        </row>
      </sheetData>
      <sheetData sheetId="32996">
        <row r="9">
          <cell r="A9" t="str">
            <v>A</v>
          </cell>
        </row>
      </sheetData>
      <sheetData sheetId="32997"/>
      <sheetData sheetId="32998"/>
      <sheetData sheetId="32999"/>
      <sheetData sheetId="33000"/>
      <sheetData sheetId="33001"/>
      <sheetData sheetId="33002"/>
      <sheetData sheetId="33003"/>
      <sheetData sheetId="33004"/>
      <sheetData sheetId="33005"/>
      <sheetData sheetId="33006"/>
      <sheetData sheetId="33007"/>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sheetData sheetId="33013"/>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sheetData sheetId="34470"/>
      <sheetData sheetId="34471"/>
      <sheetData sheetId="34472"/>
      <sheetData sheetId="34473">
        <row r="9">
          <cell r="A9" t="str">
            <v>A</v>
          </cell>
        </row>
      </sheetData>
      <sheetData sheetId="34474">
        <row r="9">
          <cell r="A9" t="str">
            <v>A</v>
          </cell>
        </row>
      </sheetData>
      <sheetData sheetId="34475">
        <row r="9">
          <cell r="A9" t="str">
            <v>A</v>
          </cell>
        </row>
      </sheetData>
      <sheetData sheetId="34476"/>
      <sheetData sheetId="34477">
        <row r="9">
          <cell r="A9" t="str">
            <v>A</v>
          </cell>
        </row>
      </sheetData>
      <sheetData sheetId="34478">
        <row r="9">
          <cell r="A9" t="str">
            <v>A</v>
          </cell>
        </row>
      </sheetData>
      <sheetData sheetId="34479"/>
      <sheetData sheetId="34480">
        <row r="9">
          <cell r="A9" t="str">
            <v>A</v>
          </cell>
        </row>
      </sheetData>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P7R"/>
      <sheetName val="GRSummary"/>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PROJECT BRIEF(EX.NEW)"/>
      <sheetName val="Breakdown"/>
      <sheetName val="UnitRate"/>
      <sheetName val="Basis"/>
      <sheetName val="EKOG10건축"/>
      <sheetName val="fees Summary"/>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골조시행"/>
      <sheetName val="공통가설"/>
      <sheetName val="방배동내역(리라)"/>
      <sheetName val="부대공사총괄"/>
      <sheetName val="현장경비"/>
      <sheetName val="건축공사집계표"/>
      <sheetName val="방배동내역 (총괄)"/>
      <sheetName val="BOQ건축"/>
      <sheetName val="Basement Extract"/>
      <sheetName val="SAD"/>
      <sheetName val="SA Plen."/>
      <sheetName val="Retu. Duct"/>
      <sheetName val="RA Plen."/>
      <sheetName val="T. Ex. Duct"/>
      <sheetName val="concrete"/>
      <sheetName val="Harewood"/>
      <sheetName val="HQ-TO"/>
      <sheetName val="기성"/>
      <sheetName val="Details and Earnings Charts"/>
      <sheetName val="Project Summary"/>
      <sheetName val="HVAC BoQ"/>
      <sheetName val="Data 1"/>
      <sheetName val="01"/>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risk_rents_and_incentives"/>
      <sheetName val="Car_park_lease"/>
      <sheetName val="Net_rent_analysis"/>
      <sheetName val="fees_Summary"/>
      <sheetName val="PROJECT_BRIEF(EX_NEW)"/>
      <sheetName val="Basement_Extract"/>
      <sheetName val="SA_Plen_"/>
      <sheetName val="Retu__Duct"/>
      <sheetName val="RA_Plen_"/>
      <sheetName val="T__Ex__Duct"/>
      <sheetName val="CPA7-31"/>
      <sheetName val="VOP_June_07"/>
      <sheetName val="VOP_June_07 _rev1_"/>
      <sheetName val="VOP_Sept_07"/>
      <sheetName val="Rev.01"/>
      <sheetName val="Model"/>
      <sheetName val="CONSTRUCTION COMPONEN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aseWeight"/>
      <sheetName val="ANALIZ"/>
      <sheetName val="NOMI"/>
      <sheetName val="Initial Data"/>
      <sheetName val="Balance Sheet"/>
      <sheetName val="Hic_150EOffice"/>
      <sheetName val="VIABILITY"/>
      <sheetName val="Steel"/>
      <sheetName val="CASHFLOW CODES"/>
      <sheetName val="Pricing(DAAYEN)C-automatic car "/>
      <sheetName val="4C (R2)"/>
      <sheetName val="Dropdowns"/>
      <sheetName val="Sumcosts"/>
      <sheetName val="환율"/>
      <sheetName val="DT"/>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orgoae"/>
      <sheetName val="Manning Schedule"/>
      <sheetName val="Total All By Trades highest 1st"/>
      <sheetName val="DBs"/>
      <sheetName val="Intro"/>
      <sheetName val="Input"/>
      <sheetName val="Controls"/>
      <sheetName val="PB"/>
      <sheetName val="PercProgress"/>
      <sheetName val="Values"/>
      <sheetName val="Tank"/>
      <sheetName val="Comments"/>
      <sheetName val="MREH Contracts (JBI)"/>
      <sheetName val="Detail Page"/>
      <sheetName val=" Est "/>
      <sheetName val="CW"/>
      <sheetName val="labour"/>
      <sheetName val=""/>
      <sheetName val="1"/>
      <sheetName val="Rate Analysis"/>
      <sheetName val="DIV 26"/>
      <sheetName val="DIV 27"/>
      <sheetName val="DIV 28"/>
      <sheetName val="COST"/>
      <sheetName val="수입"/>
      <sheetName val="Excavations"/>
      <sheetName val="Substructures "/>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Panels (DWG)"/>
      <sheetName val="Sub Cont. Comp."/>
      <sheetName val="1234"/>
      <sheetName val="E19 Boiler Room A"/>
      <sheetName val="Details"/>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A/1</v>
          </cell>
        </row>
      </sheetData>
      <sheetData sheetId="74">
        <row r="1">
          <cell r="A1" t="str">
            <v>A/1</v>
          </cell>
        </row>
      </sheetData>
      <sheetData sheetId="75"/>
      <sheetData sheetId="76">
        <row r="1">
          <cell r="A1" t="str">
            <v>A/1</v>
          </cell>
        </row>
      </sheetData>
      <sheetData sheetId="77">
        <row r="1">
          <cell r="A1" t="str">
            <v>A/1</v>
          </cell>
        </row>
      </sheetData>
      <sheetData sheetId="78">
        <row r="1">
          <cell r="A1" t="str">
            <v>A/1</v>
          </cell>
        </row>
      </sheetData>
      <sheetData sheetId="79">
        <row r="1">
          <cell r="A1" t="str">
            <v>A/1</v>
          </cell>
        </row>
      </sheetData>
      <sheetData sheetId="80">
        <row r="1">
          <cell r="A1" t="str">
            <v>A/1</v>
          </cell>
        </row>
      </sheetData>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
          <cell r="A1" t="str">
            <v>A/1</v>
          </cell>
        </row>
      </sheetData>
      <sheetData sheetId="236">
        <row r="1">
          <cell r="A1" t="str">
            <v>A/1</v>
          </cell>
        </row>
      </sheetData>
      <sheetData sheetId="237">
        <row r="1">
          <cell r="A1" t="str">
            <v>A/1</v>
          </cell>
        </row>
      </sheetData>
      <sheetData sheetId="238">
        <row r="1">
          <cell r="A1" t="str">
            <v>A/1</v>
          </cell>
        </row>
      </sheetData>
      <sheetData sheetId="239">
        <row r="1">
          <cell r="A1" t="str">
            <v>A/1</v>
          </cell>
        </row>
      </sheetData>
      <sheetData sheetId="240">
        <row r="1">
          <cell r="A1" t="str">
            <v>A/1</v>
          </cell>
        </row>
      </sheetData>
      <sheetData sheetId="241">
        <row r="1">
          <cell r="A1" t="str">
            <v>A/1</v>
          </cell>
        </row>
      </sheetData>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ow r="1">
          <cell r="A1" t="str">
            <v>A/1</v>
          </cell>
        </row>
      </sheetData>
      <sheetData sheetId="430">
        <row r="1">
          <cell r="A1" t="str">
            <v>A/1</v>
          </cell>
        </row>
      </sheetData>
      <sheetData sheetId="431">
        <row r="1">
          <cell r="A1" t="str">
            <v>A/1</v>
          </cell>
        </row>
      </sheetData>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A/1</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ow r="1">
          <cell r="A1" t="str">
            <v>A/1</v>
          </cell>
        </row>
      </sheetData>
      <sheetData sheetId="498">
        <row r="1">
          <cell r="A1" t="str">
            <v>A/1</v>
          </cell>
        </row>
      </sheetData>
      <sheetData sheetId="499">
        <row r="1">
          <cell r="A1" t="str">
            <v>A/1</v>
          </cell>
        </row>
      </sheetData>
      <sheetData sheetId="500">
        <row r="1">
          <cell r="A1" t="str">
            <v>A/1</v>
          </cell>
        </row>
      </sheetData>
      <sheetData sheetId="501">
        <row r="1">
          <cell r="A1" t="str">
            <v>A/1</v>
          </cell>
        </row>
      </sheetData>
      <sheetData sheetId="502">
        <row r="1">
          <cell r="A1" t="str">
            <v>A/1</v>
          </cell>
        </row>
      </sheetData>
      <sheetData sheetId="503">
        <row r="1">
          <cell r="A1" t="str">
            <v>A/1</v>
          </cell>
        </row>
      </sheetData>
      <sheetData sheetId="504">
        <row r="1">
          <cell r="A1" t="str">
            <v>A/1</v>
          </cell>
        </row>
      </sheetData>
      <sheetData sheetId="505">
        <row r="1">
          <cell r="A1" t="str">
            <v>A/1</v>
          </cell>
        </row>
      </sheetData>
      <sheetData sheetId="506">
        <row r="1">
          <cell r="A1" t="str">
            <v>A/1</v>
          </cell>
        </row>
      </sheetData>
      <sheetData sheetId="507">
        <row r="1">
          <cell r="A1" t="str">
            <v>A/1</v>
          </cell>
        </row>
      </sheetData>
      <sheetData sheetId="508">
        <row r="1">
          <cell r="A1" t="str">
            <v>A/1</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
          <cell r="A1" t="str">
            <v>A/1</v>
          </cell>
        </row>
      </sheetData>
      <sheetData sheetId="554">
        <row r="1">
          <cell r="A1" t="str">
            <v>A/1</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ow r="1">
          <cell r="A1" t="str">
            <v>A/1</v>
          </cell>
        </row>
      </sheetData>
      <sheetData sheetId="726">
        <row r="1">
          <cell r="A1" t="str">
            <v>A/1</v>
          </cell>
        </row>
      </sheetData>
      <sheetData sheetId="727">
        <row r="1">
          <cell r="A1" t="str">
            <v>A/1</v>
          </cell>
        </row>
      </sheetData>
      <sheetData sheetId="728">
        <row r="1">
          <cell r="A1" t="str">
            <v>A/1</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ow r="1">
          <cell r="A1" t="str">
            <v>A/1</v>
          </cell>
        </row>
      </sheetData>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1">
          <cell r="A1" t="str">
            <v>A/1</v>
          </cell>
        </row>
      </sheetData>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sheetData sheetId="940">
        <row r="1">
          <cell r="A1" t="str">
            <v>A/1</v>
          </cell>
        </row>
      </sheetData>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sheetData sheetId="965"/>
      <sheetData sheetId="966"/>
      <sheetData sheetId="967">
        <row r="1">
          <cell r="A1" t="str">
            <v>A/1</v>
          </cell>
        </row>
      </sheetData>
      <sheetData sheetId="968"/>
      <sheetData sheetId="969">
        <row r="1">
          <cell r="A1" t="str">
            <v>A/1</v>
          </cell>
        </row>
      </sheetData>
      <sheetData sheetId="970"/>
      <sheetData sheetId="971"/>
      <sheetData sheetId="972">
        <row r="1">
          <cell r="A1" t="str">
            <v>A/1</v>
          </cell>
        </row>
      </sheetData>
      <sheetData sheetId="973">
        <row r="1">
          <cell r="A1" t="str">
            <v>A/1</v>
          </cell>
        </row>
      </sheetData>
      <sheetData sheetId="974">
        <row r="1">
          <cell r="A1" t="str">
            <v>A/1</v>
          </cell>
        </row>
      </sheetData>
      <sheetData sheetId="975"/>
      <sheetData sheetId="976"/>
      <sheetData sheetId="977"/>
      <sheetData sheetId="978"/>
      <sheetData sheetId="979"/>
      <sheetData sheetId="980">
        <row r="1">
          <cell r="A1" t="str">
            <v>A/1</v>
          </cell>
        </row>
      </sheetData>
      <sheetData sheetId="981">
        <row r="1">
          <cell r="A1" t="str">
            <v>A/1</v>
          </cell>
        </row>
      </sheetData>
      <sheetData sheetId="982">
        <row r="1">
          <cell r="A1" t="str">
            <v>A/1</v>
          </cell>
        </row>
      </sheetData>
      <sheetData sheetId="983"/>
      <sheetData sheetId="984">
        <row r="1">
          <cell r="A1" t="str">
            <v>A/1</v>
          </cell>
        </row>
      </sheetData>
      <sheetData sheetId="985"/>
      <sheetData sheetId="986"/>
      <sheetData sheetId="987"/>
      <sheetData sheetId="988"/>
      <sheetData sheetId="989"/>
      <sheetData sheetId="990"/>
      <sheetData sheetId="991"/>
      <sheetData sheetId="992"/>
      <sheetData sheetId="993">
        <row r="1">
          <cell r="A1" t="str">
            <v>A/1</v>
          </cell>
        </row>
      </sheetData>
      <sheetData sheetId="994"/>
      <sheetData sheetId="995"/>
      <sheetData sheetId="996"/>
      <sheetData sheetId="997"/>
      <sheetData sheetId="998"/>
      <sheetData sheetId="999"/>
      <sheetData sheetId="1000"/>
      <sheetData sheetId="1001"/>
      <sheetData sheetId="1002"/>
      <sheetData sheetId="1003"/>
      <sheetData sheetId="1004">
        <row r="1">
          <cell r="A1" t="str">
            <v>A/1</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sheetData sheetId="1047"/>
      <sheetData sheetId="1048">
        <row r="1">
          <cell r="A1" t="str">
            <v>A/1</v>
          </cell>
        </row>
      </sheetData>
      <sheetData sheetId="1049">
        <row r="1">
          <cell r="A1" t="str">
            <v>A/1</v>
          </cell>
        </row>
      </sheetData>
      <sheetData sheetId="1050">
        <row r="1">
          <cell r="A1" t="str">
            <v>A/1</v>
          </cell>
        </row>
      </sheetData>
      <sheetData sheetId="1051"/>
      <sheetData sheetId="1052">
        <row r="1">
          <cell r="A1" t="str">
            <v>A/1</v>
          </cell>
        </row>
      </sheetData>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A1" t="str">
            <v>A/1</v>
          </cell>
        </row>
      </sheetData>
      <sheetData sheetId="1080"/>
      <sheetData sheetId="1081"/>
      <sheetData sheetId="1082"/>
      <sheetData sheetId="1083"/>
      <sheetData sheetId="1084"/>
      <sheetData sheetId="1085">
        <row r="1">
          <cell r="A1" t="str">
            <v>A/1</v>
          </cell>
        </row>
      </sheetData>
      <sheetData sheetId="1086"/>
      <sheetData sheetId="1087"/>
      <sheetData sheetId="1088"/>
      <sheetData sheetId="1089"/>
      <sheetData sheetId="1090"/>
      <sheetData sheetId="1091"/>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sheetData sheetId="1105">
        <row r="1">
          <cell r="A1" t="str">
            <v>A/1</v>
          </cell>
        </row>
      </sheetData>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ow r="1">
          <cell r="A1" t="str">
            <v>A/1</v>
          </cell>
        </row>
      </sheetData>
      <sheetData sheetId="1133"/>
      <sheetData sheetId="1134"/>
      <sheetData sheetId="1135"/>
      <sheetData sheetId="1136"/>
      <sheetData sheetId="1137"/>
      <sheetData sheetId="1138">
        <row r="1">
          <cell r="A1" t="str">
            <v>A/1</v>
          </cell>
        </row>
      </sheetData>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sheetData sheetId="1217">
        <row r="1">
          <cell r="A1" t="str">
            <v>A/1</v>
          </cell>
        </row>
      </sheetData>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ow r="1">
          <cell r="A1" t="str">
            <v>A/1</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
      <sheetName val="HSE-Stat"/>
      <sheetName val="Major Quantities"/>
      <sheetName val="Risk Register"/>
      <sheetName val="CCO"/>
      <sheetName val="Invoice Log"/>
      <sheetName val="Invoice Amount FIR"/>
      <sheetName val="FIR Summary"/>
      <sheetName val="Procurement"/>
      <sheetName val="Issues"/>
      <sheetName val="Milestones"/>
      <sheetName val="Manpower"/>
      <sheetName val="Schedule"/>
      <sheetName val="EV-Chart Data"/>
      <sheetName val="Physical-Chart Data"/>
      <sheetName val="Conclusion"/>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B4" t="str">
            <v>Total Hours Worked</v>
          </cell>
        </row>
        <row r="5">
          <cell r="B5" t="str">
            <v>Safe Hours Worked</v>
          </cell>
        </row>
        <row r="6">
          <cell r="B6" t="str">
            <v>No.of Internal Training</v>
          </cell>
        </row>
        <row r="7">
          <cell r="B7" t="str">
            <v>No.of Internal Audit</v>
          </cell>
          <cell r="D7"/>
          <cell r="E7"/>
          <cell r="F7"/>
          <cell r="G7"/>
        </row>
        <row r="8">
          <cell r="B8" t="str">
            <v>No. of Toolbox Talks</v>
          </cell>
        </row>
        <row r="9">
          <cell r="B9" t="str">
            <v>Safety Awards/Incentives</v>
          </cell>
          <cell r="D9"/>
          <cell r="E9"/>
          <cell r="F9"/>
          <cell r="G9"/>
        </row>
        <row r="12">
          <cell r="F12"/>
        </row>
        <row r="14">
          <cell r="F14">
            <v>46088</v>
          </cell>
        </row>
        <row r="15">
          <cell r="F15">
            <v>46095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Risk Log"/>
      <sheetName val="Issue Log"/>
      <sheetName val="Lists"/>
      <sheetName val="Rules"/>
      <sheetName val="Risk - Issue Log - Infr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s>
    <sheetDataSet>
      <sheetData sheetId="0">
        <row r="10">
          <cell r="AC10">
            <v>0.95068965517241399</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57"/>
  <sheetViews>
    <sheetView tabSelected="1" view="pageBreakPreview" zoomScale="69" zoomScaleNormal="69" zoomScaleSheetLayoutView="69" workbookViewId="0">
      <selection activeCell="P79" sqref="P79"/>
    </sheetView>
  </sheetViews>
  <sheetFormatPr defaultColWidth="9.109375" defaultRowHeight="15.6"/>
  <cols>
    <col min="1" max="1" width="23" style="363" customWidth="1"/>
    <col min="2" max="2" width="12.6640625" style="363" customWidth="1"/>
    <col min="3" max="3" width="23.6640625" style="363" bestFit="1" customWidth="1"/>
    <col min="4" max="4" width="12.6640625" style="363" customWidth="1"/>
    <col min="5" max="5" width="18.5546875" style="363" customWidth="1"/>
    <col min="6" max="6" width="18.6640625" style="363" customWidth="1"/>
    <col min="7" max="7" width="16.109375" style="363" customWidth="1"/>
    <col min="8" max="8" width="23.6640625" style="363" customWidth="1"/>
    <col min="9" max="9" width="17" style="363" customWidth="1"/>
    <col min="10" max="10" width="14.44140625" style="363" bestFit="1" customWidth="1"/>
    <col min="11" max="11" width="13.44140625" style="363" customWidth="1"/>
    <col min="12" max="12" width="14.5546875" style="363" bestFit="1" customWidth="1"/>
    <col min="13" max="13" width="12.6640625" style="363" customWidth="1"/>
    <col min="14" max="14" width="14.6640625" style="363" customWidth="1"/>
    <col min="15" max="15" width="22.33203125" style="363" bestFit="1" customWidth="1"/>
    <col min="16" max="16" width="12.6640625" style="363" customWidth="1"/>
    <col min="17" max="17" width="13.88671875" style="363" customWidth="1"/>
    <col min="18" max="18" width="23" style="363" bestFit="1" customWidth="1"/>
    <col min="19" max="20" width="12.6640625" style="363" customWidth="1"/>
    <col min="21" max="21" width="13.88671875" style="363" customWidth="1"/>
    <col min="22" max="22" width="16" style="363" customWidth="1"/>
    <col min="23" max="26" width="12.6640625" style="363" customWidth="1"/>
    <col min="27" max="27" width="10.33203125" style="363" customWidth="1"/>
    <col min="28" max="29" width="19.44140625" style="363" customWidth="1"/>
    <col min="30" max="31" width="16.88671875" style="363" customWidth="1"/>
    <col min="32" max="32" width="17.33203125" style="363" customWidth="1"/>
    <col min="33" max="33" width="15.6640625" style="363" customWidth="1"/>
    <col min="34" max="34" width="17.33203125" style="363" customWidth="1"/>
    <col min="35" max="38" width="12.6640625" style="363" customWidth="1"/>
    <col min="39" max="39" width="12.5546875" style="363" customWidth="1"/>
    <col min="40" max="40" width="9.6640625" style="363" bestFit="1" customWidth="1"/>
    <col min="41" max="41" width="18.109375" style="363" customWidth="1"/>
    <col min="42" max="42" width="13.6640625" style="363" customWidth="1"/>
    <col min="43" max="44" width="12.109375" style="363" bestFit="1" customWidth="1"/>
    <col min="45" max="45" width="11.6640625" style="363" bestFit="1" customWidth="1"/>
    <col min="46" max="46" width="11.109375" style="363" bestFit="1" customWidth="1"/>
    <col min="47" max="47" width="6.33203125" style="363" customWidth="1"/>
    <col min="48" max="48" width="10" style="363" bestFit="1" customWidth="1"/>
    <col min="49" max="49" width="12.109375" style="363" bestFit="1" customWidth="1"/>
    <col min="50" max="50" width="11.6640625" style="363" bestFit="1" customWidth="1"/>
    <col min="51" max="51" width="11.44140625" style="363" bestFit="1" customWidth="1"/>
    <col min="52" max="52" width="10.5546875" style="363" bestFit="1" customWidth="1"/>
    <col min="53" max="53" width="11.6640625" style="363" bestFit="1" customWidth="1"/>
    <col min="54" max="54" width="9.33203125" style="363" bestFit="1" customWidth="1"/>
    <col min="55" max="216" width="9.109375" style="363"/>
    <col min="217" max="217" width="9.109375" style="363" customWidth="1"/>
    <col min="218" max="16384" width="9.109375" style="363"/>
  </cols>
  <sheetData>
    <row r="1" spans="1:49" ht="25.2" customHeight="1" thickBot="1">
      <c r="A1" s="1302" t="s">
        <v>391</v>
      </c>
      <c r="B1" s="1303"/>
      <c r="C1" s="1303"/>
      <c r="D1" s="1303"/>
      <c r="E1" s="1303"/>
      <c r="F1" s="1303"/>
      <c r="G1" s="1303"/>
      <c r="H1" s="1303"/>
      <c r="I1" s="1303"/>
      <c r="J1" s="428"/>
      <c r="K1" s="428"/>
      <c r="L1" s="428"/>
      <c r="M1" s="428"/>
      <c r="N1" s="428"/>
      <c r="O1" s="429"/>
      <c r="P1" s="429"/>
      <c r="Q1" s="429"/>
      <c r="R1" s="429"/>
      <c r="S1" s="429"/>
      <c r="T1" s="429"/>
      <c r="U1" s="429"/>
      <c r="V1" s="429"/>
      <c r="W1" s="429"/>
      <c r="X1" s="429"/>
      <c r="Y1" s="430"/>
      <c r="Z1" s="429"/>
      <c r="AA1" s="431"/>
      <c r="AB1" s="431"/>
      <c r="AC1" s="431"/>
      <c r="AD1" s="431"/>
      <c r="AE1" s="431"/>
      <c r="AF1" s="432" t="s">
        <v>195</v>
      </c>
      <c r="AG1" s="432"/>
      <c r="AH1" s="433">
        <f>'General Information'!L1</f>
        <v>46293</v>
      </c>
      <c r="AI1" s="434"/>
      <c r="AK1"/>
      <c r="AL1"/>
    </row>
    <row r="2" spans="1:49" s="446" customFormat="1" ht="20.100000000000001" customHeight="1" thickBot="1">
      <c r="A2" s="435" t="s">
        <v>174</v>
      </c>
      <c r="B2" s="436"/>
      <c r="C2" s="436"/>
      <c r="D2" s="436"/>
      <c r="E2" s="436"/>
      <c r="F2" s="437"/>
      <c r="G2" s="438" t="s">
        <v>176</v>
      </c>
      <c r="H2" s="439"/>
      <c r="I2" s="439"/>
      <c r="J2" s="439"/>
      <c r="K2" s="439"/>
      <c r="L2" s="440"/>
      <c r="M2" s="441" t="s">
        <v>350</v>
      </c>
      <c r="N2" s="442"/>
      <c r="O2" s="439"/>
      <c r="P2" s="439"/>
      <c r="Q2" s="442"/>
      <c r="R2" s="442"/>
      <c r="S2" s="439"/>
      <c r="T2" s="440"/>
      <c r="U2" s="441" t="s">
        <v>194</v>
      </c>
      <c r="V2" s="442"/>
      <c r="W2" s="442"/>
      <c r="X2" s="442"/>
      <c r="Y2" s="442"/>
      <c r="Z2" s="442"/>
      <c r="AA2" s="330" t="s">
        <v>343</v>
      </c>
      <c r="AB2" s="443"/>
      <c r="AC2" s="443"/>
      <c r="AD2" s="444"/>
      <c r="AE2" s="443"/>
      <c r="AF2" s="443"/>
      <c r="AG2" s="443"/>
      <c r="AH2" s="443"/>
      <c r="AI2" s="445"/>
      <c r="AK2"/>
      <c r="AL2"/>
    </row>
    <row r="3" spans="1:49" ht="39" customHeight="1" thickTop="1" thickBot="1">
      <c r="A3" s="266" t="s">
        <v>140</v>
      </c>
      <c r="B3" s="447" t="str">
        <f>'General Information'!C3</f>
        <v xml:space="preserve"> Infrastructure Network Development Project in Sudair City for Industry and Business - Phase Two - Part Two</v>
      </c>
      <c r="C3" s="448"/>
      <c r="D3" s="449"/>
      <c r="E3" s="449"/>
      <c r="F3" s="450"/>
      <c r="G3" s="271" t="s">
        <v>325</v>
      </c>
      <c r="H3" s="451">
        <f>'General Information'!C12</f>
        <v>45998</v>
      </c>
      <c r="I3" s="275" t="s">
        <v>326</v>
      </c>
      <c r="J3" s="452" t="str">
        <f>'General Information'!C16</f>
        <v>16/6/1447</v>
      </c>
      <c r="K3" s="275" t="s">
        <v>327</v>
      </c>
      <c r="L3" s="453">
        <f>'General Information'!C20</f>
        <v>0</v>
      </c>
      <c r="M3" s="1260" t="s">
        <v>186</v>
      </c>
      <c r="N3" s="1261"/>
      <c r="O3" s="1256">
        <f>'Invoice Log'!F3</f>
        <v>168629520</v>
      </c>
      <c r="P3" s="1298"/>
      <c r="Q3" s="1300" t="s">
        <v>191</v>
      </c>
      <c r="R3" s="1261"/>
      <c r="S3" s="1256">
        <f>'Invoice Log'!J3</f>
        <v>0</v>
      </c>
      <c r="T3" s="1257" t="s">
        <v>10</v>
      </c>
      <c r="U3" s="279" t="s">
        <v>395</v>
      </c>
      <c r="V3" s="454">
        <f>Progress!H47</f>
        <v>0.32072540746960637</v>
      </c>
      <c r="W3" s="282" t="s">
        <v>396</v>
      </c>
      <c r="X3" s="454">
        <f>W43</f>
        <v>0.35659349533550322</v>
      </c>
      <c r="Y3" s="1291" t="s">
        <v>40</v>
      </c>
      <c r="Z3" s="455">
        <f>Quality.!AC10</f>
        <v>0.8134482758620688</v>
      </c>
      <c r="AA3" s="1386" t="str">
        <f>Progress!B1</f>
        <v>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v>
      </c>
      <c r="AB3" s="1386"/>
      <c r="AC3" s="1386"/>
      <c r="AD3" s="1386"/>
      <c r="AE3" s="1386"/>
      <c r="AF3" s="1386"/>
      <c r="AG3" s="1386"/>
      <c r="AH3" s="1386"/>
      <c r="AI3" s="1387"/>
      <c r="AK3"/>
      <c r="AL3"/>
    </row>
    <row r="4" spans="1:49" ht="30" customHeight="1" thickBot="1">
      <c r="A4" s="266" t="s">
        <v>113</v>
      </c>
      <c r="B4" s="456" t="str">
        <f>'General Information'!C4</f>
        <v>SUD1-02-011</v>
      </c>
      <c r="C4" s="457"/>
      <c r="D4" s="268" t="s">
        <v>81</v>
      </c>
      <c r="E4" s="458" t="str">
        <f>'General Information'!C7</f>
        <v>Construction</v>
      </c>
      <c r="F4" s="459"/>
      <c r="G4" s="272" t="s">
        <v>328</v>
      </c>
      <c r="H4" s="460">
        <f>'General Information'!C13</f>
        <v>46020</v>
      </c>
      <c r="I4" s="276" t="s">
        <v>329</v>
      </c>
      <c r="J4" s="461" t="str">
        <f>'General Information'!C17</f>
        <v>9/7/1447</v>
      </c>
      <c r="K4" s="276" t="s">
        <v>330</v>
      </c>
      <c r="L4" s="462">
        <f>'General Information'!C21</f>
        <v>46573</v>
      </c>
      <c r="M4" s="1295" t="s">
        <v>187</v>
      </c>
      <c r="N4" s="1296"/>
      <c r="O4" s="1256">
        <f>'Invoice Log'!F4</f>
        <v>0</v>
      </c>
      <c r="P4" s="1298" t="s">
        <v>10</v>
      </c>
      <c r="Q4" s="1301" t="s">
        <v>190</v>
      </c>
      <c r="R4" s="1296"/>
      <c r="S4" s="1256">
        <f>'Invoice Log'!J4</f>
        <v>0</v>
      </c>
      <c r="T4" s="1257" t="e">
        <f>+#REF!+#REF!+S4</f>
        <v>#REF!</v>
      </c>
      <c r="U4" s="280" t="s">
        <v>398</v>
      </c>
      <c r="V4" s="463">
        <f>L43</f>
        <v>0.43378716088901553</v>
      </c>
      <c r="W4" s="282" t="s">
        <v>397</v>
      </c>
      <c r="X4" s="463">
        <f>X43</f>
        <v>0.39232947463405554</v>
      </c>
      <c r="Y4" s="1292"/>
      <c r="Z4" s="464" t="str">
        <f>REPT("¢",IF(INT(+Z3*10)&gt;5,5,INT(+Z3*10)))&amp;REPT("£",IF(INT(+Z3*10)&gt;5,0,5-INT(+Z3*10)))&amp;CHAR(10)&amp;REPT("¢",+IF(INT(+Z3*10)&gt;5,-5+INT(+Z3*10),0))&amp;REPT("£",IF(INT(+Z3*10)&gt;5,10-INT(+Z3*10),5))</f>
        <v>¢¢¢¢¢
¢¢¢££</v>
      </c>
      <c r="AA4" s="1388"/>
      <c r="AB4" s="1388"/>
      <c r="AC4" s="1388"/>
      <c r="AD4" s="1388"/>
      <c r="AE4" s="1388"/>
      <c r="AF4" s="1388"/>
      <c r="AG4" s="1388"/>
      <c r="AH4" s="1388"/>
      <c r="AI4" s="1389"/>
      <c r="AK4"/>
      <c r="AL4"/>
    </row>
    <row r="5" spans="1:49" ht="30" customHeight="1" thickBot="1">
      <c r="A5" s="266" t="s">
        <v>21</v>
      </c>
      <c r="B5" s="456" t="str">
        <f>'General Information'!C5</f>
        <v>Technical Dvelopment Co. "TDC"</v>
      </c>
      <c r="C5" s="457"/>
      <c r="D5" s="269" t="s">
        <v>75</v>
      </c>
      <c r="E5" s="458" t="str">
        <f>'General Information'!C8</f>
        <v>Active</v>
      </c>
      <c r="F5" s="459"/>
      <c r="G5" s="273" t="s">
        <v>331</v>
      </c>
      <c r="H5" s="465">
        <f>'General Information'!C14</f>
        <v>46028</v>
      </c>
      <c r="I5" s="277" t="s">
        <v>332</v>
      </c>
      <c r="J5" s="466" t="str">
        <f>'General Information'!C18</f>
        <v>17/7/1447</v>
      </c>
      <c r="K5" s="277" t="s">
        <v>185</v>
      </c>
      <c r="L5" s="467">
        <f>'General Information'!C22</f>
        <v>46573</v>
      </c>
      <c r="M5" s="1295" t="s">
        <v>188</v>
      </c>
      <c r="N5" s="1296"/>
      <c r="O5" s="1256">
        <f>'Invoice Log'!F5</f>
        <v>168629520</v>
      </c>
      <c r="P5" s="1298" t="e">
        <f>+#REF!+#REF!+O5</f>
        <v>#REF!</v>
      </c>
      <c r="Q5" s="1301" t="s">
        <v>192</v>
      </c>
      <c r="R5" s="1296"/>
      <c r="S5" s="1256">
        <f>'Invoice Log'!J5</f>
        <v>16773813.380000001</v>
      </c>
      <c r="T5" s="1257"/>
      <c r="U5" s="280" t="s">
        <v>31</v>
      </c>
      <c r="V5" s="705">
        <f>V4-V3</f>
        <v>0.11306175341940916</v>
      </c>
      <c r="W5" s="282" t="s">
        <v>31</v>
      </c>
      <c r="X5" s="705">
        <f>X4-X3</f>
        <v>3.5735979298552323E-2</v>
      </c>
      <c r="Y5" s="1289" t="s">
        <v>39</v>
      </c>
      <c r="Z5" s="455">
        <f>'HSE. '!AE6</f>
        <v>0.81818181818181823</v>
      </c>
      <c r="AA5" s="1388"/>
      <c r="AB5" s="1388"/>
      <c r="AC5" s="1388"/>
      <c r="AD5" s="1388"/>
      <c r="AE5" s="1388"/>
      <c r="AF5" s="1388"/>
      <c r="AG5" s="1388"/>
      <c r="AH5" s="1388"/>
      <c r="AI5" s="1389"/>
      <c r="AK5"/>
      <c r="AL5"/>
    </row>
    <row r="6" spans="1:49" ht="30" customHeight="1">
      <c r="A6" s="267" t="s">
        <v>175</v>
      </c>
      <c r="B6" s="468" t="str">
        <f>'General Information'!C6</f>
        <v xml:space="preserve"> Saudi Arabia Consulting Engineering Company "EGIS"</v>
      </c>
      <c r="C6" s="469"/>
      <c r="D6" s="270" t="s">
        <v>347</v>
      </c>
      <c r="E6" s="470" t="str">
        <f>'General Information'!C9</f>
        <v>Engr.Zyad Al Shabat</v>
      </c>
      <c r="F6" s="471"/>
      <c r="G6" s="274" t="s">
        <v>178</v>
      </c>
      <c r="H6" s="472">
        <f>'General Information'!C15</f>
        <v>46573</v>
      </c>
      <c r="I6" s="278" t="s">
        <v>182</v>
      </c>
      <c r="J6" s="473" t="str">
        <f>'General Information'!C19</f>
        <v>30/1/1449</v>
      </c>
      <c r="K6" s="278" t="s">
        <v>31</v>
      </c>
      <c r="L6" s="474">
        <f>'General Information'!C23</f>
        <v>0</v>
      </c>
      <c r="M6" s="1297" t="s">
        <v>189</v>
      </c>
      <c r="N6" s="1259"/>
      <c r="O6" s="1293">
        <f>'Invoice Log'!F6</f>
        <v>0</v>
      </c>
      <c r="P6" s="1299"/>
      <c r="Q6" s="1258" t="s">
        <v>193</v>
      </c>
      <c r="R6" s="1259"/>
      <c r="S6" s="1293">
        <f>'Invoice Log'!J6</f>
        <v>-720596.11800000002</v>
      </c>
      <c r="T6" s="1294"/>
      <c r="U6" s="281" t="s">
        <v>35</v>
      </c>
      <c r="V6" s="1073">
        <f>V4/V3</f>
        <v>1.3525188550274847</v>
      </c>
      <c r="W6" s="283" t="s">
        <v>35</v>
      </c>
      <c r="X6" s="1073">
        <f>X4/X3</f>
        <v>1.1002148938946008</v>
      </c>
      <c r="Y6" s="1290"/>
      <c r="Z6" s="475" t="str">
        <f>REPT("¢",IF(INT(+Z5*10)&gt;5,5,INT(+Z5*10)))&amp;REPT("£",IF(INT(+Z5*10)&gt;5,0,5-INT(+Z5*10)))&amp;CHAR(10)&amp;REPT("¢",+IF(INT(+Z5*10)&gt;5,-5+INT(+Z5*10),0))&amp;REPT("£",IF(INT(+Z5*10)&gt;5,10-INT(+Z5*10),5))</f>
        <v>¢¢¢¢¢
¢¢¢££</v>
      </c>
      <c r="AA6" s="1390"/>
      <c r="AB6" s="1390"/>
      <c r="AC6" s="1390"/>
      <c r="AD6" s="1390"/>
      <c r="AE6" s="1390"/>
      <c r="AF6" s="1390"/>
      <c r="AG6" s="1390"/>
      <c r="AH6" s="1390"/>
      <c r="AI6" s="1391"/>
      <c r="AK6" s="6"/>
      <c r="AM6" s="6"/>
    </row>
    <row r="7" spans="1:49" customFormat="1" ht="5.4" customHeight="1" thickBot="1">
      <c r="A7" s="476"/>
      <c r="AI7" s="334"/>
    </row>
    <row r="8" spans="1:49" s="480" customFormat="1" ht="25.2" customHeight="1" thickBot="1">
      <c r="A8" s="477" t="s">
        <v>135</v>
      </c>
      <c r="B8" s="478"/>
      <c r="C8" s="478"/>
      <c r="D8" s="478"/>
      <c r="E8" s="478"/>
      <c r="F8" s="478"/>
      <c r="G8" s="478"/>
      <c r="H8" s="478"/>
      <c r="I8" s="478"/>
      <c r="J8" s="478"/>
      <c r="K8" s="478"/>
      <c r="L8" s="478"/>
      <c r="M8" s="478"/>
      <c r="N8" s="478"/>
      <c r="O8" s="478"/>
      <c r="P8" s="478"/>
      <c r="Q8" s="478"/>
      <c r="R8" s="478"/>
      <c r="S8" s="478"/>
      <c r="T8" s="478"/>
      <c r="U8" s="478"/>
      <c r="V8" s="478"/>
      <c r="W8" s="478"/>
      <c r="X8" s="478"/>
      <c r="Y8" s="478"/>
      <c r="Z8" s="478"/>
      <c r="AA8" s="478"/>
      <c r="AB8" s="478"/>
      <c r="AC8" s="478"/>
      <c r="AD8" s="478"/>
      <c r="AE8" s="478"/>
      <c r="AF8" s="478"/>
      <c r="AG8" s="478"/>
      <c r="AH8" s="478"/>
      <c r="AI8" s="479"/>
      <c r="AL8" s="481"/>
      <c r="AM8" s="482"/>
      <c r="AN8" s="482"/>
      <c r="AO8" s="482"/>
      <c r="AP8" s="482"/>
      <c r="AQ8" s="482"/>
      <c r="AR8" s="482"/>
      <c r="AS8" s="482"/>
      <c r="AT8" s="482"/>
      <c r="AU8" s="482"/>
      <c r="AV8" s="482"/>
    </row>
    <row r="9" spans="1:49" s="446" customFormat="1" ht="20.100000000000001" customHeight="1" thickBot="1">
      <c r="A9" s="1253" t="s">
        <v>129</v>
      </c>
      <c r="B9" s="1254"/>
      <c r="C9" s="1254"/>
      <c r="D9" s="1254"/>
      <c r="E9" s="1254"/>
      <c r="F9" s="1254"/>
      <c r="G9" s="1254"/>
      <c r="H9" s="1254"/>
      <c r="I9" s="1254"/>
      <c r="J9" s="1254"/>
      <c r="K9" s="1254"/>
      <c r="L9" s="1254"/>
      <c r="M9" s="1254"/>
      <c r="N9" s="1255"/>
      <c r="O9" s="1316" t="str">
        <f>Progress!K4</f>
        <v>Physical Progress (Effort)</v>
      </c>
      <c r="P9" s="1254"/>
      <c r="Q9" s="1254"/>
      <c r="R9" s="1254"/>
      <c r="S9" s="1254"/>
      <c r="T9" s="1254"/>
      <c r="U9" s="1254"/>
      <c r="V9" s="1254"/>
      <c r="W9" s="1254"/>
      <c r="X9" s="1254"/>
      <c r="Y9" s="1254"/>
      <c r="Z9" s="1254"/>
      <c r="AA9" s="329" t="s">
        <v>351</v>
      </c>
      <c r="AB9" s="329"/>
      <c r="AC9" s="329"/>
      <c r="AD9" s="329"/>
      <c r="AE9" s="329"/>
      <c r="AF9" s="329"/>
      <c r="AG9" s="329"/>
      <c r="AH9" s="329"/>
      <c r="AI9" s="483"/>
      <c r="AJ9" s="484"/>
      <c r="AL9" s="485"/>
      <c r="AM9" s="485"/>
      <c r="AN9" s="485"/>
      <c r="AO9" s="485"/>
      <c r="AP9" s="485"/>
      <c r="AQ9" s="485"/>
      <c r="AR9" s="485"/>
      <c r="AS9" s="485"/>
      <c r="AT9" s="485"/>
      <c r="AU9" s="485"/>
      <c r="AV9" s="485"/>
    </row>
    <row r="10" spans="1:49" ht="20.100000000000001" customHeight="1" thickBot="1">
      <c r="A10" s="1363" t="s">
        <v>23</v>
      </c>
      <c r="B10" s="1364"/>
      <c r="C10" s="1357" t="s">
        <v>141</v>
      </c>
      <c r="D10" s="1341" t="s">
        <v>33</v>
      </c>
      <c r="E10" s="1317" t="s">
        <v>19</v>
      </c>
      <c r="F10" s="1318"/>
      <c r="G10" s="1317" t="s">
        <v>34</v>
      </c>
      <c r="H10" s="1317"/>
      <c r="I10" s="1317"/>
      <c r="J10" s="1317"/>
      <c r="K10" s="1317"/>
      <c r="L10" s="1317"/>
      <c r="M10" s="1317"/>
      <c r="N10" s="1318"/>
      <c r="O10" s="166" t="str">
        <f>Progress!K5</f>
        <v>Budgeted</v>
      </c>
      <c r="P10" s="1345" t="str">
        <f>Progress!L5</f>
        <v>% Wt.</v>
      </c>
      <c r="Q10" s="1347" t="s">
        <v>131</v>
      </c>
      <c r="R10" s="1348"/>
      <c r="S10" s="1348"/>
      <c r="T10" s="1349"/>
      <c r="U10" s="486" t="s">
        <v>132</v>
      </c>
      <c r="V10" s="487"/>
      <c r="W10" s="487"/>
      <c r="X10" s="487"/>
      <c r="Y10" s="487"/>
      <c r="Z10" s="488"/>
      <c r="AI10" s="489"/>
      <c r="AL10" s="490"/>
      <c r="AM10" s="490"/>
      <c r="AN10" s="490"/>
      <c r="AO10" s="490"/>
      <c r="AP10" s="490"/>
      <c r="AQ10" s="490"/>
      <c r="AR10" s="490"/>
      <c r="AS10" s="490"/>
      <c r="AT10" s="490"/>
      <c r="AU10" s="490"/>
      <c r="AV10" s="490"/>
    </row>
    <row r="11" spans="1:49" ht="29.4" thickBot="1">
      <c r="A11" s="1365"/>
      <c r="B11" s="1366"/>
      <c r="C11" s="1358"/>
      <c r="D11" s="1342"/>
      <c r="E11" s="491" t="s">
        <v>18</v>
      </c>
      <c r="F11" s="492" t="s">
        <v>25</v>
      </c>
      <c r="G11" s="491" t="s">
        <v>491</v>
      </c>
      <c r="H11" s="493" t="str">
        <f>Progress!H6</f>
        <v>Planned</v>
      </c>
      <c r="I11" s="494" t="str">
        <f>Progress!I6</f>
        <v>Earned</v>
      </c>
      <c r="J11" s="494" t="s">
        <v>492</v>
      </c>
      <c r="K11" s="493" t="s">
        <v>935</v>
      </c>
      <c r="L11" s="495" t="s">
        <v>936</v>
      </c>
      <c r="M11" s="494" t="s">
        <v>31</v>
      </c>
      <c r="N11" s="496" t="s">
        <v>35</v>
      </c>
      <c r="O11" s="497" t="s">
        <v>133</v>
      </c>
      <c r="P11" s="1346"/>
      <c r="Q11" s="494" t="s">
        <v>18</v>
      </c>
      <c r="R11" s="494" t="s">
        <v>25</v>
      </c>
      <c r="S11" s="494" t="s">
        <v>24</v>
      </c>
      <c r="T11" s="494" t="s">
        <v>121</v>
      </c>
      <c r="U11" s="494" t="s">
        <v>18</v>
      </c>
      <c r="V11" s="494" t="s">
        <v>25</v>
      </c>
      <c r="W11" s="494" t="s">
        <v>24</v>
      </c>
      <c r="X11" s="494" t="s">
        <v>121</v>
      </c>
      <c r="Y11" s="494" t="s">
        <v>31</v>
      </c>
      <c r="Z11" s="496" t="s">
        <v>35</v>
      </c>
      <c r="AI11" s="489"/>
      <c r="AM11" s="490"/>
      <c r="AN11" s="490"/>
      <c r="AO11" s="490"/>
      <c r="AP11" s="490"/>
      <c r="AQ11" s="490"/>
      <c r="AR11" s="490"/>
      <c r="AS11" s="490"/>
      <c r="AT11" s="490"/>
      <c r="AU11" s="490"/>
      <c r="AV11" s="490"/>
      <c r="AW11" s="490"/>
    </row>
    <row r="12" spans="1:49" s="4" customFormat="1" ht="15.75" customHeight="1" thickBot="1">
      <c r="A12" s="597"/>
      <c r="B12" s="598"/>
      <c r="C12" s="498">
        <f>Progress!C7</f>
        <v>0</v>
      </c>
      <c r="D12" s="499">
        <f>Progress!D7</f>
        <v>0</v>
      </c>
      <c r="E12" s="595">
        <f>Progress!E39</f>
        <v>0</v>
      </c>
      <c r="F12" s="595">
        <f>Progress!F39</f>
        <v>0</v>
      </c>
      <c r="G12" s="595">
        <f>Progress!G39</f>
        <v>0</v>
      </c>
      <c r="H12" s="595"/>
      <c r="I12" s="595">
        <f>I55</f>
        <v>0</v>
      </c>
      <c r="J12" s="502">
        <f t="shared" ref="J12:J22" si="0">IFERROR(IF(ISBLANK(G12),"",G12/C12),0)</f>
        <v>0</v>
      </c>
      <c r="K12" s="502" t="str">
        <f t="shared" ref="K12:K18" si="1">IFERROR(IF(ISBLANK(H12),"",H12/C12),0)</f>
        <v/>
      </c>
      <c r="L12" s="503">
        <f t="shared" ref="L12:L22" si="2">IFERROR(IF(ISBLANK(I12),"",I12/C12),0)</f>
        <v>0</v>
      </c>
      <c r="M12" s="504" t="str">
        <f t="shared" ref="M12:M18" si="3">IFERROR(L12-K12,"")</f>
        <v/>
      </c>
      <c r="N12" s="505" t="str">
        <f t="shared" ref="N12:N18" si="4">IFERROR(L12/K12,"")</f>
        <v/>
      </c>
      <c r="O12" s="506"/>
      <c r="P12" s="507">
        <f>Progress!L7</f>
        <v>0</v>
      </c>
      <c r="Q12" s="500">
        <f>Progress!M7</f>
        <v>0</v>
      </c>
      <c r="R12" s="500">
        <f>Progress!N7</f>
        <v>0</v>
      </c>
      <c r="S12" s="508">
        <f>IFERROR(IF(ISBLANK(Q12),"",Q12/O12),0)</f>
        <v>0</v>
      </c>
      <c r="T12" s="509">
        <f>IFERROR(IF(ISBLANK(R12),"",R12/O12),0)</f>
        <v>0</v>
      </c>
      <c r="U12" s="501">
        <f>Progress!O7</f>
        <v>0</v>
      </c>
      <c r="V12" s="501">
        <f>Progress!P7</f>
        <v>0</v>
      </c>
      <c r="W12" s="502">
        <f>IFERROR(IF(ISBLANK(U12),"",U12/O12),0)</f>
        <v>0</v>
      </c>
      <c r="X12" s="503">
        <f>IFERROR(IF(ISBLANK(V12),"",V12/O12),0)</f>
        <v>0</v>
      </c>
      <c r="Y12" s="504">
        <f>IFERROR(X12-W12,"")</f>
        <v>0</v>
      </c>
      <c r="Z12" s="505" t="str">
        <f>IFERROR(X12/W12,"")</f>
        <v/>
      </c>
      <c r="AI12" s="510"/>
      <c r="AM12"/>
      <c r="AN12"/>
      <c r="AO12"/>
      <c r="AP12"/>
      <c r="AQ12"/>
      <c r="AR12"/>
      <c r="AS12"/>
      <c r="AT12"/>
      <c r="AU12"/>
      <c r="AV12"/>
      <c r="AW12"/>
    </row>
    <row r="13" spans="1:49" s="4" customFormat="1" ht="15.75" customHeight="1" thickBot="1">
      <c r="A13" s="597" t="str">
        <f>Progress!A8</f>
        <v xml:space="preserve">  Mobilization</v>
      </c>
      <c r="B13" s="596"/>
      <c r="C13" s="498">
        <f>Progress!C8</f>
        <v>0</v>
      </c>
      <c r="D13" s="511">
        <f>Progress!D8</f>
        <v>0</v>
      </c>
      <c r="E13" s="595">
        <f>Progress!E40</f>
        <v>0</v>
      </c>
      <c r="F13" s="595">
        <f>Progress!F8</f>
        <v>0</v>
      </c>
      <c r="G13" s="595">
        <f>Progress!G8</f>
        <v>0</v>
      </c>
      <c r="H13" s="595">
        <f>Progress!H8</f>
        <v>0</v>
      </c>
      <c r="I13" s="595">
        <f>Progress!I8</f>
        <v>0</v>
      </c>
      <c r="J13" s="512">
        <f t="shared" si="0"/>
        <v>0</v>
      </c>
      <c r="K13" s="512">
        <f t="shared" si="1"/>
        <v>0</v>
      </c>
      <c r="L13" s="513">
        <f t="shared" si="2"/>
        <v>0</v>
      </c>
      <c r="M13" s="514">
        <f t="shared" si="3"/>
        <v>0</v>
      </c>
      <c r="N13" s="515" t="str">
        <f t="shared" si="4"/>
        <v/>
      </c>
      <c r="O13" s="506">
        <f>Progress!K8</f>
        <v>34177</v>
      </c>
      <c r="P13" s="507">
        <f>Progress!L8</f>
        <v>2.9999719111972502E-2</v>
      </c>
      <c r="Q13" s="500">
        <f>Progress!M8</f>
        <v>0</v>
      </c>
      <c r="R13" s="500">
        <f>Progress!N8</f>
        <v>0</v>
      </c>
      <c r="S13" s="516">
        <f t="shared" ref="S13:S43" si="5">IFERROR(IF(ISBLANK(Q13),"",Q13/O13),0)</f>
        <v>0</v>
      </c>
      <c r="T13" s="517">
        <f t="shared" ref="T13:T43" si="6">IFERROR(IF(ISBLANK(R13),"",R13/O13),0)</f>
        <v>0</v>
      </c>
      <c r="U13" s="501">
        <f>Progress!O8</f>
        <v>34177</v>
      </c>
      <c r="V13" s="501">
        <f>Progress!P8</f>
        <v>34177</v>
      </c>
      <c r="W13" s="512">
        <f t="shared" ref="W13:W42" si="7">IFERROR(IF(ISBLANK(U13),"",U13/O13),0)</f>
        <v>1</v>
      </c>
      <c r="X13" s="513">
        <f t="shared" ref="X13:X43" si="8">IFERROR(IF(ISBLANK(V13),"",V13/O13),0)</f>
        <v>1</v>
      </c>
      <c r="Y13" s="514">
        <f t="shared" ref="Y13:Y41" si="9">IFERROR(X13-W13,"")</f>
        <v>0</v>
      </c>
      <c r="Z13" s="515">
        <f t="shared" ref="Z13:Z41" si="10">IFERROR(X13/W13,"")</f>
        <v>1</v>
      </c>
      <c r="AI13" s="510"/>
      <c r="AM13"/>
      <c r="AN13"/>
      <c r="AO13"/>
      <c r="AP13"/>
      <c r="AQ13"/>
      <c r="AR13"/>
      <c r="AS13"/>
      <c r="AT13"/>
      <c r="AU13"/>
      <c r="AV13"/>
      <c r="AW13"/>
    </row>
    <row r="14" spans="1:49" s="4" customFormat="1" ht="15.75" customHeight="1" thickBot="1">
      <c r="A14" s="597" t="str">
        <f>Progress!A9</f>
        <v xml:space="preserve">  Engineering</v>
      </c>
      <c r="B14" s="596"/>
      <c r="C14" s="498">
        <f>Progress!C9</f>
        <v>0</v>
      </c>
      <c r="D14" s="511">
        <f>Progress!D9</f>
        <v>0</v>
      </c>
      <c r="E14" s="595">
        <f>Progress!E9</f>
        <v>0</v>
      </c>
      <c r="F14" s="595">
        <f>Progress!F9</f>
        <v>0</v>
      </c>
      <c r="G14" s="595">
        <f>Progress!G9</f>
        <v>0</v>
      </c>
      <c r="H14" s="595">
        <f>Progress!H9</f>
        <v>0</v>
      </c>
      <c r="I14" s="595">
        <f>Progress!I9</f>
        <v>0</v>
      </c>
      <c r="J14" s="512">
        <f t="shared" si="0"/>
        <v>0</v>
      </c>
      <c r="K14" s="512">
        <f t="shared" si="1"/>
        <v>0</v>
      </c>
      <c r="L14" s="513">
        <f t="shared" si="2"/>
        <v>0</v>
      </c>
      <c r="M14" s="514">
        <f t="shared" si="3"/>
        <v>0</v>
      </c>
      <c r="N14" s="518" t="str">
        <f t="shared" si="4"/>
        <v/>
      </c>
      <c r="O14" s="506">
        <f>Progress!K9</f>
        <v>56962</v>
      </c>
      <c r="P14" s="507">
        <f>Progress!L9</f>
        <v>4.9999824444982813E-2</v>
      </c>
      <c r="Q14" s="500">
        <f>Progress!M9</f>
        <v>0</v>
      </c>
      <c r="R14" s="500">
        <f>Progress!N9</f>
        <v>0</v>
      </c>
      <c r="S14" s="516">
        <f t="shared" si="5"/>
        <v>0</v>
      </c>
      <c r="T14" s="517">
        <f t="shared" si="6"/>
        <v>0</v>
      </c>
      <c r="U14" s="501">
        <f>Progress!O9</f>
        <v>56962</v>
      </c>
      <c r="V14" s="501">
        <f>Progress!P9</f>
        <v>53211</v>
      </c>
      <c r="W14" s="512">
        <f t="shared" si="7"/>
        <v>1</v>
      </c>
      <c r="X14" s="513">
        <f t="shared" si="8"/>
        <v>0.93414908184403633</v>
      </c>
      <c r="Y14" s="514">
        <f t="shared" si="9"/>
        <v>-6.5850918155963667E-2</v>
      </c>
      <c r="Z14" s="515">
        <f t="shared" si="10"/>
        <v>0.93414908184403633</v>
      </c>
      <c r="AA14"/>
      <c r="AB14"/>
      <c r="AC14"/>
      <c r="AD14"/>
      <c r="AE14"/>
      <c r="AF14"/>
      <c r="AG14"/>
      <c r="AH14"/>
      <c r="AI14" s="334"/>
      <c r="AM14"/>
      <c r="AN14"/>
      <c r="AO14"/>
      <c r="AP14"/>
      <c r="AQ14"/>
      <c r="AR14"/>
      <c r="AS14"/>
      <c r="AT14"/>
      <c r="AU14"/>
      <c r="AV14"/>
      <c r="AW14"/>
    </row>
    <row r="15" spans="1:49" s="4" customFormat="1" ht="15.75" customHeight="1" thickBot="1">
      <c r="A15" s="597" t="str">
        <f>Progress!A10</f>
        <v xml:space="preserve">  Procurement</v>
      </c>
      <c r="B15" s="596"/>
      <c r="C15" s="498">
        <f>Progress!C10</f>
        <v>0</v>
      </c>
      <c r="D15" s="511">
        <f>Progress!D10</f>
        <v>0</v>
      </c>
      <c r="E15" s="595">
        <f>Progress!E10</f>
        <v>0</v>
      </c>
      <c r="F15" s="595">
        <f>Progress!F10</f>
        <v>0</v>
      </c>
      <c r="G15" s="595">
        <f>Progress!G10</f>
        <v>0</v>
      </c>
      <c r="H15" s="595">
        <f>Progress!H10</f>
        <v>0</v>
      </c>
      <c r="I15" s="595">
        <f>Progress!I10</f>
        <v>0</v>
      </c>
      <c r="J15" s="512">
        <f t="shared" si="0"/>
        <v>0</v>
      </c>
      <c r="K15" s="512">
        <f t="shared" si="1"/>
        <v>0</v>
      </c>
      <c r="L15" s="513">
        <f t="shared" si="2"/>
        <v>0</v>
      </c>
      <c r="M15" s="514">
        <f t="shared" si="3"/>
        <v>0</v>
      </c>
      <c r="N15" s="515" t="str">
        <f t="shared" si="4"/>
        <v/>
      </c>
      <c r="O15" s="506">
        <f>Progress!K10</f>
        <v>148102</v>
      </c>
      <c r="P15" s="507">
        <f>Progress!L10</f>
        <v>0.13000024577702407</v>
      </c>
      <c r="Q15" s="500">
        <f>Progress!M10</f>
        <v>1511</v>
      </c>
      <c r="R15" s="500">
        <f>Progress!N10</f>
        <v>0</v>
      </c>
      <c r="S15" s="516">
        <f t="shared" si="5"/>
        <v>1.0202428056339551E-2</v>
      </c>
      <c r="T15" s="517">
        <f t="shared" si="6"/>
        <v>0</v>
      </c>
      <c r="U15" s="501">
        <f>Progress!O10</f>
        <v>143233</v>
      </c>
      <c r="V15" s="501">
        <f>Progress!P10</f>
        <v>48418</v>
      </c>
      <c r="W15" s="512">
        <f>IFERROR(IF(ISBLANK(U15),"",U15/O15),0)</f>
        <v>0.96712400912884366</v>
      </c>
      <c r="X15" s="513">
        <f t="shared" si="8"/>
        <v>0.32692333661935691</v>
      </c>
      <c r="Y15" s="514">
        <f t="shared" si="9"/>
        <v>-0.64020067250948676</v>
      </c>
      <c r="Z15" s="515">
        <f t="shared" si="10"/>
        <v>0.33803662563794651</v>
      </c>
      <c r="AA15"/>
      <c r="AB15"/>
      <c r="AC15"/>
      <c r="AD15"/>
      <c r="AE15"/>
      <c r="AF15"/>
      <c r="AG15"/>
      <c r="AH15"/>
      <c r="AI15" s="334"/>
      <c r="AJ15" s="519"/>
      <c r="AK15" s="520"/>
      <c r="AL15" s="520"/>
      <c r="AM15"/>
      <c r="AN15"/>
      <c r="AO15"/>
      <c r="AP15"/>
      <c r="AQ15"/>
      <c r="AR15"/>
      <c r="AS15"/>
      <c r="AT15"/>
      <c r="AU15"/>
      <c r="AV15"/>
      <c r="AW15"/>
    </row>
    <row r="16" spans="1:49" s="4" customFormat="1" ht="15.75" customHeight="1" thickBot="1">
      <c r="A16" s="597" t="str">
        <f>Progress!A11</f>
        <v xml:space="preserve">  Construction</v>
      </c>
      <c r="B16" s="596"/>
      <c r="C16" s="498">
        <f>Progress!C11</f>
        <v>168629520.27000001</v>
      </c>
      <c r="D16" s="511">
        <f>Progress!D11</f>
        <v>1</v>
      </c>
      <c r="E16" s="595">
        <f>Progress!E11</f>
        <v>3995420.25</v>
      </c>
      <c r="F16" s="595">
        <f>Progress!F11</f>
        <v>1709872.8700000048</v>
      </c>
      <c r="G16" s="595">
        <f>Progress!G11</f>
        <v>0</v>
      </c>
      <c r="H16" s="595">
        <f>Progress!H11</f>
        <v>54083771.600000001</v>
      </c>
      <c r="I16" s="595">
        <f>Progress!I11</f>
        <v>73149320.840000004</v>
      </c>
      <c r="J16" s="512">
        <f t="shared" si="0"/>
        <v>0</v>
      </c>
      <c r="K16" s="512">
        <f t="shared" si="1"/>
        <v>0.32072540746960637</v>
      </c>
      <c r="L16" s="513">
        <f t="shared" si="2"/>
        <v>0.43378716088901553</v>
      </c>
      <c r="M16" s="514">
        <f t="shared" si="3"/>
        <v>0.11306175341940916</v>
      </c>
      <c r="N16" s="515">
        <f t="shared" si="4"/>
        <v>1.3525188550274847</v>
      </c>
      <c r="O16" s="506">
        <f>Progress!K11</f>
        <v>854433</v>
      </c>
      <c r="P16" s="507">
        <f>Progress!L11</f>
        <v>0.75</v>
      </c>
      <c r="Q16" s="500">
        <f>Progress!M11</f>
        <v>13886</v>
      </c>
      <c r="R16" s="500">
        <f>Progress!N11</f>
        <v>3659</v>
      </c>
      <c r="S16" s="516">
        <f t="shared" si="5"/>
        <v>1.6251713124376049E-2</v>
      </c>
      <c r="T16" s="517">
        <f t="shared" si="6"/>
        <v>4.2823720525775573E-3</v>
      </c>
      <c r="U16" s="501">
        <f>Progress!O11</f>
        <v>171875</v>
      </c>
      <c r="V16" s="501">
        <f>Progress!P11</f>
        <v>311153</v>
      </c>
      <c r="W16" s="512">
        <f t="shared" si="7"/>
        <v>0.20115679052658311</v>
      </c>
      <c r="X16" s="513">
        <f t="shared" si="8"/>
        <v>0.36416313508490428</v>
      </c>
      <c r="Y16" s="514">
        <f t="shared" si="9"/>
        <v>0.16300634455832116</v>
      </c>
      <c r="Z16" s="515">
        <f t="shared" si="10"/>
        <v>1.8103447272727275</v>
      </c>
      <c r="AA16"/>
      <c r="AB16"/>
      <c r="AC16"/>
      <c r="AD16"/>
      <c r="AE16"/>
      <c r="AF16"/>
      <c r="AG16"/>
      <c r="AH16"/>
      <c r="AI16" s="334"/>
      <c r="AJ16" s="519"/>
      <c r="AK16" s="520"/>
      <c r="AL16" s="520"/>
      <c r="AM16" s="521"/>
      <c r="AN16"/>
      <c r="AO16"/>
      <c r="AP16"/>
      <c r="AQ16"/>
      <c r="AR16"/>
      <c r="AS16"/>
      <c r="AT16"/>
      <c r="AU16"/>
      <c r="AV16"/>
      <c r="AW16"/>
    </row>
    <row r="17" spans="1:50" s="4" customFormat="1" ht="15.75" customHeight="1" thickBot="1">
      <c r="A17" s="597" t="str">
        <f>Progress!A12</f>
        <v>ROAD WORKS</v>
      </c>
      <c r="B17" s="596"/>
      <c r="C17" s="498">
        <f>Progress!C12</f>
        <v>87969996.939999998</v>
      </c>
      <c r="D17" s="511">
        <f>Progress!D12</f>
        <v>0.52167613831283777</v>
      </c>
      <c r="E17" s="595">
        <f>Progress!E12</f>
        <v>3032198.6499999985</v>
      </c>
      <c r="F17" s="595">
        <f>Progress!F12</f>
        <v>1648128</v>
      </c>
      <c r="G17" s="595">
        <f>Progress!G12</f>
        <v>0</v>
      </c>
      <c r="H17" s="595">
        <f>Progress!H12</f>
        <v>45806827.409999996</v>
      </c>
      <c r="I17" s="595">
        <f>Progress!I12</f>
        <v>52657040.810000002</v>
      </c>
      <c r="J17" s="512">
        <f t="shared" si="0"/>
        <v>0</v>
      </c>
      <c r="K17" s="512">
        <f t="shared" si="1"/>
        <v>0.52070966242323025</v>
      </c>
      <c r="L17" s="513">
        <f t="shared" si="2"/>
        <v>0.59857954577302963</v>
      </c>
      <c r="M17" s="514">
        <f t="shared" si="3"/>
        <v>7.7869883349799385E-2</v>
      </c>
      <c r="N17" s="515">
        <f t="shared" si="4"/>
        <v>1.149545685377559</v>
      </c>
      <c r="O17" s="506">
        <f>Progress!K12</f>
        <v>186393</v>
      </c>
      <c r="P17" s="507">
        <f>Progress!L12</f>
        <v>0.1636111315925298</v>
      </c>
      <c r="Q17" s="500">
        <f>Progress!M12</f>
        <v>5506</v>
      </c>
      <c r="R17" s="500">
        <f>Progress!N12</f>
        <v>1552</v>
      </c>
      <c r="S17" s="516">
        <f t="shared" si="5"/>
        <v>2.9539735934289379E-2</v>
      </c>
      <c r="T17" s="517">
        <f t="shared" si="6"/>
        <v>8.3264929476965337E-3</v>
      </c>
      <c r="U17" s="501">
        <f>Progress!O12</f>
        <v>115703</v>
      </c>
      <c r="V17" s="501">
        <f>Progress!P12</f>
        <v>139255</v>
      </c>
      <c r="W17" s="512">
        <f t="shared" si="7"/>
        <v>0.62074756026245625</v>
      </c>
      <c r="X17" s="513">
        <f t="shared" si="8"/>
        <v>0.74710423674708815</v>
      </c>
      <c r="Y17" s="514">
        <f t="shared" si="9"/>
        <v>0.12635667648463189</v>
      </c>
      <c r="Z17" s="515">
        <f t="shared" si="10"/>
        <v>1.2035556554281219</v>
      </c>
      <c r="AA17"/>
      <c r="AB17"/>
      <c r="AC17"/>
      <c r="AD17"/>
      <c r="AE17"/>
      <c r="AF17"/>
      <c r="AG17"/>
      <c r="AH17"/>
      <c r="AI17" s="334"/>
      <c r="AJ17" s="519"/>
      <c r="AK17" s="520"/>
      <c r="AL17" s="520"/>
      <c r="AM17"/>
      <c r="AN17"/>
      <c r="AO17"/>
      <c r="AP17"/>
      <c r="AQ17"/>
      <c r="AR17"/>
      <c r="AS17"/>
      <c r="AT17"/>
      <c r="AU17"/>
      <c r="AV17"/>
      <c r="AW17"/>
    </row>
    <row r="18" spans="1:50" s="4" customFormat="1" ht="15.75" customHeight="1" thickBot="1">
      <c r="A18" s="597" t="str">
        <f>Progress!A13</f>
        <v xml:space="preserve">      ZONE A</v>
      </c>
      <c r="B18" s="596"/>
      <c r="C18" s="498">
        <f>Progress!C13</f>
        <v>54469012.740000002</v>
      </c>
      <c r="D18" s="511">
        <f>Progress!D13</f>
        <v>0.32300994898631813</v>
      </c>
      <c r="E18" s="595">
        <f>Progress!E13</f>
        <v>2443661.9699999988</v>
      </c>
      <c r="F18" s="595">
        <f>Progress!F13</f>
        <v>421282.1099999994</v>
      </c>
      <c r="G18" s="595">
        <f>Progress!G13</f>
        <v>0</v>
      </c>
      <c r="H18" s="595">
        <f>Progress!H13</f>
        <v>24340936.449999999</v>
      </c>
      <c r="I18" s="595">
        <f>Progress!I13</f>
        <v>28656488.379999999</v>
      </c>
      <c r="J18" s="512">
        <f t="shared" si="0"/>
        <v>0</v>
      </c>
      <c r="K18" s="512">
        <f t="shared" si="1"/>
        <v>0.44687676947970323</v>
      </c>
      <c r="L18" s="513">
        <f t="shared" si="2"/>
        <v>0.52610625635510644</v>
      </c>
      <c r="M18" s="514">
        <f t="shared" si="3"/>
        <v>7.922948687540321E-2</v>
      </c>
      <c r="N18" s="515">
        <f t="shared" si="4"/>
        <v>1.177296051812337</v>
      </c>
      <c r="O18" s="506">
        <f>Progress!K13</f>
        <v>121795</v>
      </c>
      <c r="P18" s="507">
        <f>Progress!L13</f>
        <v>0.10690861659135356</v>
      </c>
      <c r="Q18" s="500">
        <f>Progress!M13</f>
        <v>3080</v>
      </c>
      <c r="R18" s="500">
        <f>Progress!N13</f>
        <v>544</v>
      </c>
      <c r="S18" s="516">
        <f t="shared" si="5"/>
        <v>2.5288394433269017E-2</v>
      </c>
      <c r="T18" s="517">
        <f t="shared" si="6"/>
        <v>4.4665216141877746E-3</v>
      </c>
      <c r="U18" s="501">
        <f>Progress!O13</f>
        <v>74862</v>
      </c>
      <c r="V18" s="501">
        <f>Progress!P13</f>
        <v>90010</v>
      </c>
      <c r="W18" s="512">
        <f t="shared" si="7"/>
        <v>0.61465577404655358</v>
      </c>
      <c r="X18" s="513">
        <f t="shared" si="8"/>
        <v>0.73902869575926766</v>
      </c>
      <c r="Y18" s="514">
        <f t="shared" si="9"/>
        <v>0.12437292171271408</v>
      </c>
      <c r="Z18" s="515">
        <f t="shared" si="10"/>
        <v>1.2023456493280973</v>
      </c>
      <c r="AA18"/>
      <c r="AB18"/>
      <c r="AC18"/>
      <c r="AD18"/>
      <c r="AE18"/>
      <c r="AF18"/>
      <c r="AG18"/>
      <c r="AH18"/>
      <c r="AI18" s="334"/>
      <c r="AJ18" s="519"/>
      <c r="AK18" s="520"/>
      <c r="AL18" s="520"/>
      <c r="AM18" s="523"/>
      <c r="AN18"/>
      <c r="AO18"/>
      <c r="AP18"/>
      <c r="AQ18"/>
      <c r="AR18"/>
      <c r="AS18"/>
      <c r="AT18"/>
      <c r="AU18"/>
      <c r="AV18"/>
      <c r="AW18"/>
    </row>
    <row r="19" spans="1:50" s="4" customFormat="1" ht="15.75" customHeight="1" thickBot="1">
      <c r="A19" s="597" t="str">
        <f>Progress!A14</f>
        <v xml:space="preserve">      ZONE G</v>
      </c>
      <c r="B19" s="524"/>
      <c r="C19" s="498">
        <f>Progress!C14</f>
        <v>33500984.210000001</v>
      </c>
      <c r="D19" s="511">
        <f>Progress!D14</f>
        <v>0.19866618938582123</v>
      </c>
      <c r="E19" s="595">
        <f>Progress!E14</f>
        <v>588536.6799999997</v>
      </c>
      <c r="F19" s="595">
        <f>Progress!F14</f>
        <v>1226845.9000000022</v>
      </c>
      <c r="G19" s="595">
        <f>Progress!G14</f>
        <v>0</v>
      </c>
      <c r="H19" s="595">
        <f>Progress!H14</f>
        <v>21465890.960000001</v>
      </c>
      <c r="I19" s="595">
        <f>Progress!I14</f>
        <v>24000552.440000001</v>
      </c>
      <c r="J19" s="512">
        <f t="shared" si="0"/>
        <v>0</v>
      </c>
      <c r="K19" s="512">
        <f>IFERROR(IF(ISBLANK(H19),"",H19/C19),0)</f>
        <v>0.64075403950647103</v>
      </c>
      <c r="L19" s="513">
        <f t="shared" si="2"/>
        <v>0.71641335339741652</v>
      </c>
      <c r="M19" s="514">
        <f>IFERROR(L19-K19,"")</f>
        <v>7.565931389094549E-2</v>
      </c>
      <c r="N19" s="515">
        <f>IFERROR(L19/K19,"")</f>
        <v>1.1180785593629978</v>
      </c>
      <c r="O19" s="506">
        <f>Progress!K14</f>
        <v>64598</v>
      </c>
      <c r="P19" s="507">
        <f>Progress!L14</f>
        <v>5.6702515001176221E-2</v>
      </c>
      <c r="Q19" s="500">
        <f>Progress!M14</f>
        <v>2425</v>
      </c>
      <c r="R19" s="500">
        <f>Progress!N14</f>
        <v>1009</v>
      </c>
      <c r="S19" s="516">
        <f t="shared" si="5"/>
        <v>3.7539861915229573E-2</v>
      </c>
      <c r="T19" s="517">
        <f t="shared" si="6"/>
        <v>1.5619678627821295E-2</v>
      </c>
      <c r="U19" s="501">
        <f>Progress!O14</f>
        <v>40841</v>
      </c>
      <c r="V19" s="501">
        <f>Progress!P14</f>
        <v>49245</v>
      </c>
      <c r="W19" s="512">
        <f t="shared" si="7"/>
        <v>0.63223319607418182</v>
      </c>
      <c r="X19" s="513">
        <f t="shared" si="8"/>
        <v>0.76233010309916716</v>
      </c>
      <c r="Y19" s="514">
        <f t="shared" si="9"/>
        <v>0.13009690702498533</v>
      </c>
      <c r="Z19" s="515">
        <f t="shared" si="10"/>
        <v>1.205773609852844</v>
      </c>
      <c r="AA19"/>
      <c r="AB19"/>
      <c r="AC19"/>
      <c r="AD19"/>
      <c r="AE19"/>
      <c r="AF19"/>
      <c r="AG19"/>
      <c r="AH19"/>
      <c r="AI19" s="334"/>
      <c r="AJ19"/>
      <c r="AK19" s="519"/>
      <c r="AL19" s="520"/>
      <c r="AM19" s="520"/>
      <c r="AN19" s="523"/>
      <c r="AO19"/>
      <c r="AP19"/>
      <c r="AQ19"/>
      <c r="AR19"/>
      <c r="AS19"/>
      <c r="AT19"/>
      <c r="AU19"/>
      <c r="AV19"/>
      <c r="AW19"/>
      <c r="AX19"/>
    </row>
    <row r="20" spans="1:50" s="4" customFormat="1" ht="15.75" customHeight="1" thickBot="1">
      <c r="A20" s="597" t="str">
        <f>Progress!A15</f>
        <v xml:space="preserve">  Storm Water Drainage Network</v>
      </c>
      <c r="B20" s="524"/>
      <c r="C20" s="498">
        <f>Progress!C15</f>
        <v>25407829.280000001</v>
      </c>
      <c r="D20" s="511">
        <f>Progress!D15</f>
        <v>0.15067248747027465</v>
      </c>
      <c r="E20" s="595">
        <f>Progress!E15</f>
        <v>323770.62999999989</v>
      </c>
      <c r="F20" s="595">
        <f>Progress!F15</f>
        <v>0</v>
      </c>
      <c r="G20" s="595">
        <f>Progress!G15</f>
        <v>0</v>
      </c>
      <c r="H20" s="595">
        <f>Progress!H15</f>
        <v>5607920.5700000003</v>
      </c>
      <c r="I20" s="595">
        <f>Progress!I15</f>
        <v>9325845.1899999995</v>
      </c>
      <c r="J20" s="512">
        <f t="shared" si="0"/>
        <v>0</v>
      </c>
      <c r="K20" s="512">
        <f>IFERROR(IF(ISBLANK(H20),"",H20/C20),0)</f>
        <v>0.22071624097436474</v>
      </c>
      <c r="L20" s="513">
        <f t="shared" si="2"/>
        <v>0.36704612138357373</v>
      </c>
      <c r="M20" s="514">
        <f>IFERROR(L20-K20,"")</f>
        <v>0.146329880409209</v>
      </c>
      <c r="N20" s="515">
        <f>IFERROR(L20/K20,"")</f>
        <v>1.6629774037616225</v>
      </c>
      <c r="O20" s="506">
        <f>Progress!K15</f>
        <v>187421</v>
      </c>
      <c r="P20" s="507">
        <f>Progress!L15</f>
        <v>0.16451348438087013</v>
      </c>
      <c r="Q20" s="500">
        <f>Progress!M15</f>
        <v>3091</v>
      </c>
      <c r="R20" s="500">
        <f>Progress!N15</f>
        <v>0</v>
      </c>
      <c r="S20" s="516">
        <f t="shared" si="5"/>
        <v>1.6492282081517012E-2</v>
      </c>
      <c r="T20" s="517">
        <f t="shared" si="6"/>
        <v>0</v>
      </c>
      <c r="U20" s="501">
        <f>Progress!O15</f>
        <v>29500</v>
      </c>
      <c r="V20" s="501">
        <f>Progress!P15</f>
        <v>75282</v>
      </c>
      <c r="W20" s="512">
        <f t="shared" si="7"/>
        <v>0.15739965105297699</v>
      </c>
      <c r="X20" s="513">
        <f t="shared" si="8"/>
        <v>0.40167323832441404</v>
      </c>
      <c r="Y20" s="514">
        <f t="shared" si="9"/>
        <v>0.24427358727143705</v>
      </c>
      <c r="Z20" s="515">
        <f t="shared" si="10"/>
        <v>2.5519322033898306</v>
      </c>
      <c r="AA20"/>
      <c r="AB20"/>
      <c r="AC20"/>
      <c r="AD20"/>
      <c r="AE20"/>
      <c r="AF20"/>
      <c r="AG20"/>
      <c r="AH20"/>
      <c r="AI20" s="334"/>
      <c r="AJ20"/>
      <c r="AK20" s="519"/>
      <c r="AL20" s="520"/>
      <c r="AM20" s="520"/>
      <c r="AN20" s="523"/>
      <c r="AO20"/>
      <c r="AP20"/>
      <c r="AQ20"/>
      <c r="AR20"/>
      <c r="AS20"/>
      <c r="AT20"/>
      <c r="AU20"/>
      <c r="AV20"/>
      <c r="AW20"/>
      <c r="AX20"/>
    </row>
    <row r="21" spans="1:50" s="4" customFormat="1" ht="15.75" customHeight="1" thickBot="1">
      <c r="A21" s="597" t="str">
        <f>Progress!A16</f>
        <v xml:space="preserve">      ZONE A</v>
      </c>
      <c r="B21" s="524"/>
      <c r="C21" s="498">
        <f>Progress!C16</f>
        <v>22856155.07</v>
      </c>
      <c r="D21" s="511">
        <f>Progress!D16</f>
        <v>0.13554065168070231</v>
      </c>
      <c r="E21" s="595">
        <f>Progress!E16</f>
        <v>292630.25</v>
      </c>
      <c r="F21" s="595">
        <f>Progress!F16</f>
        <v>0</v>
      </c>
      <c r="G21" s="595">
        <f>Progress!G16</f>
        <v>0</v>
      </c>
      <c r="H21" s="595">
        <f>Progress!H17</f>
        <v>282827.44</v>
      </c>
      <c r="I21" s="595">
        <f>Progress!I16</f>
        <v>6792269.6399999997</v>
      </c>
      <c r="J21" s="512">
        <f t="shared" si="0"/>
        <v>0</v>
      </c>
      <c r="K21" s="512">
        <f>IFERROR(IF(ISBLANK(H21),"",H21/C21),0)</f>
        <v>1.2374235261084094E-2</v>
      </c>
      <c r="L21" s="513">
        <f t="shared" si="2"/>
        <v>0.2971746393563473</v>
      </c>
      <c r="M21" s="514">
        <f>IFERROR(L21-K21,"")</f>
        <v>0.28480040409526319</v>
      </c>
      <c r="N21" s="515">
        <f>IFERROR(L21/K21,"")</f>
        <v>24.015596365048594</v>
      </c>
      <c r="O21" s="506">
        <f>Progress!K16</f>
        <v>131130</v>
      </c>
      <c r="P21" s="507">
        <f>Progress!L16</f>
        <v>0.11510264701854914</v>
      </c>
      <c r="Q21" s="500">
        <f>Progress!M16</f>
        <v>2166</v>
      </c>
      <c r="R21" s="500">
        <f>Progress!N16</f>
        <v>0</v>
      </c>
      <c r="S21" s="516">
        <f t="shared" si="5"/>
        <v>1.6517959277053306E-2</v>
      </c>
      <c r="T21" s="517">
        <f t="shared" si="6"/>
        <v>0</v>
      </c>
      <c r="U21" s="501">
        <f>Progress!O16</f>
        <v>20841</v>
      </c>
      <c r="V21" s="501">
        <f>Progress!P16</f>
        <v>19664</v>
      </c>
      <c r="W21" s="512">
        <f t="shared" si="7"/>
        <v>0.15893388240677189</v>
      </c>
      <c r="X21" s="513">
        <f t="shared" si="8"/>
        <v>0.14995805689010905</v>
      </c>
      <c r="Y21" s="514">
        <f t="shared" si="9"/>
        <v>-8.9758255166628442E-3</v>
      </c>
      <c r="Z21" s="515">
        <f t="shared" si="10"/>
        <v>0.94352478287990027</v>
      </c>
      <c r="AA21"/>
      <c r="AB21"/>
      <c r="AC21"/>
      <c r="AD21"/>
      <c r="AE21"/>
      <c r="AF21"/>
      <c r="AG21"/>
      <c r="AH21"/>
      <c r="AI21" s="334"/>
      <c r="AJ21"/>
      <c r="AK21" s="519"/>
      <c r="AL21" s="520"/>
      <c r="AM21" s="520"/>
      <c r="AN21" s="523"/>
      <c r="AO21"/>
      <c r="AP21"/>
      <c r="AQ21"/>
      <c r="AR21"/>
      <c r="AS21"/>
      <c r="AT21"/>
      <c r="AU21"/>
      <c r="AV21"/>
      <c r="AW21"/>
      <c r="AX21"/>
    </row>
    <row r="22" spans="1:50" s="4" customFormat="1" ht="15.75" customHeight="1" thickBot="1">
      <c r="A22" s="597" t="str">
        <f>Progress!A17</f>
        <v xml:space="preserve">      ZONE G</v>
      </c>
      <c r="B22" s="524"/>
      <c r="C22" s="498">
        <f>Progress!C17</f>
        <v>2551674.21</v>
      </c>
      <c r="D22" s="511">
        <f>Progress!D17</f>
        <v>1.5131835789572336E-2</v>
      </c>
      <c r="E22" s="595">
        <f>Progress!E17</f>
        <v>0</v>
      </c>
      <c r="F22" s="595">
        <f>Progress!F17</f>
        <v>0</v>
      </c>
      <c r="G22" s="595">
        <f>Progress!G17</f>
        <v>0</v>
      </c>
      <c r="H22" s="595">
        <f>Progress!H17</f>
        <v>282827.44</v>
      </c>
      <c r="I22" s="595">
        <f>Progress!I17</f>
        <v>2533575.54</v>
      </c>
      <c r="J22" s="512">
        <f t="shared" si="0"/>
        <v>0</v>
      </c>
      <c r="K22" s="512">
        <f>IFERROR(IF(ISBLANK(H22),"",H22/C22),0)</f>
        <v>0.1108399492739318</v>
      </c>
      <c r="L22" s="513">
        <f t="shared" si="2"/>
        <v>0.99290713919156637</v>
      </c>
      <c r="M22" s="514">
        <f>IFERROR(L22-K22,"")</f>
        <v>0.88206718991763455</v>
      </c>
      <c r="N22" s="515">
        <f>IFERROR(L22/K22,"")</f>
        <v>8.958025925631544</v>
      </c>
      <c r="O22" s="506">
        <f>Progress!K17</f>
        <v>56291</v>
      </c>
      <c r="P22" s="507">
        <f>Progress!L17</f>
        <v>4.9410837362320978E-2</v>
      </c>
      <c r="Q22" s="500">
        <f>Progress!M17</f>
        <v>0</v>
      </c>
      <c r="R22" s="500">
        <f>Progress!N17</f>
        <v>0</v>
      </c>
      <c r="S22" s="516">
        <f t="shared" si="5"/>
        <v>0</v>
      </c>
      <c r="T22" s="517">
        <f t="shared" si="6"/>
        <v>0</v>
      </c>
      <c r="U22" s="501">
        <f>Progress!O17</f>
        <v>8660</v>
      </c>
      <c r="V22" s="501">
        <f>Progress!P17</f>
        <v>55618</v>
      </c>
      <c r="W22" s="512">
        <f t="shared" si="7"/>
        <v>0.15384342079550906</v>
      </c>
      <c r="X22" s="513">
        <f t="shared" si="8"/>
        <v>0.98804426995434436</v>
      </c>
      <c r="Y22" s="514">
        <f t="shared" si="9"/>
        <v>0.8342008491588353</v>
      </c>
      <c r="Z22" s="515">
        <f t="shared" si="10"/>
        <v>6.4224018475750571</v>
      </c>
      <c r="AA22"/>
      <c r="AB22"/>
      <c r="AC22"/>
      <c r="AD22"/>
      <c r="AE22"/>
      <c r="AF22"/>
      <c r="AG22"/>
      <c r="AH22"/>
      <c r="AI22" s="334"/>
      <c r="AJ22"/>
      <c r="AK22" s="519"/>
      <c r="AL22" s="520"/>
      <c r="AM22" s="520"/>
      <c r="AN22" s="523"/>
      <c r="AO22"/>
      <c r="AP22"/>
      <c r="AQ22"/>
      <c r="AR22"/>
      <c r="AS22"/>
      <c r="AT22"/>
      <c r="AU22"/>
      <c r="AV22"/>
      <c r="AW22"/>
      <c r="AX22"/>
    </row>
    <row r="23" spans="1:50" s="4" customFormat="1" ht="15.75" customHeight="1" thickBot="1">
      <c r="A23" s="597" t="str">
        <f>Progress!A18</f>
        <v>Sewerage Network</v>
      </c>
      <c r="B23" s="524"/>
      <c r="C23" s="498">
        <f>Progress!C18</f>
        <v>7071026.79</v>
      </c>
      <c r="D23" s="511">
        <f>Progress!D18</f>
        <v>4.1932318722595389E-2</v>
      </c>
      <c r="E23" s="595">
        <f>Progress!E51</f>
        <v>0</v>
      </c>
      <c r="F23" s="595">
        <f>Progress!F18</f>
        <v>0</v>
      </c>
      <c r="G23" s="595">
        <f>Progress!G18</f>
        <v>0</v>
      </c>
      <c r="H23" s="595">
        <f>Progress!H18</f>
        <v>16569.23</v>
      </c>
      <c r="I23" s="595">
        <f>Progress!I18</f>
        <v>5356988.8099999996</v>
      </c>
      <c r="J23" s="512"/>
      <c r="K23" s="512"/>
      <c r="L23" s="513"/>
      <c r="M23" s="514"/>
      <c r="N23" s="515"/>
      <c r="O23" s="506">
        <f>Progress!K18</f>
        <v>62221</v>
      </c>
      <c r="P23" s="507">
        <f>Progress!L18</f>
        <v>5.4616043621910672E-2</v>
      </c>
      <c r="Q23" s="500">
        <f>Progress!M18</f>
        <v>221</v>
      </c>
      <c r="R23" s="500">
        <f>Progress!N18</f>
        <v>0</v>
      </c>
      <c r="S23" s="516">
        <f t="shared" si="5"/>
        <v>3.5518554828755564E-3</v>
      </c>
      <c r="T23" s="517">
        <f t="shared" si="6"/>
        <v>0</v>
      </c>
      <c r="U23" s="501">
        <f>Progress!O18</f>
        <v>221</v>
      </c>
      <c r="V23" s="501">
        <f>Progress!P18</f>
        <v>44444</v>
      </c>
      <c r="W23" s="512">
        <f t="shared" si="7"/>
        <v>3.5518554828755564E-3</v>
      </c>
      <c r="X23" s="513">
        <f t="shared" si="8"/>
        <v>0.71429260217611412</v>
      </c>
      <c r="Y23" s="514">
        <f t="shared" si="9"/>
        <v>0.71074074669323861</v>
      </c>
      <c r="Z23" s="515">
        <f t="shared" si="10"/>
        <v>201.10407239819003</v>
      </c>
      <c r="AA23"/>
      <c r="AB23"/>
      <c r="AC23"/>
      <c r="AD23"/>
      <c r="AE23"/>
      <c r="AF23"/>
      <c r="AG23"/>
      <c r="AH23"/>
      <c r="AI23" s="334"/>
      <c r="AJ23"/>
      <c r="AK23" s="519"/>
      <c r="AL23" s="520"/>
      <c r="AM23" s="520"/>
      <c r="AN23" s="523"/>
      <c r="AO23"/>
      <c r="AP23"/>
      <c r="AQ23"/>
      <c r="AR23"/>
      <c r="AS23"/>
      <c r="AT23"/>
      <c r="AU23"/>
      <c r="AV23"/>
      <c r="AW23"/>
      <c r="AX23"/>
    </row>
    <row r="24" spans="1:50" s="4" customFormat="1" ht="15.75" customHeight="1" thickBot="1">
      <c r="A24" s="597" t="str">
        <f>Progress!A19</f>
        <v xml:space="preserve">      ZONE A</v>
      </c>
      <c r="B24" s="524"/>
      <c r="C24" s="498">
        <f>Progress!C19</f>
        <v>4499744.21</v>
      </c>
      <c r="D24" s="511">
        <f>Progress!D19</f>
        <v>2.6684202165761162E-2</v>
      </c>
      <c r="E24" s="595"/>
      <c r="F24" s="595">
        <f>Progress!F19</f>
        <v>0</v>
      </c>
      <c r="G24" s="595">
        <f>Progress!G19</f>
        <v>0</v>
      </c>
      <c r="H24" s="595">
        <f>Progress!H19</f>
        <v>8297.86</v>
      </c>
      <c r="I24" s="595">
        <f>Progress!I19</f>
        <v>2912490.75</v>
      </c>
      <c r="J24" s="512"/>
      <c r="K24" s="512"/>
      <c r="L24" s="513"/>
      <c r="M24" s="514"/>
      <c r="N24" s="515"/>
      <c r="O24" s="506">
        <f>Progress!K19</f>
        <v>40161</v>
      </c>
      <c r="P24" s="507">
        <f>Progress!L19</f>
        <v>3.5252325226202641E-2</v>
      </c>
      <c r="Q24" s="500">
        <f>Progress!M19</f>
        <v>85</v>
      </c>
      <c r="R24" s="500">
        <f>Progress!N19</f>
        <v>0</v>
      </c>
      <c r="S24" s="516">
        <f t="shared" si="5"/>
        <v>2.1164811633176467E-3</v>
      </c>
      <c r="T24" s="517">
        <f t="shared" si="6"/>
        <v>0</v>
      </c>
      <c r="U24" s="501">
        <f>Progress!O19</f>
        <v>85</v>
      </c>
      <c r="V24" s="501">
        <f>Progress!P19</f>
        <v>23456</v>
      </c>
      <c r="W24" s="512">
        <f t="shared" si="7"/>
        <v>2.1164811633176467E-3</v>
      </c>
      <c r="X24" s="513">
        <f t="shared" si="8"/>
        <v>0.58404920196210253</v>
      </c>
      <c r="Y24" s="514">
        <f t="shared" si="9"/>
        <v>0.58193272079878489</v>
      </c>
      <c r="Z24" s="515">
        <f t="shared" si="10"/>
        <v>275.95294117647057</v>
      </c>
      <c r="AA24"/>
      <c r="AB24"/>
      <c r="AC24"/>
      <c r="AD24"/>
      <c r="AE24"/>
      <c r="AF24"/>
      <c r="AG24"/>
      <c r="AH24"/>
      <c r="AI24" s="334"/>
      <c r="AJ24"/>
      <c r="AK24" s="519"/>
      <c r="AL24" s="520"/>
      <c r="AM24" s="520"/>
      <c r="AN24" s="523"/>
      <c r="AO24"/>
      <c r="AP24"/>
      <c r="AQ24"/>
      <c r="AR24"/>
      <c r="AS24"/>
      <c r="AT24"/>
      <c r="AU24"/>
      <c r="AV24"/>
      <c r="AW24"/>
      <c r="AX24"/>
    </row>
    <row r="25" spans="1:50" s="4" customFormat="1" ht="15.75" customHeight="1" thickBot="1">
      <c r="A25" s="597" t="str">
        <f>Progress!A20</f>
        <v xml:space="preserve">      ZONE G</v>
      </c>
      <c r="B25" s="524"/>
      <c r="C25" s="498">
        <f>Progress!C20</f>
        <v>2571282.59</v>
      </c>
      <c r="D25" s="511">
        <f>Progress!D20</f>
        <v>1.5248116616135824E-2</v>
      </c>
      <c r="E25" s="595"/>
      <c r="F25" s="595">
        <f>Progress!F20</f>
        <v>0</v>
      </c>
      <c r="G25" s="595">
        <f>Progress!G20</f>
        <v>0</v>
      </c>
      <c r="H25" s="595">
        <f>Progress!H20</f>
        <v>8271.3700000000008</v>
      </c>
      <c r="I25" s="595">
        <f>Progress!I20</f>
        <v>2444498.06</v>
      </c>
      <c r="J25" s="512"/>
      <c r="K25" s="512"/>
      <c r="L25" s="513"/>
      <c r="M25" s="514"/>
      <c r="N25" s="515"/>
      <c r="O25" s="506">
        <f>Progress!K20</f>
        <v>22061</v>
      </c>
      <c r="P25" s="507">
        <f>Progress!L20</f>
        <v>1.9364596170793964E-2</v>
      </c>
      <c r="Q25" s="500">
        <f>Progress!M20</f>
        <v>0</v>
      </c>
      <c r="R25" s="500">
        <f>Progress!N20</f>
        <v>0</v>
      </c>
      <c r="S25" s="516">
        <f t="shared" si="5"/>
        <v>0</v>
      </c>
      <c r="T25" s="517">
        <f t="shared" si="6"/>
        <v>0</v>
      </c>
      <c r="U25" s="501">
        <f>Progress!O20</f>
        <v>136</v>
      </c>
      <c r="V25" s="501">
        <f>Progress!P20</f>
        <v>20987</v>
      </c>
      <c r="W25" s="512">
        <f t="shared" si="7"/>
        <v>6.1647250804587285E-3</v>
      </c>
      <c r="X25" s="513">
        <f t="shared" si="8"/>
        <v>0.95131680340873037</v>
      </c>
      <c r="Y25" s="514">
        <f t="shared" si="9"/>
        <v>0.94515207832827164</v>
      </c>
      <c r="Z25" s="515">
        <f t="shared" si="10"/>
        <v>154.31617647058823</v>
      </c>
      <c r="AA25"/>
      <c r="AB25"/>
      <c r="AC25"/>
      <c r="AD25"/>
      <c r="AE25"/>
      <c r="AF25"/>
      <c r="AG25"/>
      <c r="AH25"/>
      <c r="AI25" s="334"/>
      <c r="AJ25"/>
      <c r="AK25" s="519"/>
      <c r="AL25" s="520"/>
      <c r="AM25" s="520"/>
      <c r="AN25" s="523"/>
      <c r="AO25"/>
      <c r="AP25"/>
      <c r="AQ25"/>
      <c r="AR25"/>
      <c r="AS25"/>
      <c r="AT25"/>
      <c r="AU25"/>
      <c r="AV25"/>
      <c r="AW25"/>
      <c r="AX25"/>
    </row>
    <row r="26" spans="1:50" s="4" customFormat="1" ht="15.75" customHeight="1" thickBot="1">
      <c r="A26" s="597" t="str">
        <f>Progress!A21</f>
        <v>TSE Network</v>
      </c>
      <c r="B26" s="524"/>
      <c r="C26" s="498">
        <f>Progress!C21</f>
        <v>4147696.13</v>
      </c>
      <c r="D26" s="511">
        <f>Progress!D21</f>
        <v>2.459650079866766E-2</v>
      </c>
      <c r="E26" s="595"/>
      <c r="F26" s="595">
        <f>Progress!F21</f>
        <v>13961.660000000033</v>
      </c>
      <c r="G26" s="595">
        <f>Progress!G21</f>
        <v>0</v>
      </c>
      <c r="H26" s="595"/>
      <c r="I26" s="595">
        <f>Progress!I21</f>
        <v>581492.39</v>
      </c>
      <c r="J26" s="512"/>
      <c r="K26" s="512"/>
      <c r="L26" s="513"/>
      <c r="M26" s="514"/>
      <c r="N26" s="515"/>
      <c r="O26" s="506">
        <f>Progress!K21</f>
        <v>87808</v>
      </c>
      <c r="P26" s="507">
        <f>Progress!L21</f>
        <v>7.7075674745708561E-2</v>
      </c>
      <c r="Q26" s="500">
        <f>Progress!M21</f>
        <v>0</v>
      </c>
      <c r="R26" s="500">
        <f>Progress!N21</f>
        <v>455</v>
      </c>
      <c r="S26" s="516">
        <f t="shared" si="5"/>
        <v>0</v>
      </c>
      <c r="T26" s="517">
        <f t="shared" si="6"/>
        <v>5.1817602040816323E-3</v>
      </c>
      <c r="U26" s="501">
        <f>Progress!O21</f>
        <v>0</v>
      </c>
      <c r="V26" s="501">
        <f>Progress!P21</f>
        <v>3248</v>
      </c>
      <c r="W26" s="512">
        <f t="shared" si="7"/>
        <v>0</v>
      </c>
      <c r="X26" s="513">
        <f t="shared" si="8"/>
        <v>3.6989795918367346E-2</v>
      </c>
      <c r="Y26" s="514">
        <f t="shared" si="9"/>
        <v>3.6989795918367346E-2</v>
      </c>
      <c r="Z26" s="515" t="str">
        <f t="shared" si="10"/>
        <v/>
      </c>
      <c r="AA26"/>
      <c r="AB26"/>
      <c r="AC26"/>
      <c r="AD26"/>
      <c r="AE26"/>
      <c r="AF26"/>
      <c r="AG26"/>
      <c r="AH26"/>
      <c r="AI26" s="334"/>
      <c r="AJ26"/>
      <c r="AK26" s="519"/>
      <c r="AL26" s="520"/>
      <c r="AM26" s="520"/>
      <c r="AN26" s="523"/>
      <c r="AO26"/>
      <c r="AP26"/>
      <c r="AQ26"/>
      <c r="AR26"/>
      <c r="AS26"/>
      <c r="AT26"/>
      <c r="AU26"/>
      <c r="AV26"/>
      <c r="AW26"/>
      <c r="AX26"/>
    </row>
    <row r="27" spans="1:50" s="4" customFormat="1" ht="15.75" customHeight="1" thickBot="1">
      <c r="A27" s="597" t="str">
        <f>Progress!A22</f>
        <v xml:space="preserve">      ZONE A</v>
      </c>
      <c r="B27" s="524"/>
      <c r="C27" s="498">
        <f>Progress!C22</f>
        <v>3158469.43</v>
      </c>
      <c r="D27" s="511">
        <f>Progress!D22</f>
        <v>1.8730228402137648E-2</v>
      </c>
      <c r="E27" s="595">
        <f>Progress!E43</f>
        <v>0</v>
      </c>
      <c r="F27" s="595">
        <f>Progress!F22</f>
        <v>13089.570000000007</v>
      </c>
      <c r="G27" s="595">
        <f>Progress!G22</f>
        <v>0</v>
      </c>
      <c r="H27" s="595">
        <f>Progress!H35</f>
        <v>44969.06</v>
      </c>
      <c r="I27" s="595">
        <f>Progress!I22</f>
        <v>518004.64</v>
      </c>
      <c r="J27" s="512">
        <f>IFERROR(IF(ISBLANK(G27),"",G27/C27),0)</f>
        <v>0</v>
      </c>
      <c r="K27" s="512">
        <f>IFERROR(IF(ISBLANK(H27),"",I27/C27),0)</f>
        <v>0.16400495603340381</v>
      </c>
      <c r="L27" s="513">
        <f>IFERROR(IF(ISBLANK(I27),"",I27/C27),0)</f>
        <v>0.16400495603340381</v>
      </c>
      <c r="M27" s="514">
        <f>IFERROR(L27-K27,"")</f>
        <v>0</v>
      </c>
      <c r="N27" s="515">
        <f>IFERROR(L27/K27,"")</f>
        <v>1</v>
      </c>
      <c r="O27" s="506">
        <f>Progress!K22</f>
        <v>64717</v>
      </c>
      <c r="P27" s="507">
        <f>Progress!L22</f>
        <v>5.6806970236402389E-2</v>
      </c>
      <c r="Q27" s="500">
        <f>Progress!M22</f>
        <v>0</v>
      </c>
      <c r="R27" s="500">
        <f>Progress!N43</f>
        <v>0</v>
      </c>
      <c r="S27" s="516">
        <f t="shared" si="5"/>
        <v>0</v>
      </c>
      <c r="T27" s="517">
        <f t="shared" si="6"/>
        <v>0</v>
      </c>
      <c r="U27" s="501">
        <f>Progress!O35</f>
        <v>1141</v>
      </c>
      <c r="V27" s="501">
        <f>Progress!P22</f>
        <v>1995</v>
      </c>
      <c r="W27" s="512">
        <f t="shared" si="7"/>
        <v>1.7630607104779268E-2</v>
      </c>
      <c r="X27" s="513">
        <f t="shared" si="8"/>
        <v>3.0826521624920809E-2</v>
      </c>
      <c r="Y27" s="514">
        <f t="shared" si="9"/>
        <v>1.3195914520141541E-2</v>
      </c>
      <c r="Z27" s="515">
        <f t="shared" si="10"/>
        <v>1.7484662576687118</v>
      </c>
      <c r="AA27"/>
      <c r="AB27"/>
      <c r="AC27"/>
      <c r="AD27"/>
      <c r="AE27"/>
      <c r="AF27"/>
      <c r="AG27"/>
      <c r="AH27"/>
      <c r="AI27" s="334"/>
      <c r="AJ27"/>
      <c r="AK27" s="519"/>
      <c r="AL27" s="520"/>
      <c r="AM27" s="520"/>
      <c r="AN27"/>
      <c r="AO27"/>
      <c r="AP27"/>
      <c r="AQ27"/>
      <c r="AR27"/>
      <c r="AS27"/>
      <c r="AT27"/>
      <c r="AU27"/>
      <c r="AV27"/>
      <c r="AW27"/>
      <c r="AX27"/>
    </row>
    <row r="28" spans="1:50" s="4" customFormat="1" ht="15.75" customHeight="1" thickBot="1">
      <c r="A28" s="597" t="str">
        <f>Progress!A23</f>
        <v xml:space="preserve">      ZONE G</v>
      </c>
      <c r="B28" s="524"/>
      <c r="C28" s="498">
        <f>Progress!C23</f>
        <v>989226.71</v>
      </c>
      <c r="D28" s="511">
        <f>Progress!D23</f>
        <v>5.8662724558316143E-3</v>
      </c>
      <c r="E28" s="595"/>
      <c r="F28" s="595">
        <f>Progress!F23</f>
        <v>872.09999999999854</v>
      </c>
      <c r="G28" s="595">
        <f>Progress!G23</f>
        <v>0</v>
      </c>
      <c r="H28" s="595"/>
      <c r="I28" s="595">
        <f>Progress!I23</f>
        <v>63487.76</v>
      </c>
      <c r="J28" s="512"/>
      <c r="K28" s="512"/>
      <c r="L28" s="513"/>
      <c r="M28" s="514"/>
      <c r="N28" s="515"/>
      <c r="O28" s="506">
        <f>Progress!K23</f>
        <v>23091</v>
      </c>
      <c r="P28" s="507">
        <f>Progress!L23</f>
        <v>2.0268704509306172E-2</v>
      </c>
      <c r="Q28" s="500">
        <f>Progress!M23</f>
        <v>0</v>
      </c>
      <c r="R28" s="500">
        <f>Progress!N44</f>
        <v>0</v>
      </c>
      <c r="S28" s="516">
        <f t="shared" si="5"/>
        <v>0</v>
      </c>
      <c r="T28" s="517">
        <f t="shared" si="6"/>
        <v>0</v>
      </c>
      <c r="U28" s="501">
        <f>Progress!O36</f>
        <v>0</v>
      </c>
      <c r="V28" s="501">
        <f>Progress!P23</f>
        <v>1252</v>
      </c>
      <c r="W28" s="512">
        <f t="shared" si="7"/>
        <v>0</v>
      </c>
      <c r="X28" s="513">
        <f t="shared" si="8"/>
        <v>5.4220258975358364E-2</v>
      </c>
      <c r="Y28" s="514">
        <f t="shared" si="9"/>
        <v>5.4220258975358364E-2</v>
      </c>
      <c r="Z28" s="515" t="str">
        <f t="shared" si="10"/>
        <v/>
      </c>
      <c r="AA28"/>
      <c r="AB28"/>
      <c r="AC28"/>
      <c r="AD28"/>
      <c r="AE28"/>
      <c r="AF28"/>
      <c r="AG28"/>
      <c r="AH28"/>
      <c r="AI28" s="334"/>
      <c r="AJ28"/>
      <c r="AK28" s="519"/>
      <c r="AL28" s="520"/>
      <c r="AM28" s="520"/>
      <c r="AN28"/>
      <c r="AO28"/>
      <c r="AP28"/>
      <c r="AQ28"/>
      <c r="AR28"/>
      <c r="AS28"/>
      <c r="AT28"/>
      <c r="AU28"/>
      <c r="AV28"/>
      <c r="AW28"/>
      <c r="AX28"/>
    </row>
    <row r="29" spans="1:50" s="4" customFormat="1" ht="15.75" customHeight="1" thickBot="1">
      <c r="A29" s="597" t="str">
        <f>Progress!A24</f>
        <v>Portable Water</v>
      </c>
      <c r="B29" s="524"/>
      <c r="C29" s="498">
        <f>Progress!C24</f>
        <v>7780467.6299999999</v>
      </c>
      <c r="D29" s="511">
        <f>Progress!D24</f>
        <v>4.6139416263192574E-2</v>
      </c>
      <c r="E29" s="595"/>
      <c r="F29" s="595">
        <f>Progress!F24</f>
        <v>16207.709999999963</v>
      </c>
      <c r="G29" s="595">
        <f>Progress!G24</f>
        <v>0</v>
      </c>
      <c r="H29" s="595">
        <f>Progress!H24</f>
        <v>0</v>
      </c>
      <c r="I29" s="595">
        <f>Progress!I24</f>
        <v>1517663.93</v>
      </c>
      <c r="J29" s="512">
        <f>IFERROR(IF(ISBLANK(G29),"",G29/C29),0)</f>
        <v>0</v>
      </c>
      <c r="K29" s="512">
        <f>IFERROR(IF(ISBLANK(H29),"",H29/C29),0)</f>
        <v>0</v>
      </c>
      <c r="L29" s="513">
        <f>IFERROR(IF(ISBLANK(I29),"",I29/C29),0)</f>
        <v>0.19506076012040421</v>
      </c>
      <c r="M29" s="514">
        <f>IFERROR(L29-K29,"")</f>
        <v>0.19506076012040421</v>
      </c>
      <c r="N29" s="515"/>
      <c r="O29" s="506">
        <f>Progress!K24</f>
        <v>139722</v>
      </c>
      <c r="P29" s="507">
        <f>Progress!L24</f>
        <v>0.12264449055689562</v>
      </c>
      <c r="Q29" s="500">
        <f>Progress!M24</f>
        <v>0</v>
      </c>
      <c r="R29" s="500">
        <f>Progress!N24</f>
        <v>540</v>
      </c>
      <c r="S29" s="516">
        <f t="shared" si="5"/>
        <v>0</v>
      </c>
      <c r="T29" s="517">
        <f t="shared" si="6"/>
        <v>3.864817280027483E-3</v>
      </c>
      <c r="U29" s="501">
        <f>Progress!O37</f>
        <v>0</v>
      </c>
      <c r="V29" s="501">
        <f>Progress!P24</f>
        <v>14747</v>
      </c>
      <c r="W29" s="512">
        <f t="shared" si="7"/>
        <v>0</v>
      </c>
      <c r="X29" s="513">
        <f t="shared" si="8"/>
        <v>0.10554529708993574</v>
      </c>
      <c r="Y29" s="514">
        <f t="shared" si="9"/>
        <v>0.10554529708993574</v>
      </c>
      <c r="Z29" s="515" t="str">
        <f t="shared" si="10"/>
        <v/>
      </c>
      <c r="AA29"/>
      <c r="AB29"/>
      <c r="AC29"/>
      <c r="AD29"/>
      <c r="AE29"/>
      <c r="AF29"/>
      <c r="AG29"/>
      <c r="AH29"/>
      <c r="AI29" s="334"/>
      <c r="AJ29"/>
      <c r="AK29" s="519"/>
      <c r="AL29" s="520"/>
      <c r="AM29" s="520"/>
      <c r="AN29"/>
      <c r="AO29"/>
      <c r="AP29"/>
      <c r="AQ29"/>
      <c r="AR29"/>
      <c r="AS29"/>
      <c r="AT29"/>
      <c r="AU29"/>
      <c r="AV29"/>
      <c r="AW29"/>
      <c r="AX29"/>
    </row>
    <row r="30" spans="1:50" s="4" customFormat="1" ht="15.75" customHeight="1" thickBot="1">
      <c r="A30" s="597" t="str">
        <f>Progress!A25</f>
        <v xml:space="preserve">      ZONE A</v>
      </c>
      <c r="B30" s="524"/>
      <c r="C30" s="498">
        <f>Progress!C25</f>
        <v>4936252.63</v>
      </c>
      <c r="D30" s="511">
        <f>Progress!D25</f>
        <v>2.9272766844715876E-2</v>
      </c>
      <c r="E30" s="595"/>
      <c r="F30" s="595">
        <f>Progress!F25</f>
        <v>16207.709999999963</v>
      </c>
      <c r="G30" s="595">
        <f>Progress!G25</f>
        <v>0</v>
      </c>
      <c r="H30" s="595"/>
      <c r="I30" s="595">
        <f>Progress!I25</f>
        <v>295925.92</v>
      </c>
      <c r="J30" s="512"/>
      <c r="K30" s="512"/>
      <c r="L30" s="513"/>
      <c r="M30" s="514"/>
      <c r="N30" s="515"/>
      <c r="O30" s="506">
        <f>Progress!K25</f>
        <v>99650</v>
      </c>
      <c r="P30" s="507">
        <f>Progress!L25</f>
        <v>8.7470287313341125E-2</v>
      </c>
      <c r="Q30" s="500">
        <f>Progress!M25</f>
        <v>0</v>
      </c>
      <c r="R30" s="500">
        <f>Progress!N25</f>
        <v>540</v>
      </c>
      <c r="S30" s="516">
        <f t="shared" si="5"/>
        <v>0</v>
      </c>
      <c r="T30" s="517">
        <f t="shared" si="6"/>
        <v>5.4189663823381836E-3</v>
      </c>
      <c r="U30" s="501">
        <f>Progress!O38</f>
        <v>0</v>
      </c>
      <c r="V30" s="501">
        <f>Progress!P25</f>
        <v>4061</v>
      </c>
      <c r="W30" s="512">
        <f t="shared" si="7"/>
        <v>0</v>
      </c>
      <c r="X30" s="513">
        <f t="shared" si="8"/>
        <v>4.0752634219769192E-2</v>
      </c>
      <c r="Y30" s="514">
        <f t="shared" si="9"/>
        <v>4.0752634219769192E-2</v>
      </c>
      <c r="Z30" s="515" t="str">
        <f t="shared" si="10"/>
        <v/>
      </c>
      <c r="AA30"/>
      <c r="AB30"/>
      <c r="AC30"/>
      <c r="AD30"/>
      <c r="AE30"/>
      <c r="AF30"/>
      <c r="AG30"/>
      <c r="AH30"/>
      <c r="AI30" s="334"/>
      <c r="AJ30"/>
      <c r="AK30" s="519"/>
      <c r="AL30" s="520"/>
      <c r="AM30" s="520"/>
      <c r="AN30"/>
      <c r="AO30"/>
      <c r="AP30"/>
      <c r="AQ30"/>
      <c r="AR30"/>
      <c r="AS30"/>
      <c r="AT30"/>
      <c r="AU30"/>
      <c r="AV30"/>
      <c r="AW30"/>
      <c r="AX30"/>
    </row>
    <row r="31" spans="1:50" s="4" customFormat="1" ht="15.75" customHeight="1" thickBot="1">
      <c r="A31" s="597" t="str">
        <f>Progress!A26</f>
        <v xml:space="preserve">      ZONE G</v>
      </c>
      <c r="B31" s="524"/>
      <c r="C31" s="498">
        <f>Progress!C26</f>
        <v>2844215</v>
      </c>
      <c r="D31" s="511">
        <f>Progress!D26</f>
        <v>1.6866649418476695E-2</v>
      </c>
      <c r="E31" s="595"/>
      <c r="F31" s="595">
        <f>Progress!F26</f>
        <v>0</v>
      </c>
      <c r="G31" s="595">
        <f>Progress!G26</f>
        <v>0</v>
      </c>
      <c r="H31" s="595">
        <f>Progress!H26</f>
        <v>0</v>
      </c>
      <c r="I31" s="595">
        <f>Progress!I26</f>
        <v>1221738.01</v>
      </c>
      <c r="J31" s="512">
        <f>IFERROR(IF(ISBLANK(G31),"",G31/C31),0)</f>
        <v>0</v>
      </c>
      <c r="K31" s="512">
        <f>IFERROR(IF(ISBLANK(H31),"",H31/C31),0)</f>
        <v>0</v>
      </c>
      <c r="L31" s="513">
        <f>IFERROR(IF(ISBLANK(I31),"",I31/C31),0)</f>
        <v>0.42955191854342939</v>
      </c>
      <c r="M31" s="514">
        <f>IFERROR(L31-K31,"")</f>
        <v>0.42955191854342939</v>
      </c>
      <c r="N31" s="515"/>
      <c r="O31" s="506">
        <f>Progress!K26</f>
        <v>40072</v>
      </c>
      <c r="P31" s="507">
        <f>Progress!L26</f>
        <v>3.5174203243554497E-2</v>
      </c>
      <c r="Q31" s="500">
        <f>Progress!M26</f>
        <v>0</v>
      </c>
      <c r="R31" s="500">
        <f>Progress!N26</f>
        <v>0</v>
      </c>
      <c r="S31" s="516">
        <f t="shared" si="5"/>
        <v>0</v>
      </c>
      <c r="T31" s="517">
        <f t="shared" si="6"/>
        <v>0</v>
      </c>
      <c r="U31" s="501">
        <f>Progress!O39</f>
        <v>0</v>
      </c>
      <c r="V31" s="501">
        <f>Progress!P26</f>
        <v>10686</v>
      </c>
      <c r="W31" s="512">
        <f t="shared" si="7"/>
        <v>0</v>
      </c>
      <c r="X31" s="513">
        <f t="shared" si="8"/>
        <v>0.26666999401078062</v>
      </c>
      <c r="Y31" s="514">
        <f t="shared" si="9"/>
        <v>0.26666999401078062</v>
      </c>
      <c r="Z31" s="515" t="str">
        <f t="shared" si="10"/>
        <v/>
      </c>
      <c r="AA31"/>
      <c r="AB31"/>
      <c r="AC31"/>
      <c r="AD31"/>
      <c r="AE31"/>
      <c r="AF31"/>
      <c r="AG31"/>
      <c r="AH31"/>
      <c r="AI31" s="334"/>
      <c r="AJ31"/>
      <c r="AK31" s="519"/>
      <c r="AL31" s="520"/>
      <c r="AM31" s="520"/>
      <c r="AN31"/>
      <c r="AO31"/>
      <c r="AP31"/>
      <c r="AQ31"/>
      <c r="AR31"/>
      <c r="AS31"/>
      <c r="AT31"/>
      <c r="AU31"/>
      <c r="AV31"/>
      <c r="AW31"/>
      <c r="AX31"/>
    </row>
    <row r="32" spans="1:50" s="4" customFormat="1" ht="15.75" customHeight="1" thickBot="1">
      <c r="A32" s="597" t="str">
        <f>Progress!A27</f>
        <v>Electrical Works</v>
      </c>
      <c r="B32" s="524"/>
      <c r="C32" s="498">
        <f>Progress!C27</f>
        <v>20111193.289999999</v>
      </c>
      <c r="D32" s="511">
        <f>Progress!D27</f>
        <v>0.11926258971619619</v>
      </c>
      <c r="E32" s="595"/>
      <c r="F32" s="595">
        <f>Progress!F27</f>
        <v>23290.439999999944</v>
      </c>
      <c r="G32" s="595">
        <f>Progress!G27</f>
        <v>0</v>
      </c>
      <c r="H32" s="595"/>
      <c r="I32" s="595"/>
      <c r="J32" s="512"/>
      <c r="K32" s="512"/>
      <c r="L32" s="513"/>
      <c r="M32" s="514"/>
      <c r="N32" s="515"/>
      <c r="O32" s="506">
        <f>Progress!K27</f>
        <v>99033</v>
      </c>
      <c r="P32" s="507">
        <f>Progress!L27</f>
        <v>8.6928700085319735E-2</v>
      </c>
      <c r="Q32" s="500"/>
      <c r="R32" s="500"/>
      <c r="S32" s="516"/>
      <c r="T32" s="517"/>
      <c r="U32" s="501"/>
      <c r="V32" s="501"/>
      <c r="W32" s="512"/>
      <c r="X32" s="513"/>
      <c r="Y32" s="514"/>
      <c r="Z32" s="515"/>
      <c r="AA32"/>
      <c r="AB32"/>
      <c r="AC32"/>
      <c r="AD32"/>
      <c r="AE32"/>
      <c r="AF32"/>
      <c r="AG32"/>
      <c r="AH32"/>
      <c r="AI32" s="334"/>
      <c r="AJ32"/>
      <c r="AK32" s="519"/>
      <c r="AL32" s="520"/>
      <c r="AM32" s="520"/>
      <c r="AN32"/>
      <c r="AO32"/>
      <c r="AP32"/>
      <c r="AQ32"/>
      <c r="AR32"/>
      <c r="AS32"/>
      <c r="AT32"/>
      <c r="AU32"/>
      <c r="AV32"/>
      <c r="AW32"/>
      <c r="AX32"/>
    </row>
    <row r="33" spans="1:51" s="4" customFormat="1" ht="15.75" customHeight="1" thickBot="1">
      <c r="A33" s="597" t="str">
        <f>Progress!A28</f>
        <v xml:space="preserve">      ZONE A</v>
      </c>
      <c r="B33" s="524"/>
      <c r="C33" s="498">
        <f>Progress!C28</f>
        <v>13562632.1</v>
      </c>
      <c r="D33" s="511">
        <f>Progress!D28</f>
        <v>8.042857548479225E-2</v>
      </c>
      <c r="E33" s="595"/>
      <c r="F33" s="595"/>
      <c r="G33" s="595">
        <f>Progress!G28</f>
        <v>0</v>
      </c>
      <c r="H33" s="595"/>
      <c r="I33" s="595"/>
      <c r="J33" s="512"/>
      <c r="K33" s="512"/>
      <c r="L33" s="513"/>
      <c r="M33" s="514"/>
      <c r="N33" s="515"/>
      <c r="O33" s="506">
        <f>Progress!K28</f>
        <v>63660</v>
      </c>
      <c r="P33" s="507">
        <f>Progress!L28</f>
        <v>5.5879161970569954E-2</v>
      </c>
      <c r="Q33" s="500"/>
      <c r="R33" s="500"/>
      <c r="S33" s="516"/>
      <c r="T33" s="517"/>
      <c r="U33" s="501"/>
      <c r="V33" s="501"/>
      <c r="W33" s="512"/>
      <c r="X33" s="513"/>
      <c r="Y33" s="514"/>
      <c r="Z33" s="515"/>
      <c r="AA33"/>
      <c r="AB33"/>
      <c r="AC33"/>
      <c r="AD33"/>
      <c r="AE33"/>
      <c r="AF33"/>
      <c r="AG33"/>
      <c r="AH33"/>
      <c r="AI33" s="334"/>
      <c r="AJ33"/>
      <c r="AK33" s="519"/>
      <c r="AL33" s="520"/>
      <c r="AM33" s="520"/>
      <c r="AN33"/>
      <c r="AO33"/>
      <c r="AP33"/>
      <c r="AQ33"/>
      <c r="AR33"/>
      <c r="AS33"/>
      <c r="AT33"/>
      <c r="AU33"/>
      <c r="AV33"/>
      <c r="AW33"/>
      <c r="AX33"/>
    </row>
    <row r="34" spans="1:51" s="4" customFormat="1" ht="15.75" customHeight="1" thickBot="1">
      <c r="A34" s="597" t="str">
        <f>Progress!A29</f>
        <v xml:space="preserve">      ZONE G</v>
      </c>
      <c r="B34" s="524"/>
      <c r="C34" s="498">
        <f>Progress!C29</f>
        <v>6548561.1900000004</v>
      </c>
      <c r="D34" s="511">
        <f>Progress!D29</f>
        <v>3.8834014231403945E-2</v>
      </c>
      <c r="E34" s="595"/>
      <c r="F34" s="595"/>
      <c r="G34" s="595">
        <f>Progress!G29</f>
        <v>0</v>
      </c>
      <c r="H34" s="595"/>
      <c r="I34" s="595"/>
      <c r="J34" s="512"/>
      <c r="K34" s="512"/>
      <c r="L34" s="513"/>
      <c r="M34" s="514"/>
      <c r="N34" s="515"/>
      <c r="O34" s="506">
        <f>Progress!K29</f>
        <v>35373</v>
      </c>
      <c r="P34" s="507">
        <f>Progress!L29</f>
        <v>3.1049538114749781E-2</v>
      </c>
      <c r="Q34" s="500"/>
      <c r="R34" s="500"/>
      <c r="S34" s="516"/>
      <c r="T34" s="517"/>
      <c r="U34" s="501"/>
      <c r="V34" s="501"/>
      <c r="W34" s="512"/>
      <c r="X34" s="513"/>
      <c r="Y34" s="514"/>
      <c r="Z34" s="515"/>
      <c r="AA34"/>
      <c r="AB34"/>
      <c r="AC34"/>
      <c r="AD34"/>
      <c r="AE34"/>
      <c r="AF34"/>
      <c r="AG34"/>
      <c r="AH34"/>
      <c r="AI34" s="334"/>
      <c r="AJ34"/>
      <c r="AK34" s="519"/>
      <c r="AL34" s="520"/>
      <c r="AM34" s="520"/>
      <c r="AN34"/>
      <c r="AO34"/>
      <c r="AP34"/>
      <c r="AQ34"/>
      <c r="AR34"/>
      <c r="AS34"/>
      <c r="AT34"/>
      <c r="AU34"/>
      <c r="AV34"/>
      <c r="AW34"/>
      <c r="AX34"/>
    </row>
    <row r="35" spans="1:51" s="4" customFormat="1" ht="15.75" customHeight="1" thickBot="1">
      <c r="A35" s="597" t="str">
        <f>Progress!A30</f>
        <v xml:space="preserve"> Landscape &amp; Irrigation Works</v>
      </c>
      <c r="B35" s="524"/>
      <c r="C35" s="498">
        <f>Progress!C30</f>
        <v>6835460.5700000003</v>
      </c>
      <c r="D35" s="511">
        <f>Progress!D30</f>
        <v>4.0535373397584534E-2</v>
      </c>
      <c r="E35" s="595"/>
      <c r="F35" s="595"/>
      <c r="G35" s="595">
        <f>Progress!G30</f>
        <v>0</v>
      </c>
      <c r="H35" s="595"/>
      <c r="I35" s="595"/>
      <c r="J35" s="512"/>
      <c r="K35" s="512"/>
      <c r="L35" s="513"/>
      <c r="M35" s="514"/>
      <c r="N35" s="515"/>
      <c r="O35" s="506">
        <f>Progress!K30</f>
        <v>77656</v>
      </c>
      <c r="P35" s="507">
        <f>Progress!L30</f>
        <v>6.8164502073304753E-2</v>
      </c>
      <c r="Q35" s="500"/>
      <c r="R35" s="500"/>
      <c r="S35" s="516"/>
      <c r="T35" s="517"/>
      <c r="U35" s="501"/>
      <c r="V35" s="501"/>
      <c r="W35" s="512"/>
      <c r="X35" s="513"/>
      <c r="Y35" s="514"/>
      <c r="Z35" s="515"/>
      <c r="AA35"/>
      <c r="AB35"/>
      <c r="AC35"/>
      <c r="AD35"/>
      <c r="AE35"/>
      <c r="AF35"/>
      <c r="AG35"/>
      <c r="AH35"/>
      <c r="AI35" s="334"/>
      <c r="AJ35"/>
      <c r="AK35" s="519"/>
      <c r="AL35" s="520"/>
      <c r="AM35" s="520"/>
      <c r="AN35"/>
      <c r="AO35"/>
      <c r="AP35"/>
      <c r="AQ35"/>
      <c r="AR35"/>
      <c r="AS35"/>
      <c r="AT35"/>
      <c r="AU35"/>
      <c r="AV35"/>
      <c r="AW35"/>
      <c r="AX35"/>
    </row>
    <row r="36" spans="1:51" s="4" customFormat="1" ht="15.75" customHeight="1" thickBot="1">
      <c r="A36" s="597" t="str">
        <f>Progress!A31</f>
        <v xml:space="preserve">      ZONE A</v>
      </c>
      <c r="B36" s="524"/>
      <c r="C36" s="498">
        <f>Progress!C31</f>
        <v>3801841.66</v>
      </c>
      <c r="D36" s="511">
        <f>Progress!D31</f>
        <v>2.2545528528532296E-2</v>
      </c>
      <c r="E36" s="595"/>
      <c r="F36" s="595"/>
      <c r="G36" s="595">
        <f>Progress!G31</f>
        <v>0</v>
      </c>
      <c r="H36" s="595"/>
      <c r="I36" s="595"/>
      <c r="J36" s="512"/>
      <c r="K36" s="512"/>
      <c r="L36" s="513"/>
      <c r="M36" s="514"/>
      <c r="N36" s="515"/>
      <c r="O36" s="506">
        <f>Progress!K31</f>
        <v>65750</v>
      </c>
      <c r="P36" s="507">
        <f>Progress!L31</f>
        <v>5.7713711900172396E-2</v>
      </c>
      <c r="Q36" s="500"/>
      <c r="R36" s="500"/>
      <c r="S36" s="516"/>
      <c r="T36" s="517"/>
      <c r="U36" s="501"/>
      <c r="V36" s="501"/>
      <c r="W36" s="512"/>
      <c r="X36" s="513"/>
      <c r="Y36" s="514"/>
      <c r="Z36" s="515"/>
      <c r="AA36"/>
      <c r="AB36"/>
      <c r="AC36"/>
      <c r="AD36"/>
      <c r="AE36"/>
      <c r="AF36"/>
      <c r="AG36"/>
      <c r="AH36"/>
      <c r="AI36" s="334"/>
      <c r="AJ36"/>
      <c r="AK36" s="519"/>
      <c r="AL36" s="520"/>
      <c r="AM36" s="520"/>
      <c r="AN36"/>
      <c r="AO36"/>
      <c r="AP36"/>
      <c r="AQ36"/>
      <c r="AR36"/>
      <c r="AS36"/>
      <c r="AT36"/>
      <c r="AU36"/>
      <c r="AV36"/>
      <c r="AW36"/>
      <c r="AX36"/>
    </row>
    <row r="37" spans="1:51" s="4" customFormat="1" ht="15.75" customHeight="1" thickBot="1">
      <c r="A37" s="597" t="str">
        <f>Progress!A32</f>
        <v xml:space="preserve">      ZONE G</v>
      </c>
      <c r="B37" s="524"/>
      <c r="C37" s="498">
        <f>Progress!C32</f>
        <v>3033618.91</v>
      </c>
      <c r="D37" s="511">
        <f>Progress!D32</f>
        <v>1.7989844869052238E-2</v>
      </c>
      <c r="E37" s="595"/>
      <c r="F37" s="595"/>
      <c r="G37" s="595">
        <f>Progress!G32</f>
        <v>0</v>
      </c>
      <c r="H37" s="595"/>
      <c r="I37" s="595"/>
      <c r="J37" s="512"/>
      <c r="K37" s="512"/>
      <c r="L37" s="513"/>
      <c r="M37" s="514"/>
      <c r="N37" s="515"/>
      <c r="O37" s="506">
        <f>Progress!K32</f>
        <v>11907</v>
      </c>
      <c r="P37" s="507">
        <f>Progress!L32</f>
        <v>1.0451667948218292E-2</v>
      </c>
      <c r="Q37" s="500"/>
      <c r="R37" s="500"/>
      <c r="S37" s="516"/>
      <c r="T37" s="517"/>
      <c r="U37" s="501"/>
      <c r="V37" s="501"/>
      <c r="W37" s="512"/>
      <c r="X37" s="513"/>
      <c r="Y37" s="514"/>
      <c r="Z37" s="515"/>
      <c r="AA37"/>
      <c r="AB37"/>
      <c r="AC37"/>
      <c r="AD37"/>
      <c r="AE37"/>
      <c r="AF37"/>
      <c r="AG37"/>
      <c r="AH37"/>
      <c r="AI37" s="334"/>
      <c r="AJ37"/>
      <c r="AK37" s="519"/>
      <c r="AL37" s="520"/>
      <c r="AM37" s="520"/>
      <c r="AN37"/>
      <c r="AO37"/>
      <c r="AP37"/>
      <c r="AQ37"/>
      <c r="AR37"/>
      <c r="AS37"/>
      <c r="AT37"/>
      <c r="AU37"/>
      <c r="AV37"/>
      <c r="AW37"/>
      <c r="AX37"/>
    </row>
    <row r="38" spans="1:51" s="4" customFormat="1" ht="15.75" customHeight="1" thickBot="1">
      <c r="A38" s="597" t="str">
        <f>Progress!A33</f>
        <v>CCTV Works</v>
      </c>
      <c r="B38" s="524"/>
      <c r="C38" s="498">
        <f>Progress!C33</f>
        <v>9305849.6400000006</v>
      </c>
      <c r="D38" s="511">
        <f>Progress!D33</f>
        <v>5.518517531865122E-2</v>
      </c>
      <c r="E38" s="595"/>
      <c r="F38" s="595"/>
      <c r="G38" s="595">
        <f>Progress!G33</f>
        <v>0</v>
      </c>
      <c r="H38" s="595"/>
      <c r="I38" s="595"/>
      <c r="J38" s="512"/>
      <c r="K38" s="512"/>
      <c r="L38" s="513"/>
      <c r="M38" s="514"/>
      <c r="N38" s="515"/>
      <c r="O38" s="506">
        <f>Progress!K33</f>
        <v>14178</v>
      </c>
      <c r="P38" s="507">
        <f>Progress!L33</f>
        <v>1.2445095168374817E-2</v>
      </c>
      <c r="Q38" s="500"/>
      <c r="R38" s="500"/>
      <c r="S38" s="516"/>
      <c r="T38" s="517"/>
      <c r="U38" s="501"/>
      <c r="V38" s="501"/>
      <c r="W38" s="512"/>
      <c r="X38" s="513"/>
      <c r="Y38" s="514"/>
      <c r="Z38" s="515"/>
      <c r="AA38"/>
      <c r="AB38"/>
      <c r="AC38"/>
      <c r="AD38"/>
      <c r="AE38"/>
      <c r="AF38"/>
      <c r="AG38"/>
      <c r="AH38"/>
      <c r="AI38" s="334"/>
      <c r="AJ38"/>
      <c r="AK38" s="519"/>
      <c r="AL38" s="520"/>
      <c r="AM38" s="520"/>
      <c r="AN38"/>
      <c r="AO38"/>
      <c r="AP38"/>
      <c r="AQ38"/>
      <c r="AR38"/>
      <c r="AS38"/>
      <c r="AT38"/>
      <c r="AU38"/>
      <c r="AV38"/>
      <c r="AW38"/>
      <c r="AX38"/>
    </row>
    <row r="39" spans="1:51" s="4" customFormat="1" ht="15.75" customHeight="1" thickBot="1">
      <c r="A39" s="597" t="str">
        <f>Progress!A34</f>
        <v xml:space="preserve">      ZONE A</v>
      </c>
      <c r="B39" s="524"/>
      <c r="C39" s="498">
        <v>46056</v>
      </c>
      <c r="D39" s="511">
        <f>Progress!D34</f>
        <v>3.862903440376371E-2</v>
      </c>
      <c r="E39" s="595"/>
      <c r="F39" s="595"/>
      <c r="G39" s="595">
        <f>Progress!G34</f>
        <v>0</v>
      </c>
      <c r="H39" s="595"/>
      <c r="I39" s="595"/>
      <c r="J39" s="512"/>
      <c r="K39" s="512"/>
      <c r="L39" s="513"/>
      <c r="M39" s="514"/>
      <c r="N39" s="515"/>
      <c r="O39" s="506">
        <f>Progress!K34</f>
        <v>7062</v>
      </c>
      <c r="P39" s="507">
        <f>Progress!L34</f>
        <v>6.198847656867186E-3</v>
      </c>
      <c r="Q39" s="500"/>
      <c r="R39" s="500"/>
      <c r="S39" s="516"/>
      <c r="T39" s="517"/>
      <c r="U39" s="501"/>
      <c r="V39" s="501"/>
      <c r="W39" s="512"/>
      <c r="X39" s="513"/>
      <c r="Y39" s="514"/>
      <c r="Z39" s="515"/>
      <c r="AA39"/>
      <c r="AB39"/>
      <c r="AC39"/>
      <c r="AD39"/>
      <c r="AE39"/>
      <c r="AF39"/>
      <c r="AG39"/>
      <c r="AH39"/>
      <c r="AI39" s="334"/>
      <c r="AJ39"/>
      <c r="AK39" s="519"/>
      <c r="AL39" s="520"/>
      <c r="AM39" s="520"/>
      <c r="AN39"/>
      <c r="AO39"/>
      <c r="AP39"/>
      <c r="AQ39"/>
      <c r="AR39"/>
      <c r="AS39"/>
      <c r="AT39"/>
      <c r="AU39"/>
      <c r="AV39"/>
      <c r="AW39"/>
      <c r="AX39"/>
    </row>
    <row r="40" spans="1:51" s="4" customFormat="1" ht="15.75" customHeight="1" thickBot="1">
      <c r="A40" s="597" t="str">
        <f>Progress!A35</f>
        <v xml:space="preserve">      ZONE G</v>
      </c>
      <c r="B40" s="524"/>
      <c r="C40" s="498">
        <v>2</v>
      </c>
      <c r="D40" s="511">
        <f>Progress!D35</f>
        <v>1.655614091488751E-2</v>
      </c>
      <c r="E40" s="595"/>
      <c r="F40" s="595"/>
      <c r="G40" s="595">
        <f>Progress!G35</f>
        <v>0</v>
      </c>
      <c r="H40" s="595"/>
      <c r="I40" s="595"/>
      <c r="J40" s="512"/>
      <c r="K40" s="512"/>
      <c r="L40" s="513"/>
      <c r="M40" s="514"/>
      <c r="N40" s="515"/>
      <c r="O40" s="506">
        <f>Progress!K35</f>
        <v>7116</v>
      </c>
      <c r="P40" s="507">
        <f>Progress!L35</f>
        <v>6.2462475115076313E-3</v>
      </c>
      <c r="Q40" s="500"/>
      <c r="R40" s="500"/>
      <c r="S40" s="516"/>
      <c r="T40" s="517"/>
      <c r="U40" s="501"/>
      <c r="V40" s="501"/>
      <c r="W40" s="512"/>
      <c r="X40" s="513"/>
      <c r="Y40" s="514"/>
      <c r="Z40" s="515"/>
      <c r="AA40"/>
      <c r="AB40"/>
      <c r="AC40"/>
      <c r="AD40"/>
      <c r="AE40"/>
      <c r="AF40"/>
      <c r="AG40"/>
      <c r="AH40"/>
      <c r="AI40" s="334"/>
      <c r="AJ40"/>
      <c r="AK40" s="519"/>
      <c r="AL40" s="520"/>
      <c r="AM40" s="520"/>
      <c r="AN40"/>
      <c r="AO40"/>
      <c r="AP40"/>
      <c r="AQ40"/>
      <c r="AR40"/>
      <c r="AS40"/>
      <c r="AT40"/>
      <c r="AU40"/>
      <c r="AV40"/>
      <c r="AW40"/>
      <c r="AX40"/>
    </row>
    <row r="41" spans="1:51" s="4" customFormat="1" ht="15.75" customHeight="1" thickBot="1">
      <c r="A41" s="597" t="str">
        <f>Progress!A36</f>
        <v xml:space="preserve">  Testing and commissioning</v>
      </c>
      <c r="B41" s="525"/>
      <c r="C41" s="498">
        <f>Progress!C36</f>
        <v>0</v>
      </c>
      <c r="D41" s="522">
        <f>Progress!D36</f>
        <v>0</v>
      </c>
      <c r="E41" s="595">
        <f>Progress!E44</f>
        <v>0</v>
      </c>
      <c r="F41" s="595">
        <f>Progress!F44</f>
        <v>0</v>
      </c>
      <c r="G41" s="595">
        <f>Progress!G36</f>
        <v>0</v>
      </c>
      <c r="H41" s="595">
        <f>Progress!H36</f>
        <v>0</v>
      </c>
      <c r="I41" s="595">
        <f>Progress!I36</f>
        <v>0</v>
      </c>
      <c r="J41" s="512">
        <f>IFERROR(IF(ISBLANK(G41),"",G41/C41),0)</f>
        <v>0</v>
      </c>
      <c r="K41" s="512">
        <f>IFERROR(IF(ISBLANK(I41),"",I41/C41),0)</f>
        <v>0</v>
      </c>
      <c r="L41" s="513">
        <f>IFERROR(IF(ISBLANK(I41),"",I41/C41),0)</f>
        <v>0</v>
      </c>
      <c r="M41" s="514">
        <f>IFERROR(L41-K41,"")</f>
        <v>0</v>
      </c>
      <c r="N41" s="515" t="str">
        <f>IFERROR(L41/K41,"")</f>
        <v/>
      </c>
      <c r="O41" s="506">
        <f>Progress!K36</f>
        <v>22785</v>
      </c>
      <c r="P41" s="507">
        <f>Progress!L36</f>
        <v>2.0000105333010311E-2</v>
      </c>
      <c r="Q41" s="500">
        <f>Progress!M44</f>
        <v>0</v>
      </c>
      <c r="R41" s="500">
        <f>Progress!N44</f>
        <v>0</v>
      </c>
      <c r="S41" s="516">
        <f t="shared" si="5"/>
        <v>0</v>
      </c>
      <c r="T41" s="517">
        <f t="shared" si="6"/>
        <v>0</v>
      </c>
      <c r="U41" s="501">
        <f>Progress!O36</f>
        <v>0</v>
      </c>
      <c r="V41" s="501">
        <f>Progress!P36</f>
        <v>0</v>
      </c>
      <c r="W41" s="512">
        <f t="shared" si="7"/>
        <v>0</v>
      </c>
      <c r="X41" s="513">
        <f t="shared" si="8"/>
        <v>0</v>
      </c>
      <c r="Y41" s="514">
        <f t="shared" si="9"/>
        <v>0</v>
      </c>
      <c r="Z41" s="515" t="str">
        <f t="shared" si="10"/>
        <v/>
      </c>
      <c r="AA41"/>
      <c r="AB41"/>
      <c r="AC41"/>
      <c r="AD41"/>
      <c r="AE41"/>
      <c r="AF41"/>
      <c r="AG41"/>
      <c r="AH41"/>
      <c r="AI41" s="334"/>
      <c r="AJ41" s="526"/>
      <c r="AK41" s="519"/>
      <c r="AL41" s="520"/>
      <c r="AM41" s="520"/>
      <c r="AN41"/>
      <c r="AO41"/>
      <c r="AP41"/>
      <c r="AQ41"/>
      <c r="AR41"/>
      <c r="AS41"/>
      <c r="AT41"/>
      <c r="AU41"/>
      <c r="AV41"/>
      <c r="AW41"/>
      <c r="AX41"/>
    </row>
    <row r="42" spans="1:51" s="4" customFormat="1" ht="15.75" customHeight="1">
      <c r="A42" s="597" t="str">
        <f>Progress!A37</f>
        <v xml:space="preserve">  Close out</v>
      </c>
      <c r="B42" s="525"/>
      <c r="C42" s="498">
        <f>Progress!C37</f>
        <v>0</v>
      </c>
      <c r="D42" s="522">
        <f>Progress!D37</f>
        <v>0</v>
      </c>
      <c r="E42" s="595">
        <f>Progress!E45</f>
        <v>0</v>
      </c>
      <c r="F42" s="595">
        <f>Progress!F45</f>
        <v>0</v>
      </c>
      <c r="G42" s="595">
        <f>Progress!G37</f>
        <v>0</v>
      </c>
      <c r="H42" s="595">
        <f>Progress!H37</f>
        <v>0</v>
      </c>
      <c r="I42" s="595">
        <f>Progress!I37</f>
        <v>0</v>
      </c>
      <c r="J42" s="512">
        <f>IFERROR(IF(ISBLANK(G42),"",G42/C42),0)</f>
        <v>0</v>
      </c>
      <c r="K42" s="512">
        <f>IFERROR(IF(ISBLANK(I42),"",I42/C42),0)</f>
        <v>0</v>
      </c>
      <c r="L42" s="513">
        <f>IFERROR(IF(ISBLANK(I42),"",I42/C42),0)</f>
        <v>0</v>
      </c>
      <c r="M42" s="514">
        <f>IFERROR(L42-K42,"")</f>
        <v>0</v>
      </c>
      <c r="N42" s="515" t="str">
        <f>IFERROR(L42/K42,"")</f>
        <v/>
      </c>
      <c r="O42" s="506">
        <f>Progress!K37</f>
        <v>22785</v>
      </c>
      <c r="P42" s="507">
        <f>Progress!L37</f>
        <v>2.0000105333010311E-2</v>
      </c>
      <c r="Q42" s="500">
        <f>Progress!M45</f>
        <v>0</v>
      </c>
      <c r="R42" s="500">
        <f>Progress!N45</f>
        <v>0</v>
      </c>
      <c r="S42" s="516">
        <f t="shared" si="5"/>
        <v>0</v>
      </c>
      <c r="T42" s="517">
        <f t="shared" si="6"/>
        <v>0</v>
      </c>
      <c r="U42" s="501">
        <f>Progress!O37</f>
        <v>0</v>
      </c>
      <c r="V42" s="501">
        <f>Progress!P37</f>
        <v>0</v>
      </c>
      <c r="W42" s="512">
        <f t="shared" si="7"/>
        <v>0</v>
      </c>
      <c r="X42" s="513">
        <f t="shared" si="8"/>
        <v>0</v>
      </c>
      <c r="Y42" s="514">
        <f>IFERROR(X42-W42,"")</f>
        <v>0</v>
      </c>
      <c r="Z42" s="515" t="str">
        <f>IFERROR(X42/W42,"")</f>
        <v/>
      </c>
      <c r="AA42"/>
      <c r="AB42"/>
      <c r="AC42"/>
      <c r="AD42"/>
      <c r="AE42"/>
      <c r="AF42"/>
      <c r="AG42"/>
      <c r="AH42"/>
      <c r="AI42" s="334"/>
      <c r="AK42" s="519"/>
      <c r="AL42" s="520"/>
      <c r="AM42" s="520"/>
      <c r="AN42"/>
      <c r="AO42"/>
      <c r="AP42"/>
      <c r="AQ42"/>
      <c r="AR42"/>
      <c r="AS42"/>
      <c r="AT42"/>
      <c r="AU42"/>
      <c r="AV42"/>
      <c r="AW42"/>
      <c r="AX42"/>
    </row>
    <row r="43" spans="1:51" s="544" customFormat="1" ht="19.95" customHeight="1" thickBot="1">
      <c r="A43" s="211"/>
      <c r="B43" s="170" t="s">
        <v>5</v>
      </c>
      <c r="C43" s="171">
        <f>Progress!C46</f>
        <v>168629520.27000001</v>
      </c>
      <c r="D43" s="527">
        <f>Progress!D46</f>
        <v>1</v>
      </c>
      <c r="E43" s="528">
        <f>Progress!E46</f>
        <v>3995420.25</v>
      </c>
      <c r="F43" s="529">
        <f>Progress!F46</f>
        <v>1709872.8700000048</v>
      </c>
      <c r="G43" s="171">
        <f>Progress!G46</f>
        <v>0</v>
      </c>
      <c r="H43" s="530">
        <f>Progress!H46</f>
        <v>54083771.600000001</v>
      </c>
      <c r="I43" s="529">
        <f>Progress!I46</f>
        <v>73149320.840000004</v>
      </c>
      <c r="J43" s="531">
        <f>IFERROR(IF(ISBLANK(G43),"",G43/C43),0)</f>
        <v>0</v>
      </c>
      <c r="K43" s="531">
        <f>IFERROR(IF(ISBLANK(H43),"",H43/C43),0)</f>
        <v>0.32072540746960637</v>
      </c>
      <c r="L43" s="532">
        <f>IFERROR(IF(ISBLANK(I43),"",I43/C43),0)</f>
        <v>0.43378716088901553</v>
      </c>
      <c r="M43" s="533">
        <f>+L43-K43</f>
        <v>0.11306175341940916</v>
      </c>
      <c r="N43" s="534">
        <f>L43/K43</f>
        <v>1.3525188550274847</v>
      </c>
      <c r="O43" s="535">
        <f>Progress!K46</f>
        <v>1139244</v>
      </c>
      <c r="P43" s="536">
        <f>Progress!L46</f>
        <v>1</v>
      </c>
      <c r="Q43" s="528">
        <f>Progress!M46</f>
        <v>15397</v>
      </c>
      <c r="R43" s="537">
        <f>Progress!N46</f>
        <v>3659</v>
      </c>
      <c r="S43" s="538">
        <f t="shared" si="5"/>
        <v>1.3515102998128584E-2</v>
      </c>
      <c r="T43" s="539">
        <f t="shared" si="6"/>
        <v>3.2117790394331678E-3</v>
      </c>
      <c r="U43" s="540">
        <f>Progress!O46</f>
        <v>406247</v>
      </c>
      <c r="V43" s="541">
        <f>Progress!P46</f>
        <v>446959</v>
      </c>
      <c r="W43" s="531">
        <f>IFERROR(IF(ISBLANK(U43),"",U43/O43),0)</f>
        <v>0.35659349533550322</v>
      </c>
      <c r="X43" s="532">
        <f t="shared" si="8"/>
        <v>0.39232947463405554</v>
      </c>
      <c r="Y43" s="533">
        <f>+X43-W43</f>
        <v>3.5735979298552323E-2</v>
      </c>
      <c r="Z43" s="534">
        <f>X43/W43</f>
        <v>1.1002148938946008</v>
      </c>
      <c r="AA43" s="542"/>
      <c r="AB43" s="542"/>
      <c r="AC43" s="542"/>
      <c r="AD43" s="542"/>
      <c r="AE43" s="542"/>
      <c r="AF43" s="542"/>
      <c r="AG43" s="542"/>
      <c r="AH43" s="542"/>
      <c r="AI43" s="543"/>
      <c r="AJ43" s="542"/>
      <c r="AN43" s="542"/>
      <c r="AO43" s="542"/>
      <c r="AP43" s="542"/>
      <c r="AQ43" s="542"/>
      <c r="AR43" s="542"/>
      <c r="AS43" s="542"/>
      <c r="AT43" s="542"/>
      <c r="AU43" s="542"/>
      <c r="AV43" s="542"/>
      <c r="AW43" s="542"/>
      <c r="AX43" s="542"/>
    </row>
    <row r="44" spans="1:51" ht="24" customHeight="1" thickTop="1" thickBot="1">
      <c r="A44" s="545"/>
      <c r="G44" s="546"/>
      <c r="H44" s="547"/>
      <c r="I44" s="547"/>
      <c r="J44" s="547"/>
      <c r="K44" s="547"/>
      <c r="L44" s="547"/>
      <c r="M44" s="547"/>
      <c r="N44" s="548"/>
      <c r="Z44"/>
      <c r="AA44" s="306" t="s">
        <v>196</v>
      </c>
      <c r="AB44" s="307"/>
      <c r="AC44" s="307"/>
      <c r="AD44" s="308"/>
      <c r="AE44" s="307"/>
      <c r="AF44" s="307"/>
      <c r="AG44" s="307"/>
      <c r="AH44" s="307"/>
      <c r="AI44" s="309"/>
      <c r="AK44" s="490"/>
      <c r="AO44" s="490"/>
      <c r="AP44" s="490"/>
      <c r="AQ44" s="490"/>
      <c r="AR44" s="490"/>
      <c r="AS44" s="490"/>
      <c r="AT44" s="490"/>
      <c r="AU44" s="490"/>
      <c r="AV44" s="490"/>
      <c r="AW44" s="490"/>
      <c r="AX44" s="490"/>
      <c r="AY44" s="490"/>
    </row>
    <row r="45" spans="1:51" ht="30" customHeight="1">
      <c r="A45" s="545"/>
      <c r="Z45"/>
      <c r="AA45" s="310" t="s">
        <v>166</v>
      </c>
      <c r="AB45" s="1240" t="s">
        <v>169</v>
      </c>
      <c r="AC45" s="1241"/>
      <c r="AD45" s="311" t="s">
        <v>170</v>
      </c>
      <c r="AE45" s="311" t="s">
        <v>353</v>
      </c>
      <c r="AF45" s="1240" t="s">
        <v>171</v>
      </c>
      <c r="AG45" s="1241"/>
      <c r="AH45" s="311" t="s">
        <v>75</v>
      </c>
      <c r="AI45" s="312" t="s">
        <v>167</v>
      </c>
      <c r="AK45" s="490"/>
      <c r="AO45" s="490"/>
      <c r="AP45" s="490"/>
      <c r="AQ45" s="490"/>
      <c r="AR45" s="490"/>
      <c r="AS45" s="490"/>
      <c r="AT45" s="490"/>
      <c r="AU45" s="490"/>
      <c r="AV45" s="490"/>
      <c r="AW45" s="490"/>
      <c r="AX45" s="490"/>
      <c r="AY45" s="490"/>
    </row>
    <row r="46" spans="1:51" ht="27" customHeight="1">
      <c r="A46" s="545"/>
      <c r="H46" s="954" t="e">
        <f>H9+H10+H11+H36+H37</f>
        <v>#VALUE!</v>
      </c>
      <c r="Z46"/>
      <c r="AA46" s="571">
        <f>+Milestones!A4</f>
        <v>1</v>
      </c>
      <c r="AB46" s="1242" t="str">
        <f>+Milestones!B4</f>
        <v>Project Start Milstone</v>
      </c>
      <c r="AC46" s="1242"/>
      <c r="AD46" s="1005">
        <f>+Milestones!D4</f>
        <v>46028</v>
      </c>
      <c r="AE46" s="1005">
        <f>+Milestones!E4</f>
        <v>46028</v>
      </c>
      <c r="AF46" s="1164">
        <f>+Milestones!E4</f>
        <v>46028</v>
      </c>
      <c r="AG46" s="1165"/>
      <c r="AH46" s="1005" t="str">
        <f>Milestones!F4</f>
        <v>Finish</v>
      </c>
      <c r="AI46" s="1008">
        <f>+Milestones!G4</f>
        <v>0</v>
      </c>
      <c r="AO46" s="490"/>
      <c r="AP46" s="490"/>
      <c r="AQ46" s="490"/>
      <c r="AR46" s="490"/>
      <c r="AS46" s="490"/>
      <c r="AT46" s="490"/>
      <c r="AU46" s="490"/>
      <c r="AV46" s="490"/>
      <c r="AW46" s="490"/>
      <c r="AX46" s="490"/>
      <c r="AY46" s="490"/>
    </row>
    <row r="47" spans="1:51" ht="27" customHeight="1">
      <c r="A47" s="545"/>
      <c r="Z47" t="e">
        <f>+Milestones!#REF!</f>
        <v>#REF!</v>
      </c>
      <c r="AA47" s="572">
        <f>+Milestones!A5</f>
        <v>2</v>
      </c>
      <c r="AB47" s="1243" t="str">
        <f>+Milestones!B5</f>
        <v>Mobilization Finish Milestone</v>
      </c>
      <c r="AC47" s="1244"/>
      <c r="AD47" s="1006">
        <f>+Milestones!D5</f>
        <v>46058</v>
      </c>
      <c r="AE47" s="1006">
        <f>+Milestones!E5</f>
        <v>46058</v>
      </c>
      <c r="AF47" s="1164">
        <f>+Milestones!E5</f>
        <v>46058</v>
      </c>
      <c r="AG47" s="1165"/>
      <c r="AH47" s="1005" t="str">
        <f>Milestones!F5</f>
        <v>Finish</v>
      </c>
      <c r="AI47" s="1009">
        <f>+Milestones!G5</f>
        <v>0</v>
      </c>
      <c r="AO47" s="490"/>
      <c r="AP47" s="490"/>
      <c r="AQ47" s="490"/>
      <c r="AR47" s="490"/>
      <c r="AS47" s="490"/>
      <c r="AT47" s="490"/>
      <c r="AU47" s="490"/>
      <c r="AV47" s="490"/>
      <c r="AW47" s="490"/>
      <c r="AX47" s="490"/>
      <c r="AY47" s="490"/>
    </row>
    <row r="48" spans="1:51" ht="27" customHeight="1">
      <c r="A48" s="545"/>
      <c r="Z48" t="e">
        <f>+Milestones!#REF!</f>
        <v>#REF!</v>
      </c>
      <c r="AA48" s="572">
        <f>+Milestones!A6</f>
        <v>3</v>
      </c>
      <c r="AB48" s="1243" t="str">
        <f>+Milestones!B6</f>
        <v>Baseline Submission Finish Milestone</v>
      </c>
      <c r="AC48" s="1244"/>
      <c r="AD48" s="1006">
        <f>+Milestones!D6</f>
        <v>46058</v>
      </c>
      <c r="AE48" s="1006">
        <f>+Milestones!E6</f>
        <v>46118</v>
      </c>
      <c r="AF48" s="1164">
        <f>+Milestones!E6</f>
        <v>46118</v>
      </c>
      <c r="AG48" s="1165"/>
      <c r="AH48" s="1006" t="str">
        <f>+Milestones!F6</f>
        <v>Finish</v>
      </c>
      <c r="AI48" s="1009">
        <f>+Milestones!G6</f>
        <v>-60</v>
      </c>
      <c r="AO48" s="490"/>
      <c r="AP48" s="490"/>
      <c r="AQ48" s="490"/>
      <c r="AR48" s="490"/>
      <c r="AS48" s="490"/>
      <c r="AT48" s="490"/>
      <c r="AU48" s="490"/>
      <c r="AV48" s="490"/>
      <c r="AW48" s="490"/>
      <c r="AX48" s="490"/>
      <c r="AY48" s="490"/>
    </row>
    <row r="49" spans="1:51" ht="27" customHeight="1">
      <c r="A49" s="545"/>
      <c r="Z49" t="e">
        <f>+Milestones!#REF!</f>
        <v>#REF!</v>
      </c>
      <c r="AA49" s="572">
        <f>+Milestones!A7</f>
        <v>4</v>
      </c>
      <c r="AB49" s="1243" t="str">
        <f>+Milestones!B7</f>
        <v>Technical Submittals Finish Milestone</v>
      </c>
      <c r="AC49" s="1244"/>
      <c r="AD49" s="1006">
        <f>+Milestones!D7</f>
        <v>46086</v>
      </c>
      <c r="AE49" s="1006">
        <f>+Milestones!E7</f>
        <v>46250</v>
      </c>
      <c r="AF49" s="1164">
        <f>+Milestones!E7</f>
        <v>46250</v>
      </c>
      <c r="AG49" s="1165"/>
      <c r="AH49" s="1006" t="str">
        <f>+Milestones!F7</f>
        <v>UP</v>
      </c>
      <c r="AI49" s="1009">
        <f>+Milestones!G7</f>
        <v>-164</v>
      </c>
      <c r="AO49" s="490"/>
      <c r="AP49" s="490"/>
      <c r="AQ49" s="490"/>
      <c r="AR49" s="490"/>
      <c r="AS49" s="490"/>
      <c r="AT49" s="490"/>
      <c r="AU49" s="490"/>
      <c r="AV49" s="490"/>
      <c r="AW49" s="490"/>
      <c r="AX49" s="490"/>
      <c r="AY49" s="490"/>
    </row>
    <row r="50" spans="1:51" ht="27" customHeight="1">
      <c r="A50" s="545"/>
      <c r="Z50" t="e">
        <f>+Milestones!#REF!</f>
        <v>#REF!</v>
      </c>
      <c r="AA50" s="572">
        <f>+Milestones!A8</f>
        <v>5</v>
      </c>
      <c r="AB50" s="1243" t="str">
        <f>+Milestones!B8</f>
        <v>Quality Lap Finish Milestone</v>
      </c>
      <c r="AC50" s="1244"/>
      <c r="AD50" s="1006">
        <f>+Milestones!D8</f>
        <v>46058</v>
      </c>
      <c r="AE50" s="1006">
        <f>+Milestones!E8</f>
        <v>46069</v>
      </c>
      <c r="AF50" s="1164">
        <f>+Milestones!E8</f>
        <v>46069</v>
      </c>
      <c r="AG50" s="1165"/>
      <c r="AH50" s="1006" t="str">
        <f>+Milestones!F8</f>
        <v>Finish</v>
      </c>
      <c r="AI50" s="1009">
        <f>+Milestones!G8</f>
        <v>-11</v>
      </c>
      <c r="AL50" s="490"/>
      <c r="AM50" s="490"/>
      <c r="AN50" s="490"/>
      <c r="AO50" s="490"/>
      <c r="AP50" s="490"/>
      <c r="AQ50" s="490"/>
      <c r="AR50" s="490"/>
      <c r="AS50" s="490"/>
      <c r="AT50" s="490"/>
      <c r="AU50" s="490"/>
      <c r="AV50" s="490"/>
      <c r="AW50" s="490"/>
      <c r="AX50" s="490"/>
      <c r="AY50" s="490"/>
    </row>
    <row r="51" spans="1:51" ht="27" customHeight="1">
      <c r="A51" s="545"/>
      <c r="Z51" t="e">
        <f>+Milestones!#REF!</f>
        <v>#REF!</v>
      </c>
      <c r="AA51" s="572">
        <f>+Milestones!A9</f>
        <v>6</v>
      </c>
      <c r="AB51" s="1243" t="str">
        <f>+Milestones!B9</f>
        <v>RBF Finish Milestone</v>
      </c>
      <c r="AC51" s="1244"/>
      <c r="AD51" s="1006">
        <f>+Milestones!D9</f>
        <v>46058</v>
      </c>
      <c r="AE51" s="1006">
        <f>+Milestones!E9</f>
        <v>46069</v>
      </c>
      <c r="AF51" s="1164">
        <f>+Milestones!E9</f>
        <v>46069</v>
      </c>
      <c r="AG51" s="1165"/>
      <c r="AH51" s="1006" t="str">
        <f>+Milestones!F9</f>
        <v>Finish</v>
      </c>
      <c r="AI51" s="1009">
        <f>+Milestones!G9</f>
        <v>-11</v>
      </c>
      <c r="AL51" s="490"/>
      <c r="AM51" s="490"/>
      <c r="AN51" s="490"/>
      <c r="AO51" s="490"/>
      <c r="AP51" s="490"/>
      <c r="AQ51" s="490"/>
      <c r="AR51" s="490"/>
      <c r="AS51" s="490"/>
      <c r="AT51" s="490"/>
      <c r="AU51" s="490"/>
      <c r="AV51" s="490"/>
      <c r="AW51" s="490"/>
      <c r="AX51" s="490"/>
      <c r="AY51" s="490"/>
    </row>
    <row r="52" spans="1:51" ht="27" customHeight="1">
      <c r="A52" s="545"/>
      <c r="G52" s="363">
        <v>20000000</v>
      </c>
      <c r="H52" s="363">
        <v>505886</v>
      </c>
      <c r="I52" s="363">
        <v>463892</v>
      </c>
      <c r="O52" s="363">
        <v>34555</v>
      </c>
      <c r="P52" s="363">
        <v>34555</v>
      </c>
      <c r="Z52" t="e">
        <f>+Milestones!#REF!</f>
        <v>#REF!</v>
      </c>
      <c r="AA52" s="572">
        <f>+Milestones!A10</f>
        <v>7</v>
      </c>
      <c r="AB52" s="1243" t="str">
        <f>+Milestones!B10</f>
        <v>All Works Finish Milestone</v>
      </c>
      <c r="AC52" s="1244"/>
      <c r="AD52" s="1006">
        <f>+Milestones!D10</f>
        <v>46573</v>
      </c>
      <c r="AE52" s="1006">
        <f>+Milestones!E10</f>
        <v>46573</v>
      </c>
      <c r="AF52" s="1164">
        <f>+Milestones!E10</f>
        <v>46573</v>
      </c>
      <c r="AG52" s="1165"/>
      <c r="AH52" s="1006" t="str">
        <f>+Milestones!F10</f>
        <v>UP</v>
      </c>
      <c r="AI52" s="1009">
        <f>+Milestones!G10</f>
        <v>0</v>
      </c>
      <c r="AL52" s="490"/>
      <c r="AM52" s="490"/>
      <c r="AN52" s="490"/>
      <c r="AO52" s="490"/>
      <c r="AP52" s="490"/>
      <c r="AQ52" s="490"/>
      <c r="AR52" s="490"/>
      <c r="AS52" s="490"/>
      <c r="AT52" s="490"/>
      <c r="AU52" s="490"/>
      <c r="AV52" s="490"/>
      <c r="AW52" s="490"/>
      <c r="AX52" s="490"/>
      <c r="AY52" s="490"/>
    </row>
    <row r="53" spans="1:51" ht="27" customHeight="1">
      <c r="A53" s="545"/>
      <c r="H53" s="363">
        <v>86640</v>
      </c>
      <c r="I53" s="363">
        <v>605533</v>
      </c>
      <c r="Z53" t="e">
        <f>+Milestones!#REF!</f>
        <v>#REF!</v>
      </c>
      <c r="AA53" s="572">
        <f>+Milestones!A11</f>
        <v>8</v>
      </c>
      <c r="AB53" s="1243" t="str">
        <f>+Milestones!B11</f>
        <v>Engineering Phase Finish Milestone</v>
      </c>
      <c r="AC53" s="1244"/>
      <c r="AD53" s="1006">
        <f>+Milestones!D11</f>
        <v>46086</v>
      </c>
      <c r="AE53" s="1006">
        <f>+Milestones!E11</f>
        <v>46293</v>
      </c>
      <c r="AF53" s="1164">
        <f>+Milestones!E11</f>
        <v>46293</v>
      </c>
      <c r="AG53" s="1165"/>
      <c r="AH53" s="1006" t="str">
        <f>+Milestones!F11</f>
        <v>UP</v>
      </c>
      <c r="AI53" s="1009">
        <f>+Milestones!G11</f>
        <v>-207</v>
      </c>
      <c r="AL53" s="490"/>
      <c r="AM53" s="490"/>
      <c r="AN53" s="490"/>
      <c r="AO53" s="490"/>
      <c r="AP53" s="490"/>
      <c r="AQ53" s="490"/>
      <c r="AR53" s="490"/>
      <c r="AS53" s="490"/>
      <c r="AT53" s="490"/>
      <c r="AU53" s="490"/>
      <c r="AV53" s="490"/>
      <c r="AW53" s="490"/>
      <c r="AX53" s="490"/>
      <c r="AY53" s="490"/>
    </row>
    <row r="54" spans="1:51" ht="27" customHeight="1">
      <c r="A54" s="545"/>
      <c r="H54" s="363">
        <f>H55+H58</f>
        <v>926799</v>
      </c>
      <c r="O54" s="363">
        <f>57592</f>
        <v>57592</v>
      </c>
      <c r="P54" s="363">
        <v>50223</v>
      </c>
      <c r="Z54" t="e">
        <f>+Milestones!#REF!</f>
        <v>#REF!</v>
      </c>
      <c r="AA54" s="573">
        <f>+Milestones!A12</f>
        <v>9</v>
      </c>
      <c r="AB54" s="1245" t="str">
        <f>+Milestones!B12</f>
        <v>Procurment Phase Finish Milestone</v>
      </c>
      <c r="AC54" s="1246"/>
      <c r="AD54" s="1007">
        <f>+Milestones!D12</f>
        <v>46410</v>
      </c>
      <c r="AE54" s="1007">
        <f>+Milestones!E12</f>
        <v>46404</v>
      </c>
      <c r="AF54" s="1164">
        <f>+Milestones!E12</f>
        <v>46404</v>
      </c>
      <c r="AG54" s="1165"/>
      <c r="AH54" s="1007" t="str">
        <f>+Milestones!F12</f>
        <v>UP</v>
      </c>
      <c r="AI54" s="1010">
        <f>+Milestones!G12</f>
        <v>6</v>
      </c>
      <c r="AO54" s="490"/>
      <c r="AP54" s="549"/>
      <c r="AQ54" s="490"/>
      <c r="AR54" s="490"/>
      <c r="AS54" s="490"/>
      <c r="AT54" s="490"/>
      <c r="AU54" s="490"/>
      <c r="AV54" s="490"/>
      <c r="AW54" s="490"/>
      <c r="AX54" s="490"/>
      <c r="AY54" s="490"/>
    </row>
    <row r="55" spans="1:51" ht="14.7" customHeight="1">
      <c r="A55" s="545"/>
      <c r="H55" s="363">
        <f>H56+H57</f>
        <v>921566</v>
      </c>
      <c r="O55" s="363">
        <v>9755</v>
      </c>
      <c r="P55" s="363">
        <v>11013</v>
      </c>
      <c r="Z55"/>
      <c r="AA55" s="550"/>
      <c r="AB55" s="551"/>
      <c r="AC55" s="551"/>
      <c r="AD55" s="551"/>
      <c r="AE55" s="551"/>
      <c r="AF55" s="551"/>
      <c r="AG55" s="551"/>
      <c r="AH55" s="551"/>
      <c r="AI55" s="552"/>
      <c r="AO55" s="490"/>
      <c r="AP55" s="549"/>
      <c r="AQ55" s="490"/>
      <c r="AR55" s="490"/>
      <c r="AS55" s="490"/>
      <c r="AT55" s="490"/>
      <c r="AU55" s="490"/>
      <c r="AV55" s="490"/>
      <c r="AW55" s="490"/>
      <c r="AX55" s="490"/>
      <c r="AY55" s="490"/>
    </row>
    <row r="56" spans="1:51" s="554" customFormat="1" ht="14.4" customHeight="1">
      <c r="A56" s="553"/>
      <c r="H56" s="554">
        <v>479000</v>
      </c>
      <c r="I56" s="554">
        <v>504900</v>
      </c>
      <c r="O56" s="554">
        <v>4073</v>
      </c>
      <c r="T56" s="363"/>
      <c r="U56" s="363"/>
      <c r="V56" s="363"/>
      <c r="W56" s="363"/>
      <c r="X56" s="363"/>
      <c r="Y56" s="363"/>
      <c r="Z56"/>
      <c r="AA56" s="555"/>
      <c r="AB56" s="551"/>
      <c r="AC56" s="551"/>
      <c r="AD56" s="551"/>
      <c r="AE56" s="551"/>
      <c r="AF56" s="551"/>
      <c r="AG56" s="551"/>
      <c r="AH56" s="551"/>
      <c r="AI56" s="552"/>
      <c r="AO56" s="556"/>
      <c r="AP56" s="549"/>
      <c r="AQ56" s="557"/>
      <c r="AR56" s="490"/>
      <c r="AS56" s="490"/>
      <c r="AT56" s="490"/>
      <c r="AU56" s="490"/>
      <c r="AV56" s="490"/>
      <c r="AW56" s="490"/>
      <c r="AX56" s="490"/>
      <c r="AY56" s="490"/>
    </row>
    <row r="57" spans="1:51">
      <c r="A57" s="545"/>
      <c r="H57" s="363">
        <v>442566</v>
      </c>
      <c r="I57" s="363">
        <v>1116058</v>
      </c>
      <c r="O57" s="363">
        <f>O58+O59</f>
        <v>3975</v>
      </c>
      <c r="P57" s="363">
        <f>P58+P59</f>
        <v>8164</v>
      </c>
      <c r="Z57"/>
      <c r="AA57" s="555"/>
      <c r="AB57" s="551"/>
      <c r="AC57" s="551"/>
      <c r="AD57" s="551"/>
      <c r="AE57" s="551"/>
      <c r="AF57" s="551"/>
      <c r="AG57" s="551"/>
      <c r="AH57" s="551"/>
      <c r="AI57" s="552"/>
      <c r="AO57" s="556"/>
      <c r="AP57" s="549"/>
      <c r="AQ57" s="557"/>
      <c r="AR57" s="490"/>
      <c r="AS57" s="490"/>
      <c r="AT57" s="490"/>
      <c r="AU57" s="490"/>
      <c r="AV57" s="490"/>
      <c r="AW57" s="490"/>
      <c r="AX57" s="490"/>
      <c r="AY57" s="490"/>
    </row>
    <row r="58" spans="1:51">
      <c r="A58" s="545"/>
      <c r="H58" s="363">
        <f>H59+H60</f>
        <v>5233</v>
      </c>
      <c r="I58" s="363">
        <f>I59+I60</f>
        <v>186144</v>
      </c>
      <c r="O58" s="363">
        <v>2008</v>
      </c>
      <c r="P58" s="363">
        <v>2454</v>
      </c>
      <c r="Z58"/>
      <c r="AA58" s="555"/>
      <c r="AB58" s="551"/>
      <c r="AC58" s="551"/>
      <c r="AD58" s="551"/>
      <c r="AE58" s="551"/>
      <c r="AF58" s="551"/>
      <c r="AG58" s="551"/>
      <c r="AH58" s="551"/>
      <c r="AI58" s="552"/>
      <c r="AO58" s="558"/>
      <c r="AP58" s="549"/>
      <c r="AQ58" s="557"/>
      <c r="AR58" s="490"/>
      <c r="AS58" s="490"/>
      <c r="AT58" s="490"/>
      <c r="AU58" s="490"/>
      <c r="AV58" s="490"/>
      <c r="AW58" s="490"/>
      <c r="AX58" s="490"/>
      <c r="AY58" s="490"/>
    </row>
    <row r="59" spans="1:51" ht="14.4" customHeight="1">
      <c r="A59" s="545"/>
      <c r="H59" s="363">
        <v>5233</v>
      </c>
      <c r="I59" s="363">
        <v>186144</v>
      </c>
      <c r="O59" s="363">
        <v>1967</v>
      </c>
      <c r="P59" s="363">
        <v>5710</v>
      </c>
      <c r="Z59"/>
      <c r="AA59" s="555"/>
      <c r="AB59" s="551"/>
      <c r="AC59" s="551"/>
      <c r="AD59" s="551"/>
      <c r="AE59" s="551"/>
      <c r="AF59" s="551"/>
      <c r="AG59" s="551"/>
      <c r="AH59" s="551"/>
      <c r="AI59" s="552"/>
      <c r="AO59" s="490"/>
      <c r="AP59" s="490"/>
      <c r="AQ59" s="490"/>
      <c r="AR59" s="490"/>
      <c r="AS59" s="490"/>
      <c r="AT59" s="490"/>
      <c r="AU59" s="490"/>
      <c r="AV59" s="490"/>
      <c r="AW59" s="490"/>
      <c r="AX59" s="490"/>
      <c r="AY59" s="490"/>
    </row>
    <row r="60" spans="1:51" ht="14.4" customHeight="1">
      <c r="A60" s="545"/>
      <c r="O60" s="363">
        <f>O61+O62</f>
        <v>97</v>
      </c>
      <c r="P60" s="363">
        <f>P61+P62</f>
        <v>635</v>
      </c>
      <c r="Z60"/>
      <c r="AA60" s="555"/>
      <c r="AB60" s="551"/>
      <c r="AC60" s="551"/>
      <c r="AD60" s="551"/>
      <c r="AE60" s="551"/>
      <c r="AF60" s="551"/>
      <c r="AG60" s="551"/>
      <c r="AH60" s="551"/>
      <c r="AI60" s="552"/>
      <c r="AN60" s="544"/>
      <c r="AO60" s="490"/>
      <c r="AP60" s="490"/>
      <c r="AQ60" s="490"/>
      <c r="AR60" s="490"/>
      <c r="AS60" s="490"/>
      <c r="AT60" s="490"/>
      <c r="AU60" s="490"/>
      <c r="AV60" s="490"/>
      <c r="AW60" s="490"/>
      <c r="AX60" s="490"/>
      <c r="AY60" s="490"/>
    </row>
    <row r="61" spans="1:51" ht="14.4" customHeight="1">
      <c r="A61" s="545"/>
      <c r="O61" s="363">
        <v>97</v>
      </c>
      <c r="P61" s="363">
        <v>635</v>
      </c>
      <c r="Z61"/>
      <c r="AA61" s="555"/>
      <c r="AB61" s="551"/>
      <c r="AC61" s="551"/>
      <c r="AD61" s="551"/>
      <c r="AE61" s="551"/>
      <c r="AF61" s="551"/>
      <c r="AG61" s="551"/>
      <c r="AH61" s="551"/>
      <c r="AI61" s="552"/>
      <c r="AO61" s="490"/>
      <c r="AP61" s="490"/>
      <c r="AQ61" s="490"/>
      <c r="AR61" s="490"/>
      <c r="AS61" s="490"/>
      <c r="AT61" s="490"/>
      <c r="AU61" s="490"/>
      <c r="AV61" s="490"/>
      <c r="AW61" s="490"/>
      <c r="AX61" s="490"/>
      <c r="AY61" s="490"/>
    </row>
    <row r="62" spans="1:51">
      <c r="A62" s="545"/>
      <c r="Z62"/>
      <c r="AA62" s="555"/>
      <c r="AB62" s="551"/>
      <c r="AC62" s="551"/>
      <c r="AD62" s="551"/>
      <c r="AE62" s="551"/>
      <c r="AF62" s="551"/>
      <c r="AG62" s="551"/>
      <c r="AH62" s="551"/>
      <c r="AI62" s="552"/>
      <c r="AO62" s="490"/>
      <c r="AP62" s="490"/>
      <c r="AQ62" s="490"/>
      <c r="AR62" s="490"/>
      <c r="AS62" s="490"/>
      <c r="AT62" s="490"/>
      <c r="AU62" s="490"/>
      <c r="AV62" s="490"/>
      <c r="AW62" s="490"/>
      <c r="AX62" s="490"/>
      <c r="AY62" s="490"/>
    </row>
    <row r="63" spans="1:51" ht="15" customHeight="1">
      <c r="A63" s="545"/>
      <c r="Z63"/>
      <c r="AA63" s="555"/>
      <c r="AB63" s="551"/>
      <c r="AC63" s="551"/>
      <c r="AD63" s="551"/>
      <c r="AE63" s="551"/>
      <c r="AF63" s="551"/>
      <c r="AG63" s="551"/>
      <c r="AH63" s="551"/>
      <c r="AI63" s="552"/>
      <c r="AO63" s="490"/>
      <c r="AP63" s="490"/>
      <c r="AQ63" s="490"/>
      <c r="AR63" s="490"/>
      <c r="AS63" s="490"/>
      <c r="AT63" s="490"/>
      <c r="AU63" s="490"/>
      <c r="AV63" s="490"/>
      <c r="AW63" s="490"/>
      <c r="AX63" s="490"/>
      <c r="AY63" s="490"/>
    </row>
    <row r="64" spans="1:51" ht="15" customHeight="1">
      <c r="A64" s="545"/>
      <c r="Z64"/>
      <c r="AA64" s="555"/>
      <c r="AB64" s="551"/>
      <c r="AC64" s="551"/>
      <c r="AD64" s="551"/>
      <c r="AE64" s="551"/>
      <c r="AF64" s="551"/>
      <c r="AG64" s="551"/>
      <c r="AH64" s="551"/>
      <c r="AI64" s="552"/>
    </row>
    <row r="65" spans="1:50" ht="15" customHeight="1">
      <c r="A65" s="545"/>
      <c r="Z65"/>
      <c r="AA65" s="555"/>
      <c r="AB65" s="551"/>
      <c r="AC65" s="551"/>
      <c r="AD65" s="551"/>
      <c r="AE65" s="551"/>
      <c r="AF65" s="551"/>
      <c r="AG65" s="551"/>
      <c r="AH65" s="551"/>
      <c r="AI65" s="552"/>
    </row>
    <row r="66" spans="1:50" ht="15" customHeight="1">
      <c r="A66" s="545"/>
      <c r="Z66"/>
      <c r="AA66" s="555"/>
      <c r="AB66" s="551"/>
      <c r="AC66" s="551"/>
      <c r="AD66" s="551"/>
      <c r="AE66" s="551"/>
      <c r="AF66" s="551"/>
      <c r="AG66" s="551"/>
      <c r="AH66" s="551"/>
      <c r="AI66" s="552"/>
    </row>
    <row r="67" spans="1:50" ht="15" customHeight="1">
      <c r="A67" s="545"/>
      <c r="X67" s="559"/>
      <c r="Z67"/>
      <c r="AA67" s="555"/>
      <c r="AB67" s="551"/>
      <c r="AC67" s="551"/>
      <c r="AD67" s="551"/>
      <c r="AE67" s="551"/>
      <c r="AF67" s="551"/>
      <c r="AG67" s="551"/>
      <c r="AH67" s="551"/>
      <c r="AI67" s="552"/>
    </row>
    <row r="68" spans="1:50" ht="4.95" customHeight="1">
      <c r="A68" s="545"/>
      <c r="AA68" s="560"/>
      <c r="AB68" s="561"/>
      <c r="AC68" s="561"/>
      <c r="AD68" s="561"/>
      <c r="AE68" s="561"/>
      <c r="AI68" s="489"/>
      <c r="AK68" s="363" t="s">
        <v>473</v>
      </c>
    </row>
    <row r="69" spans="1:50" ht="20.100000000000001" customHeight="1">
      <c r="A69" s="545"/>
      <c r="AA69" s="562"/>
      <c r="AB69" s="561"/>
      <c r="AC69" s="561"/>
      <c r="AD69" s="561"/>
      <c r="AE69" s="561"/>
      <c r="AI69" s="489"/>
    </row>
    <row r="70" spans="1:50" s="480" customFormat="1" ht="25.2" customHeight="1" thickBot="1">
      <c r="A70" s="325" t="s">
        <v>197</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326"/>
      <c r="AH70" s="326"/>
      <c r="AI70" s="327"/>
      <c r="AN70" s="482"/>
      <c r="AO70" s="482"/>
      <c r="AP70" s="482"/>
      <c r="AQ70" s="482"/>
      <c r="AR70" s="482"/>
      <c r="AS70" s="482"/>
      <c r="AT70" s="482"/>
      <c r="AU70" s="482"/>
      <c r="AV70" s="482"/>
      <c r="AW70" s="482"/>
      <c r="AX70" s="482"/>
    </row>
    <row r="71" spans="1:50" s="446" customFormat="1" ht="19.95" customHeight="1" thickBot="1">
      <c r="A71" s="328" t="s">
        <v>354</v>
      </c>
      <c r="B71" s="329"/>
      <c r="C71" s="329"/>
      <c r="D71" s="329"/>
      <c r="E71" s="329"/>
      <c r="F71" s="329"/>
      <c r="G71" s="329"/>
      <c r="H71" s="329"/>
      <c r="I71" s="329"/>
      <c r="J71" s="329"/>
      <c r="K71" s="329"/>
      <c r="L71" s="330" t="s">
        <v>244</v>
      </c>
      <c r="M71" s="329"/>
      <c r="N71" s="329"/>
      <c r="O71" s="329"/>
      <c r="P71" s="329"/>
      <c r="Q71" s="329"/>
      <c r="R71" s="329"/>
      <c r="S71" s="329"/>
      <c r="T71" s="329"/>
      <c r="U71" s="329"/>
      <c r="V71" s="331"/>
      <c r="W71" s="332" t="s">
        <v>136</v>
      </c>
      <c r="X71" s="332"/>
      <c r="Y71" s="332"/>
      <c r="Z71" s="332"/>
      <c r="AA71" s="332"/>
      <c r="AB71" s="332"/>
      <c r="AC71" s="332"/>
      <c r="AD71" s="332"/>
      <c r="AE71" s="332"/>
      <c r="AF71" s="332"/>
      <c r="AG71" s="332"/>
      <c r="AH71" s="332"/>
      <c r="AI71" s="333"/>
      <c r="AJ71" s="485"/>
      <c r="AK71" s="485"/>
      <c r="AL71" s="485"/>
      <c r="AM71" s="485"/>
      <c r="AN71" s="485"/>
      <c r="AO71" s="485"/>
      <c r="AP71" s="485"/>
      <c r="AQ71" s="485"/>
      <c r="AR71" s="485"/>
    </row>
    <row r="72" spans="1:50" s="564" customFormat="1" ht="19.95" customHeight="1" thickBot="1">
      <c r="A72" s="294" t="s">
        <v>198</v>
      </c>
      <c r="B72" s="295"/>
      <c r="C72" s="295"/>
      <c r="D72" s="295"/>
      <c r="E72" s="295"/>
      <c r="F72" s="295"/>
      <c r="G72" s="295"/>
      <c r="H72" s="295"/>
      <c r="I72" s="295"/>
      <c r="J72" s="295"/>
      <c r="K72" s="304"/>
      <c r="L72" s="1304" t="s">
        <v>214</v>
      </c>
      <c r="M72" s="1304"/>
      <c r="N72" s="1304"/>
      <c r="O72" s="1304"/>
      <c r="P72" s="1304"/>
      <c r="Q72" s="1304"/>
      <c r="R72" s="1304"/>
      <c r="S72" s="1304"/>
      <c r="T72" s="1304"/>
      <c r="U72" s="1304"/>
      <c r="V72" s="1305"/>
      <c r="W72" s="305" t="s">
        <v>228</v>
      </c>
      <c r="X72" s="305"/>
      <c r="Y72" s="305"/>
      <c r="Z72" s="305"/>
      <c r="AA72" s="305"/>
      <c r="AB72" s="305"/>
      <c r="AC72" s="305"/>
      <c r="AD72" s="305"/>
      <c r="AE72" s="1251" t="s">
        <v>392</v>
      </c>
      <c r="AF72" s="1251"/>
      <c r="AG72" s="1251"/>
      <c r="AH72" s="1251"/>
      <c r="AI72" s="1252"/>
      <c r="AJ72" s="563"/>
      <c r="AK72" s="563"/>
      <c r="AL72" s="563"/>
      <c r="AM72" s="563"/>
      <c r="AN72" s="563"/>
      <c r="AO72" s="563"/>
    </row>
    <row r="73" spans="1:50" ht="15.75" customHeight="1">
      <c r="A73" s="1312" t="s">
        <v>207</v>
      </c>
      <c r="B73" s="1313"/>
      <c r="C73" s="1343" t="s">
        <v>5</v>
      </c>
      <c r="D73" s="300" t="s">
        <v>479</v>
      </c>
      <c r="E73" s="301"/>
      <c r="F73" s="301"/>
      <c r="G73" s="301"/>
      <c r="H73" s="302"/>
      <c r="I73" s="1171" t="s">
        <v>335</v>
      </c>
      <c r="J73" s="1171" t="s">
        <v>159</v>
      </c>
      <c r="K73" s="1173" t="s">
        <v>211</v>
      </c>
      <c r="L73" s="1381" t="s">
        <v>214</v>
      </c>
      <c r="M73" s="1382"/>
      <c r="N73" s="1378" t="s">
        <v>128</v>
      </c>
      <c r="O73" s="1188" t="s">
        <v>95</v>
      </c>
      <c r="P73" s="1188" t="s">
        <v>4</v>
      </c>
      <c r="Q73" s="1385" t="s">
        <v>165</v>
      </c>
      <c r="R73" s="1367" t="s">
        <v>159</v>
      </c>
      <c r="S73" s="1368"/>
      <c r="T73" s="1368"/>
      <c r="U73" s="1368"/>
      <c r="V73" s="1368"/>
      <c r="W73" s="1310" t="s">
        <v>237</v>
      </c>
      <c r="X73" s="1306" t="s">
        <v>1</v>
      </c>
      <c r="Y73" s="1307"/>
      <c r="Z73" s="1306" t="s">
        <v>224</v>
      </c>
      <c r="AA73" s="1307"/>
      <c r="AB73" s="1398" t="s">
        <v>225</v>
      </c>
      <c r="AC73" s="1398" t="s">
        <v>226</v>
      </c>
      <c r="AD73" s="1400" t="s">
        <v>20</v>
      </c>
      <c r="AF73"/>
      <c r="AG73"/>
      <c r="AH73"/>
      <c r="AI73" s="334"/>
      <c r="AJ73"/>
      <c r="AK73"/>
      <c r="AL73"/>
      <c r="AM73"/>
    </row>
    <row r="74" spans="1:50" ht="15" customHeight="1">
      <c r="A74" s="1314"/>
      <c r="B74" s="1315"/>
      <c r="C74" s="1344"/>
      <c r="D74" s="303" t="s">
        <v>168</v>
      </c>
      <c r="E74" s="303" t="s">
        <v>199</v>
      </c>
      <c r="F74" s="303" t="s">
        <v>200</v>
      </c>
      <c r="G74" s="303" t="s">
        <v>201</v>
      </c>
      <c r="H74" s="303" t="s">
        <v>202</v>
      </c>
      <c r="I74" s="1172"/>
      <c r="J74" s="1172"/>
      <c r="K74" s="1174"/>
      <c r="L74" s="1383"/>
      <c r="M74" s="1384"/>
      <c r="N74" s="1379"/>
      <c r="O74" s="1189"/>
      <c r="P74" s="1189"/>
      <c r="Q74" s="1372"/>
      <c r="R74" s="1371" t="s">
        <v>160</v>
      </c>
      <c r="S74" s="1371" t="s">
        <v>161</v>
      </c>
      <c r="T74" s="1371" t="s">
        <v>162</v>
      </c>
      <c r="U74" s="1371" t="s">
        <v>163</v>
      </c>
      <c r="V74" s="1369" t="s">
        <v>164</v>
      </c>
      <c r="W74" s="1311"/>
      <c r="X74" s="1308"/>
      <c r="Y74" s="1309"/>
      <c r="Z74" s="1351"/>
      <c r="AA74" s="1352"/>
      <c r="AB74" s="1399"/>
      <c r="AC74" s="1399"/>
      <c r="AD74" s="1401"/>
      <c r="AF74"/>
      <c r="AG74"/>
      <c r="AH74"/>
      <c r="AI74" s="334"/>
      <c r="AJ74"/>
      <c r="AK74"/>
      <c r="AL74"/>
      <c r="AM74"/>
    </row>
    <row r="75" spans="1:50" s="554" customFormat="1" ht="18.600000000000001" customHeight="1">
      <c r="A75" s="1361" t="s">
        <v>709</v>
      </c>
      <c r="B75" s="1362"/>
      <c r="C75" s="335">
        <f>+'Quality-Stat'!D14</f>
        <v>130</v>
      </c>
      <c r="D75" s="335">
        <f>+'Quality-Stat'!E14</f>
        <v>28</v>
      </c>
      <c r="E75" s="335">
        <f>+'Quality-Stat'!F14</f>
        <v>102</v>
      </c>
      <c r="F75" s="335">
        <f>+'Quality-Stat'!G14</f>
        <v>0</v>
      </c>
      <c r="G75" s="335">
        <f>+'Quality-Stat'!H14</f>
        <v>0</v>
      </c>
      <c r="H75" s="335">
        <f>+'Quality-Stat'!I14</f>
        <v>130</v>
      </c>
      <c r="I75" s="335">
        <f>+'Quality-Stat'!J14</f>
        <v>0</v>
      </c>
      <c r="J75" s="335">
        <f>+'Quality-Stat'!K14</f>
        <v>0</v>
      </c>
      <c r="K75" s="335">
        <f>+'Quality-Stat'!L14</f>
        <v>130</v>
      </c>
      <c r="L75" s="1383"/>
      <c r="M75" s="1384"/>
      <c r="N75" s="1379"/>
      <c r="O75" s="1189"/>
      <c r="P75" s="1189"/>
      <c r="Q75" s="1372"/>
      <c r="R75" s="1372"/>
      <c r="S75" s="1372"/>
      <c r="T75" s="1372"/>
      <c r="U75" s="1372"/>
      <c r="V75" s="1370"/>
      <c r="W75" s="1184" t="s">
        <v>468</v>
      </c>
      <c r="X75" s="1394" t="str">
        <f>'[36]HSE-Stat'!B4</f>
        <v>Total Hours Worked</v>
      </c>
      <c r="Y75" s="1395"/>
      <c r="Z75" s="1191">
        <f>'HSE-Stat '!D4</f>
        <v>36000</v>
      </c>
      <c r="AA75" s="1192"/>
      <c r="AB75" s="336">
        <f>'HSE-Stat '!E4</f>
        <v>122940</v>
      </c>
      <c r="AC75" s="337">
        <f>'HSE-Stat '!F4</f>
        <v>790456</v>
      </c>
      <c r="AD75" s="338">
        <f>'HSE-Stat '!G4</f>
        <v>490456</v>
      </c>
      <c r="AF75"/>
      <c r="AG75"/>
      <c r="AH75" t="s">
        <v>236</v>
      </c>
      <c r="AI75" s="339">
        <f>+SUM(AD86:AD90)</f>
        <v>90</v>
      </c>
      <c r="AJ75"/>
      <c r="AK75"/>
      <c r="AL75"/>
      <c r="AM75"/>
      <c r="AN75"/>
    </row>
    <row r="76" spans="1:50" ht="18.600000000000001" customHeight="1">
      <c r="A76" s="1353" t="s">
        <v>746</v>
      </c>
      <c r="B76" s="1354"/>
      <c r="C76" s="340">
        <f>+'Quality-Stat'!D15</f>
        <v>140</v>
      </c>
      <c r="D76" s="340">
        <f>+'Quality-Stat'!E15</f>
        <v>22</v>
      </c>
      <c r="E76" s="340">
        <v>112</v>
      </c>
      <c r="F76" s="340">
        <f>+'Quality-Stat'!G15</f>
        <v>0</v>
      </c>
      <c r="G76" s="340">
        <f>+'Quality-Stat'!H15</f>
        <v>0</v>
      </c>
      <c r="H76" s="340">
        <v>135</v>
      </c>
      <c r="I76" s="340">
        <f>+'Quality-Stat'!J15</f>
        <v>0</v>
      </c>
      <c r="J76" s="340">
        <v>0</v>
      </c>
      <c r="K76" s="340">
        <f>+'Quality-Stat'!L15</f>
        <v>144</v>
      </c>
      <c r="L76" s="1175" t="s">
        <v>476</v>
      </c>
      <c r="M76" s="1176"/>
      <c r="N76" s="341">
        <f>+'Quality-Stat'!C6</f>
        <v>16</v>
      </c>
      <c r="O76" s="342">
        <f>+'Quality-Stat'!D6</f>
        <v>13</v>
      </c>
      <c r="P76" s="342">
        <f>+'Quality-Stat'!E6</f>
        <v>3</v>
      </c>
      <c r="Q76" s="342">
        <f>+'Quality-Stat'!F6</f>
        <v>0</v>
      </c>
      <c r="R76" s="342">
        <f>+'Quality-Stat'!G6</f>
        <v>3</v>
      </c>
      <c r="S76" s="342">
        <f>+'Quality-Stat'!H6</f>
        <v>0</v>
      </c>
      <c r="T76" s="342">
        <f>+'Quality-Stat'!I6</f>
        <v>0</v>
      </c>
      <c r="U76" s="342">
        <f>+'Quality-Stat'!J6</f>
        <v>0</v>
      </c>
      <c r="V76" s="343">
        <f>+'Quality-Stat'!K6</f>
        <v>0</v>
      </c>
      <c r="W76" s="1185"/>
      <c r="X76" s="1222" t="str">
        <f>'[36]HSE-Stat'!B5</f>
        <v>Safe Hours Worked</v>
      </c>
      <c r="Y76" s="1223"/>
      <c r="Z76" s="1191">
        <f>'HSE-Stat '!D5</f>
        <v>36000</v>
      </c>
      <c r="AA76" s="1192"/>
      <c r="AB76" s="336">
        <f>'HSE-Stat '!E5</f>
        <v>122940</v>
      </c>
      <c r="AC76" s="337">
        <f>'HSE-Stat '!F5</f>
        <v>790456</v>
      </c>
      <c r="AD76" s="338">
        <f>'HSE-Stat '!G5</f>
        <v>490456</v>
      </c>
      <c r="AF76"/>
      <c r="AG76"/>
      <c r="AH76" t="s">
        <v>235</v>
      </c>
      <c r="AI76" s="339">
        <f>SUM(AD77:AD85)</f>
        <v>0</v>
      </c>
      <c r="AJ76"/>
      <c r="AK76"/>
      <c r="AL76"/>
      <c r="AM76"/>
      <c r="AN76"/>
    </row>
    <row r="77" spans="1:50" ht="18.600000000000001" customHeight="1">
      <c r="A77" s="1353" t="s">
        <v>747</v>
      </c>
      <c r="B77" s="1354"/>
      <c r="C77" s="340">
        <f>+'Quality-Stat'!D16</f>
        <v>107</v>
      </c>
      <c r="D77" s="340">
        <f>+'Quality-Stat'!E16</f>
        <v>4</v>
      </c>
      <c r="E77" s="340">
        <f>+'Quality-Stat'!F16</f>
        <v>103</v>
      </c>
      <c r="F77" s="340">
        <f>+'Quality-Stat'!G16</f>
        <v>0</v>
      </c>
      <c r="G77" s="340">
        <f>+'Quality-Stat'!H16</f>
        <v>0</v>
      </c>
      <c r="H77" s="340">
        <f>+'Quality-Stat'!I16</f>
        <v>107</v>
      </c>
      <c r="I77" s="340">
        <f>+'Quality-Stat'!J16</f>
        <v>0</v>
      </c>
      <c r="J77" s="340">
        <f>+'Quality-Stat'!K16</f>
        <v>0</v>
      </c>
      <c r="K77" s="340">
        <f>+'Quality-Stat'!L16</f>
        <v>107</v>
      </c>
      <c r="L77" s="1175" t="s">
        <v>474</v>
      </c>
      <c r="M77" s="1176"/>
      <c r="N77" s="347">
        <f>+'Quality-Stat'!C7</f>
        <v>5</v>
      </c>
      <c r="O77" s="348">
        <f>+'Quality-Stat'!D7</f>
        <v>5</v>
      </c>
      <c r="P77" s="348">
        <f>+'Quality-Stat'!E7</f>
        <v>0</v>
      </c>
      <c r="Q77" s="348">
        <f>+'Quality-Stat'!F7</f>
        <v>0</v>
      </c>
      <c r="R77" s="342">
        <f>+'Quality-Stat'!G7</f>
        <v>0</v>
      </c>
      <c r="S77" s="348">
        <f>+'Quality-Stat'!H7</f>
        <v>0</v>
      </c>
      <c r="T77" s="348">
        <f>+'Quality-Stat'!I7</f>
        <v>0</v>
      </c>
      <c r="U77" s="348">
        <f>+'Quality-Stat'!J7</f>
        <v>0</v>
      </c>
      <c r="V77" s="349">
        <f>+'Quality-Stat'!K7</f>
        <v>0</v>
      </c>
      <c r="W77" s="1184" t="s">
        <v>235</v>
      </c>
      <c r="X77" s="1222">
        <v>0</v>
      </c>
      <c r="Y77" s="1223"/>
      <c r="Z77" s="1220">
        <v>0</v>
      </c>
      <c r="AA77" s="1221"/>
      <c r="AB77" s="344">
        <v>0</v>
      </c>
      <c r="AC77" s="345">
        <f>'HSE-Stat '!F6</f>
        <v>52</v>
      </c>
      <c r="AD77" s="346">
        <v>0</v>
      </c>
      <c r="AF77"/>
      <c r="AG77"/>
      <c r="AH77"/>
      <c r="AI77" s="334"/>
      <c r="AJ77"/>
      <c r="AK77"/>
      <c r="AL77"/>
      <c r="AM77"/>
      <c r="AN77"/>
    </row>
    <row r="78" spans="1:50" ht="18.600000000000001" customHeight="1">
      <c r="A78" s="1353" t="s">
        <v>744</v>
      </c>
      <c r="B78" s="1354"/>
      <c r="C78" s="340">
        <f>+'Quality-Stat'!D17</f>
        <v>22</v>
      </c>
      <c r="D78" s="340">
        <f>+'Quality-Stat'!E17</f>
        <v>3</v>
      </c>
      <c r="E78" s="340">
        <f>+'Quality-Stat'!F17</f>
        <v>4</v>
      </c>
      <c r="F78" s="340">
        <f>+'Quality-Stat'!G17</f>
        <v>15</v>
      </c>
      <c r="G78" s="340">
        <f>+'Quality-Stat'!H17</f>
        <v>0</v>
      </c>
      <c r="H78" s="340">
        <f>+'Quality-Stat'!I17</f>
        <v>7</v>
      </c>
      <c r="I78" s="340">
        <f>+'Quality-Stat'!J17</f>
        <v>0</v>
      </c>
      <c r="J78" s="340">
        <f>+'Quality-Stat'!K17</f>
        <v>0</v>
      </c>
      <c r="K78" s="340">
        <f>+'Quality-Stat'!L17</f>
        <v>7</v>
      </c>
      <c r="L78" s="1175" t="s">
        <v>355</v>
      </c>
      <c r="M78" s="1176"/>
      <c r="N78" s="347">
        <f>+'Quality-Stat'!C8</f>
        <v>196</v>
      </c>
      <c r="O78" s="348">
        <f>+'Quality-Stat'!D8</f>
        <v>190</v>
      </c>
      <c r="P78" s="348">
        <f>+'Quality-Stat'!E8</f>
        <v>6</v>
      </c>
      <c r="Q78" s="348">
        <f>+'Quality-Stat'!F8</f>
        <v>0</v>
      </c>
      <c r="R78" s="342">
        <f>+'Quality-Stat'!G8</f>
        <v>6</v>
      </c>
      <c r="S78" s="348">
        <f>+'Quality-Stat'!H8</f>
        <v>0</v>
      </c>
      <c r="T78" s="348">
        <f>+'Quality-Stat'!I8</f>
        <v>0</v>
      </c>
      <c r="U78" s="348">
        <f>+'Quality-Stat'!J8</f>
        <v>0</v>
      </c>
      <c r="V78" s="349">
        <f>+'Quality-Stat'!K8</f>
        <v>0</v>
      </c>
      <c r="W78" s="1185"/>
      <c r="X78" s="1396">
        <v>0</v>
      </c>
      <c r="Y78" s="1397"/>
      <c r="Z78" s="1220">
        <v>0</v>
      </c>
      <c r="AA78" s="1221"/>
      <c r="AB78" s="344">
        <v>0</v>
      </c>
      <c r="AC78" s="345">
        <f>'HSE-Stat '!F7</f>
        <v>0</v>
      </c>
      <c r="AD78" s="346">
        <v>0</v>
      </c>
      <c r="AF78"/>
      <c r="AG78"/>
      <c r="AH78"/>
      <c r="AI78" s="334"/>
      <c r="AJ78"/>
      <c r="AK78"/>
      <c r="AL78"/>
      <c r="AM78"/>
      <c r="AN78"/>
    </row>
    <row r="79" spans="1:50" ht="18.600000000000001" customHeight="1">
      <c r="A79" s="1355" t="s">
        <v>745</v>
      </c>
      <c r="B79" s="1356"/>
      <c r="C79" s="350">
        <f>+'Quality-Stat'!D18</f>
        <v>12</v>
      </c>
      <c r="D79" s="350">
        <f>+'Quality-Stat'!E18</f>
        <v>0</v>
      </c>
      <c r="E79" s="350">
        <f>+'Quality-Stat'!F18</f>
        <v>12</v>
      </c>
      <c r="F79" s="350">
        <f>+'Quality-Stat'!G18</f>
        <v>0</v>
      </c>
      <c r="G79" s="350">
        <f>+'Quality-Stat'!H18</f>
        <v>0</v>
      </c>
      <c r="H79" s="350">
        <f>+'Quality-Stat'!I18</f>
        <v>12</v>
      </c>
      <c r="I79" s="350">
        <f>+'Quality-Stat'!J18</f>
        <v>0</v>
      </c>
      <c r="J79" s="350">
        <f>+'Quality-Stat'!K18</f>
        <v>0</v>
      </c>
      <c r="K79" s="350">
        <f>+'Quality-Stat'!L18</f>
        <v>12</v>
      </c>
      <c r="L79" s="1335" t="s">
        <v>356</v>
      </c>
      <c r="M79" s="1336"/>
      <c r="N79" s="351">
        <f>+'Quality-Stat'!C9</f>
        <v>3182</v>
      </c>
      <c r="O79" s="352">
        <f>+'Quality-Stat'!D9</f>
        <v>3080</v>
      </c>
      <c r="P79" s="352">
        <f>+'Quality-Stat'!E9</f>
        <v>102</v>
      </c>
      <c r="Q79" s="352">
        <f>+'Quality-Stat'!F9</f>
        <v>0</v>
      </c>
      <c r="R79" s="342">
        <f>+'Quality-Stat'!G9</f>
        <v>102</v>
      </c>
      <c r="S79" s="348">
        <f>+'Quality-Stat'!H9</f>
        <v>0</v>
      </c>
      <c r="T79" s="352" t="str">
        <f>+'Quality-Stat'!I9</f>
        <v>-</v>
      </c>
      <c r="U79" s="352">
        <f>+'Quality-Stat'!J9</f>
        <v>0</v>
      </c>
      <c r="V79" s="353">
        <f>+'Quality-Stat'!K9</f>
        <v>0</v>
      </c>
      <c r="W79" s="1185"/>
      <c r="X79" s="1396">
        <v>0</v>
      </c>
      <c r="Y79" s="1397"/>
      <c r="Z79" s="1220">
        <v>0</v>
      </c>
      <c r="AA79" s="1221"/>
      <c r="AB79" s="344">
        <v>0</v>
      </c>
      <c r="AC79" s="345">
        <f>'HSE-Stat '!F8</f>
        <v>38</v>
      </c>
      <c r="AD79" s="346">
        <v>0</v>
      </c>
      <c r="AF79"/>
      <c r="AG79"/>
      <c r="AH79"/>
      <c r="AI79" s="334"/>
      <c r="AJ79"/>
      <c r="AK79"/>
      <c r="AL79"/>
      <c r="AM79"/>
      <c r="AN79"/>
    </row>
    <row r="80" spans="1:50" ht="18.600000000000001" customHeight="1" thickBot="1">
      <c r="A80" s="1233" t="s">
        <v>206</v>
      </c>
      <c r="B80" s="1234"/>
      <c r="C80" s="354">
        <f>+'Quality-Stat'!D19</f>
        <v>411</v>
      </c>
      <c r="D80" s="354">
        <f>+'Quality-Stat'!E19</f>
        <v>57</v>
      </c>
      <c r="E80" s="354">
        <f>+'Quality-Stat'!F19</f>
        <v>339</v>
      </c>
      <c r="F80" s="354">
        <f>+'Quality-Stat'!G19</f>
        <v>15</v>
      </c>
      <c r="G80" s="354">
        <f>+'Quality-Stat'!H19</f>
        <v>0</v>
      </c>
      <c r="H80" s="354">
        <f>+'Quality-Stat'!I19</f>
        <v>396</v>
      </c>
      <c r="I80" s="354">
        <f>+'Quality-Stat'!J19</f>
        <v>0</v>
      </c>
      <c r="J80" s="354">
        <f>+'Quality-Stat'!K19</f>
        <v>4</v>
      </c>
      <c r="K80" s="354">
        <f>+'Quality-Stat'!L19</f>
        <v>400</v>
      </c>
      <c r="L80" s="355" t="s">
        <v>357</v>
      </c>
      <c r="M80" s="356"/>
      <c r="N80" s="357"/>
      <c r="O80" s="358"/>
      <c r="P80" s="358"/>
      <c r="Q80" s="358"/>
      <c r="R80" s="358"/>
      <c r="S80" s="358"/>
      <c r="T80" s="358"/>
      <c r="U80" s="359"/>
      <c r="V80" s="360"/>
      <c r="W80" s="1185"/>
      <c r="X80" s="1222">
        <v>0</v>
      </c>
      <c r="Y80" s="1223"/>
      <c r="Z80" s="1220">
        <v>0</v>
      </c>
      <c r="AA80" s="1221"/>
      <c r="AB80" s="344">
        <v>0</v>
      </c>
      <c r="AC80" s="345">
        <f>'[36]HSE-Stat'!F9</f>
        <v>0</v>
      </c>
      <c r="AD80" s="346">
        <v>0</v>
      </c>
      <c r="AF80"/>
      <c r="AG80"/>
      <c r="AH80"/>
      <c r="AI80" s="334"/>
      <c r="AJ80"/>
      <c r="AK80"/>
      <c r="AL80"/>
      <c r="AM80"/>
      <c r="AN80"/>
    </row>
    <row r="81" spans="1:35" ht="15" customHeight="1" thickBot="1">
      <c r="A81" s="294" t="s">
        <v>212</v>
      </c>
      <c r="B81" s="295"/>
      <c r="C81" s="295"/>
      <c r="D81" s="295"/>
      <c r="E81" s="295"/>
      <c r="F81" s="295"/>
      <c r="G81" s="295"/>
      <c r="H81" s="295"/>
      <c r="I81" s="295"/>
      <c r="J81" s="295"/>
      <c r="K81" s="297"/>
      <c r="L81" s="1337" t="s">
        <v>338</v>
      </c>
      <c r="M81" s="1338"/>
      <c r="N81" s="1338"/>
      <c r="O81" s="1177">
        <f>'General Information'!C27</f>
        <v>46112</v>
      </c>
      <c r="P81" s="1178"/>
      <c r="Q81" s="1373" t="s">
        <v>358</v>
      </c>
      <c r="R81" s="1187"/>
      <c r="S81" s="1187"/>
      <c r="T81" s="1187"/>
      <c r="U81" s="1181">
        <f>'General Information'!C39</f>
        <v>46120</v>
      </c>
      <c r="V81" s="1181"/>
      <c r="W81" s="1185"/>
      <c r="X81" s="1222">
        <v>0</v>
      </c>
      <c r="Y81" s="1223"/>
      <c r="Z81" s="1220">
        <v>0</v>
      </c>
      <c r="AA81" s="1221"/>
      <c r="AB81" s="344">
        <v>0</v>
      </c>
      <c r="AC81" s="345">
        <v>0</v>
      </c>
      <c r="AD81" s="346">
        <v>0</v>
      </c>
      <c r="AE81" s="1402" t="s">
        <v>393</v>
      </c>
      <c r="AF81" s="1403"/>
      <c r="AG81" s="1403"/>
      <c r="AH81" s="1403"/>
      <c r="AI81" s="1404"/>
    </row>
    <row r="82" spans="1:35" ht="15.45" customHeight="1">
      <c r="A82" s="1331" t="s">
        <v>207</v>
      </c>
      <c r="B82" s="1332"/>
      <c r="C82" s="1425" t="s">
        <v>5</v>
      </c>
      <c r="D82" s="298" t="s">
        <v>480</v>
      </c>
      <c r="E82" s="298"/>
      <c r="F82" s="298"/>
      <c r="G82" s="298"/>
      <c r="H82" s="298"/>
      <c r="I82" s="1427" t="s">
        <v>239</v>
      </c>
      <c r="J82" s="1179" t="s">
        <v>159</v>
      </c>
      <c r="K82" s="1329" t="s">
        <v>211</v>
      </c>
      <c r="L82" s="1186" t="s">
        <v>339</v>
      </c>
      <c r="M82" s="1187"/>
      <c r="N82" s="1187"/>
      <c r="O82" s="1177">
        <f>'General Information'!C28</f>
        <v>46112</v>
      </c>
      <c r="P82" s="1178"/>
      <c r="Q82" s="1373" t="s">
        <v>359</v>
      </c>
      <c r="R82" s="1187"/>
      <c r="S82" s="1187"/>
      <c r="T82" s="1187"/>
      <c r="U82" s="1182">
        <f>'General Information'!C40</f>
        <v>1</v>
      </c>
      <c r="V82" s="1182"/>
      <c r="W82" s="1185"/>
      <c r="X82" s="1222">
        <v>0</v>
      </c>
      <c r="Y82" s="1223"/>
      <c r="Z82" s="1220">
        <v>0</v>
      </c>
      <c r="AA82" s="1221"/>
      <c r="AB82" s="344">
        <v>0</v>
      </c>
      <c r="AC82" s="345">
        <v>0</v>
      </c>
      <c r="AD82" s="346">
        <v>0</v>
      </c>
      <c r="AE82" s="1402"/>
      <c r="AF82" s="1403"/>
      <c r="AG82" s="1403"/>
      <c r="AH82" s="1403"/>
      <c r="AI82" s="1404"/>
    </row>
    <row r="83" spans="1:35" ht="15.75" customHeight="1">
      <c r="A83" s="1333"/>
      <c r="B83" s="1334"/>
      <c r="C83" s="1426"/>
      <c r="D83" s="299" t="s">
        <v>168</v>
      </c>
      <c r="E83" s="299" t="s">
        <v>199</v>
      </c>
      <c r="F83" s="299" t="s">
        <v>200</v>
      </c>
      <c r="G83" s="299" t="s">
        <v>201</v>
      </c>
      <c r="H83" s="299" t="s">
        <v>202</v>
      </c>
      <c r="I83" s="1428" t="s">
        <v>203</v>
      </c>
      <c r="J83" s="1180"/>
      <c r="K83" s="1330"/>
      <c r="L83" s="1186" t="s">
        <v>340</v>
      </c>
      <c r="M83" s="1187"/>
      <c r="N83" s="1187"/>
      <c r="O83" s="1177">
        <f>'General Information'!C31</f>
        <v>46049</v>
      </c>
      <c r="P83" s="1178"/>
      <c r="Q83" s="1373" t="s">
        <v>360</v>
      </c>
      <c r="R83" s="1187"/>
      <c r="S83" s="1187"/>
      <c r="T83" s="1187"/>
      <c r="U83" s="1181" t="str">
        <f>'General Information'!C41</f>
        <v>-</v>
      </c>
      <c r="V83" s="1183"/>
      <c r="W83" s="1185"/>
      <c r="X83" s="1222">
        <v>0</v>
      </c>
      <c r="Y83" s="1223"/>
      <c r="Z83" s="1220">
        <v>0</v>
      </c>
      <c r="AA83" s="1221"/>
      <c r="AB83" s="344">
        <v>0</v>
      </c>
      <c r="AC83" s="345">
        <f>'[36]HSE-Stat'!F12</f>
        <v>0</v>
      </c>
      <c r="AD83" s="346">
        <v>0</v>
      </c>
      <c r="AF83"/>
      <c r="AG83"/>
      <c r="AH83"/>
      <c r="AI83" s="334"/>
    </row>
    <row r="84" spans="1:35" ht="18.600000000000001" customHeight="1">
      <c r="A84" s="1359" t="s">
        <v>531</v>
      </c>
      <c r="B84" s="1360"/>
      <c r="C84" s="335">
        <f>+'Quality-Stat'!D25</f>
        <v>25</v>
      </c>
      <c r="D84" s="335">
        <f>+'Quality-Stat'!E25</f>
        <v>0</v>
      </c>
      <c r="E84" s="340">
        <f>+'Quality-Stat'!F25</f>
        <v>20</v>
      </c>
      <c r="F84" s="335">
        <f>+'Quality-Stat'!G25</f>
        <v>0</v>
      </c>
      <c r="G84" s="335">
        <f>+'Quality-Stat'!H25</f>
        <v>1</v>
      </c>
      <c r="H84" s="335">
        <f>+'Quality-Stat'!I25</f>
        <v>20</v>
      </c>
      <c r="I84" s="335">
        <f>+'Quality-Stat'!J25</f>
        <v>4</v>
      </c>
      <c r="J84" s="335">
        <f>+'Quality-Stat'!K25</f>
        <v>0</v>
      </c>
      <c r="K84" s="335">
        <f>+'Quality-Stat'!L25</f>
        <v>21</v>
      </c>
      <c r="L84" s="1186" t="s">
        <v>341</v>
      </c>
      <c r="M84" s="1187"/>
      <c r="N84" s="1187"/>
      <c r="O84" s="1177">
        <f>'General Information'!C32</f>
        <v>46049</v>
      </c>
      <c r="P84" s="1178"/>
      <c r="Q84" s="1373" t="s">
        <v>361</v>
      </c>
      <c r="R84" s="1187"/>
      <c r="S84" s="1187"/>
      <c r="T84" s="1187"/>
      <c r="U84" s="1181" t="str">
        <f>'General Information'!C44</f>
        <v>-</v>
      </c>
      <c r="V84" s="1183"/>
      <c r="W84" s="1185"/>
      <c r="X84" s="1222">
        <v>0</v>
      </c>
      <c r="Y84" s="1223"/>
      <c r="Z84" s="1220">
        <v>0</v>
      </c>
      <c r="AA84" s="1221"/>
      <c r="AB84" s="344">
        <v>0</v>
      </c>
      <c r="AC84" s="345">
        <v>0</v>
      </c>
      <c r="AD84" s="346">
        <v>0</v>
      </c>
      <c r="AF84"/>
      <c r="AG84"/>
      <c r="AH84"/>
      <c r="AI84" s="334"/>
    </row>
    <row r="85" spans="1:35" ht="18.600000000000001" customHeight="1">
      <c r="A85" s="1339" t="s">
        <v>204</v>
      </c>
      <c r="B85" s="1340"/>
      <c r="C85" s="340">
        <f>+'Quality-Stat'!D26</f>
        <v>14</v>
      </c>
      <c r="D85" s="340">
        <f>+'Quality-Stat'!E26</f>
        <v>0</v>
      </c>
      <c r="E85" s="340">
        <f>+'Quality-Stat'!F26</f>
        <v>14</v>
      </c>
      <c r="F85" s="340">
        <f>+'Quality-Stat'!G26</f>
        <v>0</v>
      </c>
      <c r="G85" s="340">
        <f>+'Quality-Stat'!H26</f>
        <v>0</v>
      </c>
      <c r="H85" s="340">
        <f>+'Quality-Stat'!I26</f>
        <v>14</v>
      </c>
      <c r="I85" s="340">
        <f>+'Quality-Stat'!J26</f>
        <v>0</v>
      </c>
      <c r="J85" s="340" t="str">
        <f>+'Quality-Stat'!K26</f>
        <v>-</v>
      </c>
      <c r="K85" s="340">
        <f>+'Quality-Stat'!L26</f>
        <v>14</v>
      </c>
      <c r="L85" s="1186" t="s">
        <v>342</v>
      </c>
      <c r="M85" s="1187"/>
      <c r="N85" s="1187"/>
      <c r="O85" s="1177">
        <f>'General Information'!C48</f>
        <v>46063</v>
      </c>
      <c r="P85" s="1178"/>
      <c r="Q85" s="1373" t="s">
        <v>362</v>
      </c>
      <c r="R85" s="1187"/>
      <c r="S85" s="1187"/>
      <c r="T85" s="1187"/>
      <c r="U85" s="1182" t="str">
        <f>'General Information'!C45</f>
        <v>-</v>
      </c>
      <c r="V85" s="1182"/>
      <c r="W85" s="1350"/>
      <c r="X85" s="1222">
        <v>0</v>
      </c>
      <c r="Y85" s="1223"/>
      <c r="Z85" s="1220">
        <v>0</v>
      </c>
      <c r="AA85" s="1221"/>
      <c r="AB85" s="344">
        <v>0</v>
      </c>
      <c r="AC85" s="345">
        <f>'[36]HSE-Stat'!F14</f>
        <v>46088</v>
      </c>
      <c r="AD85" s="346">
        <v>0</v>
      </c>
      <c r="AF85"/>
      <c r="AG85"/>
      <c r="AH85"/>
      <c r="AI85" s="334"/>
    </row>
    <row r="86" spans="1:35" ht="18.600000000000001" customHeight="1">
      <c r="A86" s="1339" t="s">
        <v>205</v>
      </c>
      <c r="B86" s="1340"/>
      <c r="C86" s="340">
        <f>+'Quality-Stat'!D27</f>
        <v>21</v>
      </c>
      <c r="D86" s="340">
        <f>+'Quality-Stat'!E27</f>
        <v>1</v>
      </c>
      <c r="E86" s="340">
        <f>+'Quality-Stat'!F27</f>
        <v>17</v>
      </c>
      <c r="F86" s="340">
        <f>+'Quality-Stat'!G27</f>
        <v>0</v>
      </c>
      <c r="G86" s="340">
        <f>+'Quality-Stat'!H27</f>
        <v>3</v>
      </c>
      <c r="H86" s="340">
        <f>+'Quality-Stat'!I27</f>
        <v>21</v>
      </c>
      <c r="I86" s="340">
        <f>+'Quality-Stat'!J27</f>
        <v>0</v>
      </c>
      <c r="J86" s="340">
        <f>+'Quality-Stat'!K27</f>
        <v>0</v>
      </c>
      <c r="K86" s="340">
        <f>+'Quality-Stat'!L27</f>
        <v>18</v>
      </c>
      <c r="L86" s="1374" t="s">
        <v>245</v>
      </c>
      <c r="M86" s="1375"/>
      <c r="N86" s="1375"/>
      <c r="O86" s="1375"/>
      <c r="P86" s="1375"/>
      <c r="Q86" s="1375"/>
      <c r="R86" s="1375"/>
      <c r="S86" s="1375"/>
      <c r="T86" s="1375"/>
      <c r="U86" s="1375"/>
      <c r="V86" s="1376"/>
      <c r="W86" s="1184" t="s">
        <v>236</v>
      </c>
      <c r="X86" s="1222">
        <v>0</v>
      </c>
      <c r="Y86" s="1223"/>
      <c r="Z86" s="1220">
        <v>0</v>
      </c>
      <c r="AA86" s="1221"/>
      <c r="AB86" s="344">
        <v>0</v>
      </c>
      <c r="AC86" s="345">
        <f>'[36]HSE-Stat'!F15</f>
        <v>46095</v>
      </c>
      <c r="AD86" s="346">
        <v>0</v>
      </c>
      <c r="AF86"/>
      <c r="AG86"/>
      <c r="AH86"/>
      <c r="AI86" s="334"/>
    </row>
    <row r="87" spans="1:35" ht="18.600000000000001" thickBot="1">
      <c r="A87" s="1339"/>
      <c r="B87" s="1340"/>
      <c r="C87" s="340"/>
      <c r="D87" s="340"/>
      <c r="E87" s="340"/>
      <c r="F87" s="340"/>
      <c r="G87" s="340"/>
      <c r="H87" s="340"/>
      <c r="I87" s="340"/>
      <c r="J87" s="340"/>
      <c r="K87" s="340"/>
      <c r="L87" s="1170" t="s">
        <v>366</v>
      </c>
      <c r="M87" s="1170"/>
      <c r="N87" s="361">
        <f>'Invoice Log'!V3</f>
        <v>3</v>
      </c>
      <c r="O87" s="1265" t="s">
        <v>255</v>
      </c>
      <c r="P87" s="1266"/>
      <c r="Q87" s="1266"/>
      <c r="R87" s="362">
        <f>'Invoice Log'!Z3</f>
        <v>16773813.380000001</v>
      </c>
      <c r="T87" s="364" t="s">
        <v>345</v>
      </c>
      <c r="U87" s="606">
        <f>O4</f>
        <v>0</v>
      </c>
      <c r="V87" s="365"/>
      <c r="W87" s="1185"/>
      <c r="X87" s="1222" t="str">
        <f>'[36]HSE-Stat'!B6</f>
        <v>No.of Internal Training</v>
      </c>
      <c r="Y87" s="1223"/>
      <c r="Z87" s="1220">
        <f>'HSE-Stat '!D6</f>
        <v>1</v>
      </c>
      <c r="AA87" s="1221"/>
      <c r="AB87" s="344">
        <f>'HSE-Stat '!E6</f>
        <v>4</v>
      </c>
      <c r="AC87" s="345">
        <f>'HSE-Stat '!F6</f>
        <v>52</v>
      </c>
      <c r="AD87" s="346">
        <f>'HSE-Stat '!G6</f>
        <v>52</v>
      </c>
      <c r="AF87"/>
      <c r="AG87"/>
      <c r="AH87"/>
      <c r="AI87" s="334"/>
    </row>
    <row r="88" spans="1:35" ht="18.600000000000001" thickBot="1">
      <c r="A88" s="1408"/>
      <c r="B88" s="1409"/>
      <c r="C88" s="340"/>
      <c r="D88" s="340"/>
      <c r="E88" s="340"/>
      <c r="F88" s="340"/>
      <c r="G88" s="340"/>
      <c r="H88" s="340"/>
      <c r="I88" s="340"/>
      <c r="J88" s="340"/>
      <c r="K88" s="340"/>
      <c r="L88" s="1170" t="s">
        <v>367</v>
      </c>
      <c r="M88" s="1170"/>
      <c r="N88" s="361">
        <f>'Invoice Log'!V5</f>
        <v>0</v>
      </c>
      <c r="O88" s="1265" t="s">
        <v>256</v>
      </c>
      <c r="P88" s="1266"/>
      <c r="Q88" s="1266"/>
      <c r="R88" s="366">
        <f>'Invoice Log'!Z5</f>
        <v>0</v>
      </c>
      <c r="T88" s="363" t="s">
        <v>344</v>
      </c>
      <c r="U88" s="604">
        <f>H43</f>
        <v>54083771.600000001</v>
      </c>
      <c r="V88" s="367"/>
      <c r="W88" s="1185"/>
      <c r="X88" s="1222" t="str">
        <f>'[36]HSE-Stat'!B7</f>
        <v>No.of Internal Audit</v>
      </c>
      <c r="Y88" s="1223"/>
      <c r="Z88" s="1220">
        <f>'[36]HSE-Stat'!D7</f>
        <v>0</v>
      </c>
      <c r="AA88" s="1221"/>
      <c r="AB88" s="344">
        <f>'[36]HSE-Stat'!E7</f>
        <v>0</v>
      </c>
      <c r="AC88" s="345">
        <f>'[36]HSE-Stat'!F7</f>
        <v>0</v>
      </c>
      <c r="AD88" s="346">
        <f>'[36]HSE-Stat'!G7</f>
        <v>0</v>
      </c>
      <c r="AF88"/>
      <c r="AG88"/>
      <c r="AH88"/>
      <c r="AI88" s="334"/>
    </row>
    <row r="89" spans="1:35" ht="18.600000000000001" thickBot="1">
      <c r="A89" s="1233" t="s">
        <v>206</v>
      </c>
      <c r="B89" s="1234"/>
      <c r="C89" s="368">
        <f>+'Quality-Stat'!D28</f>
        <v>60</v>
      </c>
      <c r="D89" s="368">
        <f t="shared" ref="D89:K89" si="11">SUM(D84:D88)</f>
        <v>1</v>
      </c>
      <c r="E89" s="368">
        <f t="shared" si="11"/>
        <v>51</v>
      </c>
      <c r="F89" s="368">
        <f t="shared" si="11"/>
        <v>0</v>
      </c>
      <c r="G89" s="368">
        <f t="shared" si="11"/>
        <v>4</v>
      </c>
      <c r="H89" s="368">
        <f t="shared" si="11"/>
        <v>55</v>
      </c>
      <c r="I89" s="368">
        <f t="shared" si="11"/>
        <v>4</v>
      </c>
      <c r="J89" s="368">
        <f t="shared" si="11"/>
        <v>0</v>
      </c>
      <c r="K89" s="369">
        <f t="shared" si="11"/>
        <v>53</v>
      </c>
      <c r="L89" s="1377" t="s">
        <v>247</v>
      </c>
      <c r="M89" s="1170"/>
      <c r="N89" s="361">
        <f>'Invoice Log'!V6</f>
        <v>0</v>
      </c>
      <c r="O89" s="1265" t="s">
        <v>257</v>
      </c>
      <c r="P89" s="1266"/>
      <c r="Q89" s="1266"/>
      <c r="R89" s="366">
        <f>'Invoice Log'!Z6</f>
        <v>0</v>
      </c>
      <c r="T89" s="370" t="s">
        <v>346</v>
      </c>
      <c r="U89" s="604">
        <f>I43</f>
        <v>73149320.840000004</v>
      </c>
      <c r="V89" s="367"/>
      <c r="W89" s="1185"/>
      <c r="X89" s="1222" t="str">
        <f>'[36]HSE-Stat'!B8</f>
        <v>No. of Toolbox Talks</v>
      </c>
      <c r="Y89" s="1223"/>
      <c r="Z89" s="1220">
        <f>'HSE-Stat '!D8</f>
        <v>1</v>
      </c>
      <c r="AA89" s="1221"/>
      <c r="AB89" s="344">
        <f>'HSE-Stat '!E8</f>
        <v>4</v>
      </c>
      <c r="AC89" s="345">
        <f>'HSE-Stat '!F8</f>
        <v>38</v>
      </c>
      <c r="AD89" s="346">
        <f>'HSE-Stat '!G8</f>
        <v>38</v>
      </c>
      <c r="AF89"/>
      <c r="AG89"/>
      <c r="AH89"/>
      <c r="AI89" s="334"/>
    </row>
    <row r="90" spans="1:35" ht="14.4" customHeight="1" thickBot="1">
      <c r="A90" s="294" t="s">
        <v>231</v>
      </c>
      <c r="B90" s="295"/>
      <c r="C90" s="295"/>
      <c r="D90" s="295"/>
      <c r="E90" s="295"/>
      <c r="F90" s="295"/>
      <c r="G90" s="295"/>
      <c r="H90" s="295"/>
      <c r="I90" s="295"/>
      <c r="J90" s="295"/>
      <c r="K90" s="296"/>
      <c r="L90" s="1170" t="s">
        <v>248</v>
      </c>
      <c r="M90" s="1170"/>
      <c r="N90" s="361">
        <f>+N87-N89</f>
        <v>3</v>
      </c>
      <c r="O90" s="1265" t="s">
        <v>283</v>
      </c>
      <c r="P90" s="1266"/>
      <c r="Q90" s="1266"/>
      <c r="R90" s="371">
        <f>'Invoice Log'!AC3</f>
        <v>0</v>
      </c>
      <c r="T90" s="370" t="s">
        <v>363</v>
      </c>
      <c r="U90" s="372">
        <f>R87</f>
        <v>16773813.380000001</v>
      </c>
      <c r="V90" s="373"/>
      <c r="W90" s="1262"/>
      <c r="X90" s="1392" t="str">
        <f>'[36]HSE-Stat'!B9</f>
        <v>Safety Awards/Incentives</v>
      </c>
      <c r="Y90" s="1393"/>
      <c r="Z90" s="1229">
        <f>'[36]HSE-Stat'!D9</f>
        <v>0</v>
      </c>
      <c r="AA90" s="1230"/>
      <c r="AB90" s="374">
        <f>'[36]HSE-Stat'!E9</f>
        <v>0</v>
      </c>
      <c r="AC90" s="375">
        <f>'[36]HSE-Stat'!F9</f>
        <v>0</v>
      </c>
      <c r="AD90" s="376">
        <f>'[36]HSE-Stat'!G9</f>
        <v>0</v>
      </c>
      <c r="AF90"/>
      <c r="AG90"/>
      <c r="AH90"/>
      <c r="AI90" s="334"/>
    </row>
    <row r="91" spans="1:35" ht="14.4" customHeight="1" thickBot="1">
      <c r="A91" s="1420" t="s">
        <v>207</v>
      </c>
      <c r="B91" s="1421"/>
      <c r="C91" s="1235" t="s">
        <v>234</v>
      </c>
      <c r="D91" s="1231" t="s">
        <v>232</v>
      </c>
      <c r="E91" s="1235" t="s">
        <v>233</v>
      </c>
      <c r="F91" s="1235" t="s">
        <v>240</v>
      </c>
      <c r="G91" s="1235" t="s">
        <v>334</v>
      </c>
      <c r="H91" s="1235" t="s">
        <v>242</v>
      </c>
      <c r="I91" s="1279" t="s">
        <v>243</v>
      </c>
      <c r="J91" s="1279"/>
      <c r="K91" s="1279"/>
      <c r="L91" s="1170" t="s">
        <v>105</v>
      </c>
      <c r="M91" s="1170"/>
      <c r="N91" s="377">
        <f>'Invoice Log'!N3</f>
        <v>0.1</v>
      </c>
      <c r="O91" s="1265" t="s">
        <v>258</v>
      </c>
      <c r="P91" s="1266"/>
      <c r="Q91" s="1266"/>
      <c r="R91" s="366">
        <f>'Invoice Log'!R3</f>
        <v>16862952</v>
      </c>
      <c r="T91" s="370" t="s">
        <v>364</v>
      </c>
      <c r="U91" s="372">
        <f>R88</f>
        <v>0</v>
      </c>
      <c r="V91" s="378"/>
      <c r="W91" s="1319" t="s">
        <v>322</v>
      </c>
      <c r="X91" s="1320"/>
      <c r="Y91" s="1320"/>
      <c r="Z91" s="1320"/>
      <c r="AA91" s="1320"/>
      <c r="AB91" s="1320"/>
      <c r="AC91" s="1320"/>
      <c r="AD91" s="1320"/>
      <c r="AE91" s="1320"/>
      <c r="AF91" s="1320"/>
      <c r="AG91" s="1320"/>
      <c r="AH91" s="1320"/>
      <c r="AI91" s="1321"/>
    </row>
    <row r="92" spans="1:35" ht="14.4" customHeight="1" thickBot="1">
      <c r="A92" s="1422"/>
      <c r="B92" s="1423"/>
      <c r="C92" s="1236"/>
      <c r="D92" s="1232" t="s">
        <v>168</v>
      </c>
      <c r="E92" s="1236" t="s">
        <v>199</v>
      </c>
      <c r="F92" s="1236" t="s">
        <v>200</v>
      </c>
      <c r="G92" s="1236" t="s">
        <v>201</v>
      </c>
      <c r="H92" s="1236" t="s">
        <v>202</v>
      </c>
      <c r="I92" s="1280"/>
      <c r="J92" s="1280"/>
      <c r="K92" s="1280"/>
      <c r="L92" s="1170" t="s">
        <v>106</v>
      </c>
      <c r="M92" s="1170"/>
      <c r="N92" s="377">
        <f>'Invoice Log'!N4</f>
        <v>0</v>
      </c>
      <c r="O92" s="1265" t="s">
        <v>259</v>
      </c>
      <c r="P92" s="1266"/>
      <c r="Q92" s="1266"/>
      <c r="R92" s="366">
        <f>'Invoice Log'!R4</f>
        <v>0</v>
      </c>
      <c r="T92" s="370" t="s">
        <v>365</v>
      </c>
      <c r="U92" s="605">
        <f>R89</f>
        <v>0</v>
      </c>
      <c r="V92" s="378"/>
      <c r="W92" s="1322"/>
      <c r="X92" s="1323"/>
      <c r="Y92" s="1323"/>
      <c r="Z92" s="1323"/>
      <c r="AA92" s="1323"/>
      <c r="AB92" s="1323"/>
      <c r="AC92" s="1323"/>
      <c r="AD92" s="1323"/>
      <c r="AE92" s="1323"/>
      <c r="AF92" s="1323"/>
      <c r="AG92" s="1323"/>
      <c r="AH92" s="1323"/>
      <c r="AI92" s="1324"/>
    </row>
    <row r="93" spans="1:35" ht="18.600000000000001" customHeight="1" thickBot="1">
      <c r="A93" s="1359" t="s">
        <v>531</v>
      </c>
      <c r="B93" s="1360"/>
      <c r="C93" s="335">
        <f>+'Quality-Stat'!D33</f>
        <v>16</v>
      </c>
      <c r="D93" s="335">
        <f>+'Quality-Stat'!E33</f>
        <v>16</v>
      </c>
      <c r="E93" s="335">
        <f>+'Quality-Stat'!F33</f>
        <v>10</v>
      </c>
      <c r="F93" s="335">
        <f>+'Quality-Stat'!G33</f>
        <v>6</v>
      </c>
      <c r="G93" s="335">
        <f>+'Quality-Stat'!H33</f>
        <v>7</v>
      </c>
      <c r="H93" s="335">
        <f>IF('Quality-Stat'!I33="","",'Quality-Stat'!I33)</f>
        <v>9</v>
      </c>
      <c r="I93" s="1281" t="str" cm="1">
        <f t="array" ref="I93:K93">+'Quality-Stat'!J33:L33</f>
        <v>-</v>
      </c>
      <c r="J93" s="1281">
        <v>0</v>
      </c>
      <c r="K93" s="1282">
        <v>0</v>
      </c>
      <c r="L93" s="1170" t="s">
        <v>249</v>
      </c>
      <c r="M93" s="1170"/>
      <c r="N93" s="379">
        <f>'Invoice Log'!N5</f>
        <v>-4.2732501284472616E-3</v>
      </c>
      <c r="O93" s="1265" t="s">
        <v>260</v>
      </c>
      <c r="P93" s="1266"/>
      <c r="Q93" s="1266"/>
      <c r="R93" s="380">
        <f>'Invoice Log'!N6</f>
        <v>-28000</v>
      </c>
      <c r="S93" s="381"/>
      <c r="T93" s="382"/>
      <c r="U93" s="383"/>
      <c r="V93" s="384"/>
      <c r="W93" s="1325" t="s">
        <v>250</v>
      </c>
      <c r="X93" s="1166" t="s">
        <v>251</v>
      </c>
      <c r="Y93" s="1190" t="s">
        <v>252</v>
      </c>
      <c r="Z93" s="1190"/>
      <c r="AA93" s="1190"/>
      <c r="AB93" s="1190"/>
      <c r="AC93" s="1190"/>
      <c r="AD93" s="1166" t="s">
        <v>75</v>
      </c>
      <c r="AE93" s="1166" t="s">
        <v>45</v>
      </c>
      <c r="AF93" s="1190" t="s">
        <v>293</v>
      </c>
      <c r="AG93" s="1190"/>
      <c r="AH93" s="1166" t="s">
        <v>253</v>
      </c>
      <c r="AI93" s="1168" t="s">
        <v>77</v>
      </c>
    </row>
    <row r="94" spans="1:35" ht="18.600000000000001" customHeight="1">
      <c r="A94" s="1339" t="s">
        <v>204</v>
      </c>
      <c r="B94" s="1340"/>
      <c r="C94" s="340">
        <f>IF('Quality-Stat'!D34="","",'Quality-Stat'!D34)</f>
        <v>75</v>
      </c>
      <c r="D94" s="340">
        <f>IF('Quality-Stat'!E34="","",'Quality-Stat'!E34)</f>
        <v>59</v>
      </c>
      <c r="E94" s="340">
        <f>IF('Quality-Stat'!F34="","",'Quality-Stat'!F34)</f>
        <v>59</v>
      </c>
      <c r="F94" s="340">
        <f>IF('Quality-Stat'!G34="","",'Quality-Stat'!G34)</f>
        <v>17</v>
      </c>
      <c r="G94" s="340">
        <f>IF('Quality-Stat'!H34="","",'Quality-Stat'!H34)</f>
        <v>23</v>
      </c>
      <c r="H94" s="340">
        <f>IF('Quality-Stat'!I34="","",'Quality-Stat'!I34)</f>
        <v>52</v>
      </c>
      <c r="I94" s="1281" t="str" cm="1">
        <f t="array" ref="I94:K94">+'Quality-Stat'!J34:L34</f>
        <v>-</v>
      </c>
      <c r="J94" s="1281">
        <v>0</v>
      </c>
      <c r="K94" s="1282">
        <v>0</v>
      </c>
      <c r="L94" s="1267" t="s">
        <v>400</v>
      </c>
      <c r="M94" s="1267"/>
      <c r="N94" s="1267"/>
      <c r="O94" s="1267"/>
      <c r="P94" s="1267"/>
      <c r="Q94" s="1267"/>
      <c r="R94" s="1267"/>
      <c r="S94" s="1267"/>
      <c r="T94" s="1267"/>
      <c r="U94" s="1267"/>
      <c r="V94" s="1267"/>
      <c r="W94" s="1326"/>
      <c r="X94" s="1167"/>
      <c r="Y94" s="1167"/>
      <c r="Z94" s="1167"/>
      <c r="AA94" s="1167"/>
      <c r="AB94" s="1167"/>
      <c r="AC94" s="1167"/>
      <c r="AD94" s="1167"/>
      <c r="AE94" s="1167"/>
      <c r="AF94" s="1167"/>
      <c r="AG94" s="1167"/>
      <c r="AH94" s="1167"/>
      <c r="AI94" s="1169"/>
    </row>
    <row r="95" spans="1:35" ht="18.600000000000001" customHeight="1">
      <c r="A95" s="1339" t="s">
        <v>205</v>
      </c>
      <c r="B95" s="1340"/>
      <c r="C95" s="340">
        <f>IF('Quality-Stat'!D35="","",'Quality-Stat'!D35)</f>
        <v>20</v>
      </c>
      <c r="D95" s="340">
        <f>IF('Quality-Stat'!E35="","",'Quality-Stat'!E35)</f>
        <v>14</v>
      </c>
      <c r="E95" s="340">
        <f>IF('Quality-Stat'!F35="","",'Quality-Stat'!F35)</f>
        <v>14</v>
      </c>
      <c r="F95" s="340">
        <f>IF('Quality-Stat'!G35="","",'Quality-Stat'!G35)</f>
        <v>6</v>
      </c>
      <c r="G95" s="340">
        <f>IF('Quality-Stat'!H35="","",'Quality-Stat'!H35)</f>
        <v>4</v>
      </c>
      <c r="H95" s="340">
        <f>IF('Quality-Stat'!I35="","",'Quality-Stat'!I35)</f>
        <v>16</v>
      </c>
      <c r="I95" s="1281" t="str" cm="1">
        <f t="array" ref="I95:K95">+'Quality-Stat'!J35:L35</f>
        <v>-</v>
      </c>
      <c r="J95" s="1281">
        <v>0</v>
      </c>
      <c r="K95" s="1282">
        <v>0</v>
      </c>
      <c r="L95" s="385" t="s">
        <v>483</v>
      </c>
      <c r="M95" s="386"/>
      <c r="N95" s="386"/>
      <c r="O95" s="386"/>
      <c r="P95" s="387" t="s">
        <v>484</v>
      </c>
      <c r="Q95" s="387"/>
      <c r="R95" s="386"/>
      <c r="S95" s="388"/>
      <c r="T95" s="1380" t="s">
        <v>309</v>
      </c>
      <c r="U95" s="1247"/>
      <c r="V95" s="1247"/>
      <c r="W95" s="1327" t="str">
        <f>CCO!A3</f>
        <v>-</v>
      </c>
      <c r="X95" s="1328" t="str">
        <f>CCO!B3</f>
        <v>-</v>
      </c>
      <c r="Y95" s="1218" t="str">
        <f>CCO!C3</f>
        <v>-</v>
      </c>
      <c r="Z95" s="1218"/>
      <c r="AA95" s="1218"/>
      <c r="AB95" s="1218"/>
      <c r="AC95" s="1218"/>
      <c r="AD95" s="1217" t="str">
        <f>CCO!D3</f>
        <v>-</v>
      </c>
      <c r="AE95" s="1214" t="str">
        <f>CCO!E3</f>
        <v>-</v>
      </c>
      <c r="AF95" s="1203" t="str">
        <f>CCO!F3</f>
        <v>-</v>
      </c>
      <c r="AG95" s="1204"/>
      <c r="AH95" s="1215" t="str">
        <f>CCO!G3</f>
        <v>-</v>
      </c>
      <c r="AI95" s="1216" t="str">
        <f>CCO!H3</f>
        <v>-</v>
      </c>
    </row>
    <row r="96" spans="1:35" ht="18.600000000000001" customHeight="1" thickBot="1">
      <c r="A96" s="1339"/>
      <c r="B96" s="1340"/>
      <c r="C96" s="340"/>
      <c r="D96" s="340"/>
      <c r="E96" s="340"/>
      <c r="F96" s="340"/>
      <c r="G96" s="340"/>
      <c r="H96" s="340"/>
      <c r="I96" s="1281"/>
      <c r="J96" s="1281"/>
      <c r="K96" s="1282"/>
      <c r="L96" s="284" t="s">
        <v>18</v>
      </c>
      <c r="M96" s="285" t="s">
        <v>15</v>
      </c>
      <c r="N96" s="570" t="s">
        <v>493</v>
      </c>
      <c r="O96" s="286" t="s">
        <v>475</v>
      </c>
      <c r="P96" s="285" t="s">
        <v>18</v>
      </c>
      <c r="Q96" s="285" t="s">
        <v>15</v>
      </c>
      <c r="R96" s="570" t="s">
        <v>493</v>
      </c>
      <c r="S96" s="286" t="s">
        <v>475</v>
      </c>
      <c r="T96" s="389" t="s">
        <v>310</v>
      </c>
      <c r="U96" s="390" t="s">
        <v>311</v>
      </c>
      <c r="V96" s="391" t="s">
        <v>31</v>
      </c>
      <c r="W96" s="1225"/>
      <c r="X96" s="1227"/>
      <c r="Y96" s="1219"/>
      <c r="Z96" s="1219"/>
      <c r="AA96" s="1219"/>
      <c r="AB96" s="1219"/>
      <c r="AC96" s="1219"/>
      <c r="AD96" s="1210"/>
      <c r="AE96" s="1212"/>
      <c r="AF96" s="1205"/>
      <c r="AG96" s="1206"/>
      <c r="AH96" s="1199"/>
      <c r="AI96" s="1201"/>
    </row>
    <row r="97" spans="1:49" ht="18.600000000000001" customHeight="1">
      <c r="A97" s="1408"/>
      <c r="B97" s="1409"/>
      <c r="C97" s="340"/>
      <c r="D97" s="340"/>
      <c r="E97" s="340"/>
      <c r="F97" s="340"/>
      <c r="G97" s="340"/>
      <c r="H97" s="340"/>
      <c r="I97" s="1281"/>
      <c r="J97" s="1281"/>
      <c r="K97" s="1282"/>
      <c r="L97" s="392">
        <f>Manpower!A24</f>
        <v>287</v>
      </c>
      <c r="M97" s="393">
        <f>Manpower!B24</f>
        <v>547</v>
      </c>
      <c r="N97" s="393">
        <f>Manpower!F24</f>
        <v>0</v>
      </c>
      <c r="O97" s="393">
        <f>Manpower!H24</f>
        <v>2</v>
      </c>
      <c r="P97" s="394">
        <f>Manpower!A20</f>
        <v>32</v>
      </c>
      <c r="Q97" s="393">
        <f>Manpower!B20</f>
        <v>53</v>
      </c>
      <c r="R97" s="393">
        <f>Manpower!F20</f>
        <v>0</v>
      </c>
      <c r="S97" s="395">
        <f>Manpower!H20</f>
        <v>4</v>
      </c>
      <c r="T97" s="396">
        <f>L97+P97</f>
        <v>319</v>
      </c>
      <c r="U97" s="397">
        <f>M97+Q97</f>
        <v>600</v>
      </c>
      <c r="V97" s="398">
        <f>+U97-T97</f>
        <v>281</v>
      </c>
      <c r="W97" s="1225"/>
      <c r="X97" s="1227"/>
      <c r="Y97" s="1219"/>
      <c r="Z97" s="1219"/>
      <c r="AA97" s="1219"/>
      <c r="AB97" s="1219"/>
      <c r="AC97" s="1219"/>
      <c r="AD97" s="1210"/>
      <c r="AE97" s="1212"/>
      <c r="AF97" s="1203"/>
      <c r="AG97" s="1204"/>
      <c r="AH97" s="1199"/>
      <c r="AI97" s="1201"/>
    </row>
    <row r="98" spans="1:49" ht="18.600000000000001" customHeight="1" thickBot="1">
      <c r="A98" s="1233" t="s">
        <v>206</v>
      </c>
      <c r="B98" s="1234"/>
      <c r="C98" s="368">
        <f>IF('Quality-Stat'!D36="","",'Quality-Stat'!D36)</f>
        <v>111</v>
      </c>
      <c r="D98" s="368">
        <f>IF('Quality-Stat'!E36="","",'Quality-Stat'!E36)</f>
        <v>89</v>
      </c>
      <c r="E98" s="368">
        <f>IF('Quality-Stat'!F36="","",'Quality-Stat'!F36)</f>
        <v>83</v>
      </c>
      <c r="F98" s="368">
        <f>IF('Quality-Stat'!G36="","",'Quality-Stat'!G36)</f>
        <v>29</v>
      </c>
      <c r="G98" s="368">
        <f>IF('Quality-Stat'!H36="","",'Quality-Stat'!H36)</f>
        <v>34</v>
      </c>
      <c r="H98" s="368">
        <f>IF('Quality-Stat'!I36="","",'Quality-Stat'!I36)</f>
        <v>77</v>
      </c>
      <c r="I98" s="1276">
        <f>MAX('Quality-Stat'!J33:L35)</f>
        <v>0</v>
      </c>
      <c r="J98" s="1277"/>
      <c r="K98" s="1278"/>
      <c r="L98" s="399" t="s">
        <v>312</v>
      </c>
      <c r="M98" s="400"/>
      <c r="N98" s="400"/>
      <c r="O98" s="400"/>
      <c r="P98" s="400"/>
      <c r="Q98" s="400"/>
      <c r="R98" s="400"/>
      <c r="S98" s="1274" t="s">
        <v>390</v>
      </c>
      <c r="T98" s="1275"/>
      <c r="U98" s="1275"/>
      <c r="V98" s="1275"/>
      <c r="W98" s="1225"/>
      <c r="X98" s="1227"/>
      <c r="Y98" s="1219"/>
      <c r="Z98" s="1219"/>
      <c r="AA98" s="1219"/>
      <c r="AB98" s="1219"/>
      <c r="AC98" s="1219"/>
      <c r="AD98" s="1210"/>
      <c r="AE98" s="1212"/>
      <c r="AF98" s="1205"/>
      <c r="AG98" s="1206"/>
      <c r="AH98" s="1199"/>
      <c r="AI98" s="1201"/>
    </row>
    <row r="99" spans="1:49" ht="18.600000000000001" customHeight="1" thickBot="1">
      <c r="A99" s="1283" t="str">
        <f>Schedule!A1</f>
        <v>Primavera P6 Schedule Status</v>
      </c>
      <c r="B99" s="1284"/>
      <c r="C99" s="1284"/>
      <c r="D99" s="1284"/>
      <c r="E99" s="1284"/>
      <c r="F99" s="1284"/>
      <c r="G99" s="1284"/>
      <c r="H99" s="1284"/>
      <c r="I99" s="1284"/>
      <c r="J99" s="1284"/>
      <c r="K99" s="1285"/>
      <c r="L99" s="401" t="s">
        <v>315</v>
      </c>
      <c r="M99" s="402" t="s">
        <v>18</v>
      </c>
      <c r="N99" s="403" t="s">
        <v>15</v>
      </c>
      <c r="S99" s="401" t="s">
        <v>288</v>
      </c>
      <c r="T99" s="402" t="s">
        <v>18</v>
      </c>
      <c r="U99" s="403" t="s">
        <v>15</v>
      </c>
      <c r="V99" s="403" t="s">
        <v>298</v>
      </c>
      <c r="W99" s="1225"/>
      <c r="X99" s="1227"/>
      <c r="Y99" s="1219"/>
      <c r="Z99" s="1219"/>
      <c r="AA99" s="1219"/>
      <c r="AB99" s="1219"/>
      <c r="AC99" s="1219"/>
      <c r="AD99" s="1210"/>
      <c r="AE99" s="1212"/>
      <c r="AF99" s="1203"/>
      <c r="AG99" s="1204"/>
      <c r="AH99" s="1199"/>
      <c r="AI99" s="1201"/>
    </row>
    <row r="100" spans="1:49" ht="18.600000000000001" customHeight="1">
      <c r="A100" s="1286" t="str">
        <f>Schedule!A2</f>
        <v>Project Activities Overview</v>
      </c>
      <c r="B100" s="1287"/>
      <c r="C100" s="1287"/>
      <c r="D100" s="1287"/>
      <c r="E100" s="1287"/>
      <c r="F100" s="1287"/>
      <c r="G100" s="1287"/>
      <c r="H100" s="1287"/>
      <c r="I100" s="1287"/>
      <c r="J100" s="1287"/>
      <c r="K100" s="1288"/>
      <c r="L100" s="404" t="str">
        <f>+Manpower!N23</f>
        <v>Engineer</v>
      </c>
      <c r="M100" s="405">
        <f>Manpower!N24</f>
        <v>15</v>
      </c>
      <c r="N100" s="406">
        <f>Manpower!N25</f>
        <v>16</v>
      </c>
      <c r="S100" s="404" t="str">
        <f>+Manpower!$B$49</f>
        <v>PICK UP/Car</v>
      </c>
      <c r="T100" s="405">
        <f>Manpower!B50</f>
        <v>7</v>
      </c>
      <c r="U100" s="405">
        <f>+Manpower!B51</f>
        <v>12</v>
      </c>
      <c r="V100" s="406">
        <f>+Manpower!B52</f>
        <v>0</v>
      </c>
      <c r="W100" s="1226"/>
      <c r="X100" s="1228"/>
      <c r="Y100" s="1224"/>
      <c r="Z100" s="1224"/>
      <c r="AA100" s="1224"/>
      <c r="AB100" s="1224"/>
      <c r="AC100" s="1224"/>
      <c r="AD100" s="1211"/>
      <c r="AE100" s="1213"/>
      <c r="AF100" s="1205"/>
      <c r="AG100" s="1206"/>
      <c r="AH100" s="1200"/>
      <c r="AI100" s="1202"/>
    </row>
    <row r="101" spans="1:49" ht="18.600000000000001" customHeight="1">
      <c r="A101" s="1268" t="str">
        <f>Schedule!A3</f>
        <v>Schedule Statistics</v>
      </c>
      <c r="B101" s="1269"/>
      <c r="C101" s="1269"/>
      <c r="D101" s="1269"/>
      <c r="E101" s="1270"/>
      <c r="F101" s="1271" t="str">
        <f>Schedule!F3</f>
        <v>Active Schedule Activities</v>
      </c>
      <c r="G101" s="1269"/>
      <c r="H101" s="1269"/>
      <c r="I101" s="1269"/>
      <c r="J101" s="1269"/>
      <c r="K101" s="1270"/>
      <c r="L101" s="404" t="str">
        <f>+Manpower!P23</f>
        <v>Doc. Controller</v>
      </c>
      <c r="M101" s="405">
        <f>Manpower!P24</f>
        <v>2</v>
      </c>
      <c r="N101" s="406">
        <f>Manpower!P25</f>
        <v>3</v>
      </c>
      <c r="S101" s="404" t="str">
        <f>+Manpower!$D$49</f>
        <v>Bus</v>
      </c>
      <c r="T101" s="405">
        <f>+Manpower!D50</f>
        <v>4</v>
      </c>
      <c r="U101" s="405">
        <f>Manpower!D51</f>
        <v>6</v>
      </c>
      <c r="V101" s="406">
        <f>+Manpower!D52</f>
        <v>0</v>
      </c>
      <c r="W101" s="287" t="s">
        <v>317</v>
      </c>
      <c r="X101" s="288"/>
      <c r="Y101" s="288"/>
      <c r="Z101" s="288"/>
      <c r="AA101" s="288"/>
      <c r="AB101" s="289"/>
      <c r="AC101" s="289"/>
      <c r="AD101" s="288"/>
      <c r="AE101" s="288"/>
      <c r="AF101" s="288"/>
      <c r="AG101" s="288"/>
      <c r="AH101" s="288"/>
      <c r="AI101" s="290"/>
    </row>
    <row r="102" spans="1:49" ht="18.600000000000001" customHeight="1">
      <c r="A102" s="407" t="str">
        <f>Schedule!A4</f>
        <v>Total Act.</v>
      </c>
      <c r="B102" s="173" t="str">
        <f>Schedule!B4</f>
        <v>Not Started</v>
      </c>
      <c r="C102" s="173" t="str">
        <f>Schedule!C4</f>
        <v>In Progress</v>
      </c>
      <c r="D102" s="173" t="str">
        <f>Schedule!D4</f>
        <v>Completed</v>
      </c>
      <c r="E102" s="174" t="str">
        <f>Schedule!E4</f>
        <v>%</v>
      </c>
      <c r="F102" s="172" t="str">
        <f>Schedule!F4</f>
        <v xml:space="preserve">Active </v>
      </c>
      <c r="G102" s="173" t="str">
        <f>Schedule!G4</f>
        <v>Ahead</v>
      </c>
      <c r="H102" s="173" t="str">
        <f>Schedule!H4</f>
        <v>On</v>
      </c>
      <c r="I102" s="173" t="str">
        <f>Schedule!I4</f>
        <v>Behind</v>
      </c>
      <c r="J102" s="173" t="str">
        <f>Schedule!J4</f>
        <v>Flag</v>
      </c>
      <c r="K102" s="174">
        <f>Schedule!K4</f>
        <v>0</v>
      </c>
      <c r="L102" s="404" t="str">
        <f>+Manpower!R23</f>
        <v>Proc. Team</v>
      </c>
      <c r="M102" s="405">
        <f>+Manpower!R24</f>
        <v>3</v>
      </c>
      <c r="N102" s="406">
        <f>Manpower!R25</f>
        <v>3</v>
      </c>
      <c r="S102" s="404" t="str">
        <f>+Manpower!$F$49</f>
        <v>Dump Truck</v>
      </c>
      <c r="T102" s="405">
        <f>+Manpower!F50</f>
        <v>70</v>
      </c>
      <c r="U102" s="405">
        <f>Manpower!F51</f>
        <v>158</v>
      </c>
      <c r="V102" s="406">
        <f>+Manpower!F52</f>
        <v>0</v>
      </c>
      <c r="W102" s="291" t="s">
        <v>399</v>
      </c>
      <c r="X102" s="1247" t="s">
        <v>333</v>
      </c>
      <c r="Y102" s="1247"/>
      <c r="Z102" s="1247"/>
      <c r="AA102" s="1247"/>
      <c r="AB102" s="1247"/>
      <c r="AC102" s="292" t="s">
        <v>336</v>
      </c>
      <c r="AD102" s="292" t="s">
        <v>337</v>
      </c>
      <c r="AE102" s="292" t="s">
        <v>323</v>
      </c>
      <c r="AF102" s="1003" t="str">
        <f>'Major Quantities'!F2</f>
        <v>Actual To Date Delivered</v>
      </c>
      <c r="AG102" s="1004" t="str">
        <f>'Major Quantities'!G2</f>
        <v>Excecuted on site</v>
      </c>
      <c r="AH102" s="1004" t="str">
        <f>'Major Quantities'!H2</f>
        <v>Remaining Total Delivery</v>
      </c>
      <c r="AI102" s="293" t="s">
        <v>31</v>
      </c>
    </row>
    <row r="103" spans="1:49" ht="18.600000000000001" customHeight="1">
      <c r="A103" s="408">
        <f>Schedule!A5</f>
        <v>2115</v>
      </c>
      <c r="B103" s="409">
        <f>Schedule!B5</f>
        <v>1084</v>
      </c>
      <c r="C103" s="409">
        <v>144</v>
      </c>
      <c r="D103" s="409">
        <f>Schedule!D5</f>
        <v>691</v>
      </c>
      <c r="E103" s="410">
        <f>Schedule!E5</f>
        <v>0.32671394799054376</v>
      </c>
      <c r="F103" s="180">
        <f>Schedule!F5</f>
        <v>9</v>
      </c>
      <c r="G103" s="409">
        <f>Schedule!G5</f>
        <v>8</v>
      </c>
      <c r="H103" s="409">
        <f>Schedule!H5</f>
        <v>0</v>
      </c>
      <c r="I103" s="181">
        <f>Schedule!I5</f>
        <v>11</v>
      </c>
      <c r="J103" s="1272">
        <f>Schedule!J5</f>
        <v>-3</v>
      </c>
      <c r="K103" s="1273"/>
      <c r="L103" s="404" t="str">
        <f>+Manpower!T23</f>
        <v>Foreman</v>
      </c>
      <c r="M103" s="405">
        <f>Manpower!T24</f>
        <v>9</v>
      </c>
      <c r="N103" s="406">
        <f>Manpower!T25</f>
        <v>18</v>
      </c>
      <c r="S103" s="404" t="str">
        <f>+Manpower!$H$49</f>
        <v>Boom Truck</v>
      </c>
      <c r="T103" s="405">
        <f>+Manpower!H50</f>
        <v>2</v>
      </c>
      <c r="U103" s="405">
        <f>Manpower!H51</f>
        <v>5</v>
      </c>
      <c r="V103" s="574">
        <f>+Manpower!H52</f>
        <v>0</v>
      </c>
      <c r="W103" s="576" t="str">
        <f>'Major Quantities'!A3</f>
        <v>33 31 00</v>
      </c>
      <c r="X103" s="1248" t="str">
        <f>'Major Quantities'!B3</f>
        <v>GRP Pipes</v>
      </c>
      <c r="Y103" s="1248"/>
      <c r="Z103" s="1248"/>
      <c r="AA103" s="1248"/>
      <c r="AB103" s="1248"/>
      <c r="AC103" s="577">
        <f>'Major Quantities'!C3</f>
        <v>18337</v>
      </c>
      <c r="AD103" s="577" t="str">
        <f>'Major Quantities'!D3</f>
        <v>m</v>
      </c>
      <c r="AE103" s="578">
        <f>'Major Quantities'!E3</f>
        <v>16000</v>
      </c>
      <c r="AF103" s="578">
        <f>'Major Quantities'!F3</f>
        <v>17162</v>
      </c>
      <c r="AG103" s="578">
        <f>'Major Quantities'!G3</f>
        <v>15000</v>
      </c>
      <c r="AH103" s="578">
        <f>'Major Quantities'!H3</f>
        <v>1175</v>
      </c>
      <c r="AI103" s="579">
        <f>'Major Quantities'!I3</f>
        <v>1162</v>
      </c>
    </row>
    <row r="104" spans="1:49" ht="18.600000000000001" customHeight="1">
      <c r="A104" s="1410" t="str">
        <f>Schedule!A6</f>
        <v xml:space="preserve">Critical Path Activities </v>
      </c>
      <c r="B104" s="1411"/>
      <c r="C104" s="1412"/>
      <c r="D104" s="1416" t="str">
        <f>Schedule!D6</f>
        <v>Free Float Management (Total)</v>
      </c>
      <c r="E104" s="1411"/>
      <c r="F104" s="1411"/>
      <c r="G104" s="1412"/>
      <c r="H104" s="1416" t="str">
        <f>Schedule!H6</f>
        <v xml:space="preserve">Failed Start Activities </v>
      </c>
      <c r="I104" s="1411"/>
      <c r="J104" s="1411"/>
      <c r="K104" s="1412"/>
      <c r="L104" s="404" t="str">
        <f>+Manpower!V23</f>
        <v>Draftman</v>
      </c>
      <c r="M104" s="405">
        <f>+Manpower!V24</f>
        <v>2</v>
      </c>
      <c r="N104" s="406">
        <f>+Manpower!V25</f>
        <v>2</v>
      </c>
      <c r="S104" s="404" t="str">
        <f>+Manpower!$J$49</f>
        <v>Generator + Tower Light</v>
      </c>
      <c r="T104" s="405">
        <f>+Manpower!J50</f>
        <v>4</v>
      </c>
      <c r="U104" s="405">
        <f>Manpower!J51</f>
        <v>5</v>
      </c>
      <c r="V104" s="574">
        <f>+Manpower!J52</f>
        <v>0</v>
      </c>
      <c r="W104" s="580" t="str">
        <f>'Major Quantities'!A4</f>
        <v>33 05 39</v>
      </c>
      <c r="X104" s="1249" t="str">
        <f>'Major Quantities'!B4</f>
        <v>Manholes</v>
      </c>
      <c r="Y104" s="1249"/>
      <c r="Z104" s="1249"/>
      <c r="AA104" s="1249"/>
      <c r="AB104" s="1249"/>
      <c r="AC104" s="581">
        <f>'Major Quantities'!C4</f>
        <v>251</v>
      </c>
      <c r="AD104" s="581" t="str">
        <f>'Major Quantities'!D4</f>
        <v>m</v>
      </c>
      <c r="AE104" s="582">
        <f>'Major Quantities'!E4</f>
        <v>150</v>
      </c>
      <c r="AF104" s="582">
        <f>'Major Quantities'!F4</f>
        <v>221</v>
      </c>
      <c r="AG104" s="578">
        <f>'Major Quantities'!G4</f>
        <v>175</v>
      </c>
      <c r="AH104" s="582">
        <f>'Major Quantities'!H4</f>
        <v>30</v>
      </c>
      <c r="AI104" s="583">
        <f>'Major Quantities'!I4</f>
        <v>71</v>
      </c>
    </row>
    <row r="105" spans="1:49" ht="18.600000000000001" customHeight="1">
      <c r="A105" s="1413"/>
      <c r="B105" s="1414"/>
      <c r="C105" s="1415"/>
      <c r="D105" s="1417" t="str">
        <f>Schedule!D7</f>
        <v>Greater Than 14 Days</v>
      </c>
      <c r="E105" s="1418"/>
      <c r="F105" s="1418" t="str">
        <f>Schedule!F7</f>
        <v>Less Than 14 Days</v>
      </c>
      <c r="G105" s="1419"/>
      <c r="H105" s="1424"/>
      <c r="I105" s="1414"/>
      <c r="J105" s="1414"/>
      <c r="K105" s="1415"/>
      <c r="L105" s="404" t="str">
        <f>+Manpower!X23</f>
        <v>Driver</v>
      </c>
      <c r="M105" s="405">
        <f>+Manpower!X24</f>
        <v>135</v>
      </c>
      <c r="N105" s="406">
        <f>+Manpower!X25</f>
        <v>321</v>
      </c>
      <c r="S105" s="404" t="str">
        <f>+Manpower!$L$49</f>
        <v>JCB</v>
      </c>
      <c r="T105" s="405">
        <f>+Manpower!L50</f>
        <v>3</v>
      </c>
      <c r="U105" s="405">
        <f>Manpower!L51</f>
        <v>9</v>
      </c>
      <c r="V105" s="574">
        <f>+Manpower!L52</f>
        <v>0</v>
      </c>
      <c r="W105" s="580" t="str">
        <f>'Major Quantities'!A5</f>
        <v>33 42.1</v>
      </c>
      <c r="X105" s="1249" t="str">
        <f>'Major Quantities'!B5</f>
        <v>UPVC Pipes</v>
      </c>
      <c r="Y105" s="1249"/>
      <c r="Z105" s="1249"/>
      <c r="AA105" s="1249"/>
      <c r="AB105" s="1249"/>
      <c r="AC105" s="581">
        <f>'Major Quantities'!C5</f>
        <v>4716</v>
      </c>
      <c r="AD105" s="581" t="str">
        <f>'Major Quantities'!D5</f>
        <v>m</v>
      </c>
      <c r="AE105" s="582">
        <f>'Major Quantities'!E5</f>
        <v>5500</v>
      </c>
      <c r="AF105" s="582">
        <f>'Major Quantities'!F5</f>
        <v>4716</v>
      </c>
      <c r="AG105" s="578">
        <f>'Major Quantities'!G5</f>
        <v>800</v>
      </c>
      <c r="AH105" s="582">
        <f>'Major Quantities'!H5</f>
        <v>0</v>
      </c>
      <c r="AI105" s="583">
        <f>'Major Quantities'!I5</f>
        <v>-784</v>
      </c>
    </row>
    <row r="106" spans="1:49" ht="18.600000000000001" customHeight="1">
      <c r="A106" s="407" t="str">
        <f>Schedule!A8</f>
        <v>Last Week</v>
      </c>
      <c r="B106" s="173" t="str">
        <f>Schedule!B8</f>
        <v>This Week</v>
      </c>
      <c r="C106" s="174" t="str">
        <f>Schedule!C8</f>
        <v>Diff</v>
      </c>
      <c r="D106" s="172" t="str">
        <f>Schedule!D8</f>
        <v>Last Week</v>
      </c>
      <c r="E106" s="173" t="str">
        <f>Schedule!E8</f>
        <v>This Week</v>
      </c>
      <c r="F106" s="173" t="str">
        <f>Schedule!F8</f>
        <v>Last Week</v>
      </c>
      <c r="G106" s="174" t="str">
        <f>Schedule!G8</f>
        <v>This Week</v>
      </c>
      <c r="H106" s="172" t="str">
        <f>Schedule!H8</f>
        <v>Last Week</v>
      </c>
      <c r="I106" s="173" t="str">
        <f>Schedule!I8</f>
        <v>This Week</v>
      </c>
      <c r="J106" s="173" t="str">
        <f>Schedule!J8</f>
        <v>Flag</v>
      </c>
      <c r="K106" s="174">
        <f>Schedule!K8</f>
        <v>0</v>
      </c>
      <c r="L106" s="411" t="str">
        <f>Manpower!Z23</f>
        <v>UnSkilled Labor</v>
      </c>
      <c r="M106" s="393">
        <f>Manpower!Z24</f>
        <v>41</v>
      </c>
      <c r="N106" s="412">
        <f>Manpower!Z25</f>
        <v>84</v>
      </c>
      <c r="S106" s="411" t="str">
        <f>+Manpower!$N$49</f>
        <v>Water Tank</v>
      </c>
      <c r="T106" s="393">
        <f>+Manpower!N50</f>
        <v>13</v>
      </c>
      <c r="U106" s="393">
        <f>+Manpower!N51</f>
        <v>15</v>
      </c>
      <c r="V106" s="575">
        <f>+Manpower!N52</f>
        <v>0</v>
      </c>
      <c r="W106" s="580" t="str">
        <f>'Major Quantities'!A6</f>
        <v>33 42.1</v>
      </c>
      <c r="X106" s="1249" t="str">
        <f>'Major Quantities'!B6</f>
        <v>Fire Hydrants</v>
      </c>
      <c r="Y106" s="1249"/>
      <c r="Z106" s="1249"/>
      <c r="AA106" s="1249"/>
      <c r="AB106" s="1249"/>
      <c r="AC106" s="581">
        <f>'Major Quantities'!C6</f>
        <v>90</v>
      </c>
      <c r="AD106" s="581" t="str">
        <f>'Major Quantities'!D6</f>
        <v>Unit</v>
      </c>
      <c r="AE106" s="582">
        <f>'Major Quantities'!E6</f>
        <v>20</v>
      </c>
      <c r="AF106" s="582">
        <f>'Major Quantities'!F6</f>
        <v>90</v>
      </c>
      <c r="AG106" s="578">
        <f>'Major Quantities'!G6</f>
        <v>0</v>
      </c>
      <c r="AH106" s="582">
        <f>'Major Quantities'!H6</f>
        <v>0</v>
      </c>
      <c r="AI106" s="583">
        <f>'Major Quantities'!I6</f>
        <v>70</v>
      </c>
      <c r="AJ106" s="490"/>
      <c r="AK106" s="490"/>
    </row>
    <row r="107" spans="1:49" customFormat="1" ht="18.600000000000001" customHeight="1">
      <c r="A107" s="413">
        <f>Schedule!A9</f>
        <v>20</v>
      </c>
      <c r="B107" s="393">
        <f>Schedule!B9</f>
        <v>19</v>
      </c>
      <c r="C107" s="177">
        <f>Schedule!C9</f>
        <v>1</v>
      </c>
      <c r="D107" s="414">
        <f>Schedule!D9</f>
        <v>200</v>
      </c>
      <c r="E107" s="393">
        <f>Schedule!E9</f>
        <v>191</v>
      </c>
      <c r="F107" s="393">
        <f>Schedule!F9</f>
        <v>1229</v>
      </c>
      <c r="G107" s="415">
        <f>Schedule!G9</f>
        <v>1229</v>
      </c>
      <c r="H107" s="414">
        <f>Schedule!H9</f>
        <v>16</v>
      </c>
      <c r="I107" s="393">
        <f>Schedule!I9</f>
        <v>10</v>
      </c>
      <c r="J107" s="1263">
        <f>Schedule!J9</f>
        <v>6</v>
      </c>
      <c r="K107" s="1264"/>
      <c r="L107" s="416" t="s">
        <v>5</v>
      </c>
      <c r="M107" s="417">
        <f>Manpower!AF24</f>
        <v>287</v>
      </c>
      <c r="N107" s="418">
        <f>Manpower!AF25</f>
        <v>600</v>
      </c>
      <c r="S107" s="416" t="s">
        <v>5</v>
      </c>
      <c r="T107" s="417">
        <f>SUM(T100:T106)</f>
        <v>103</v>
      </c>
      <c r="U107" s="417">
        <f>SUM(U100:U106)</f>
        <v>210</v>
      </c>
      <c r="V107" s="417">
        <f>SUM(V100:V106)</f>
        <v>0</v>
      </c>
      <c r="W107" s="584" t="str">
        <f>'Major Quantities'!A7</f>
        <v>33 05 39</v>
      </c>
      <c r="X107" s="1250" t="str">
        <f>'Major Quantities'!B7</f>
        <v>Catch Basins</v>
      </c>
      <c r="Y107" s="1250"/>
      <c r="Z107" s="1250"/>
      <c r="AA107" s="1250"/>
      <c r="AB107" s="1250"/>
      <c r="AC107" s="585">
        <f>'Major Quantities'!C7</f>
        <v>295</v>
      </c>
      <c r="AD107" s="585" t="str">
        <f>'Major Quantities'!D7</f>
        <v>Unit</v>
      </c>
      <c r="AE107" s="586">
        <f>'Major Quantities'!E7</f>
        <v>150</v>
      </c>
      <c r="AF107" s="586">
        <f>'Major Quantities'!F7</f>
        <v>293</v>
      </c>
      <c r="AG107" s="578">
        <f>'Major Quantities'!G7</f>
        <v>80</v>
      </c>
      <c r="AH107" s="586">
        <f>'Major Quantities'!H7</f>
        <v>2</v>
      </c>
      <c r="AI107" s="587">
        <f>'Major Quantities'!I7</f>
        <v>143</v>
      </c>
    </row>
    <row r="108" spans="1:49" s="446" customFormat="1" ht="25.8">
      <c r="A108" s="325" t="s">
        <v>952</v>
      </c>
      <c r="B108" s="420"/>
      <c r="C108" s="420"/>
      <c r="D108" s="420"/>
      <c r="E108" s="420"/>
      <c r="F108" s="420"/>
      <c r="G108" s="420"/>
      <c r="H108" s="420"/>
      <c r="I108" s="420"/>
      <c r="J108" s="420"/>
      <c r="K108" s="420"/>
      <c r="L108" s="420"/>
      <c r="M108" s="420"/>
      <c r="N108" s="420"/>
      <c r="O108" s="420"/>
      <c r="P108" s="420"/>
      <c r="Q108" s="419" t="s">
        <v>490</v>
      </c>
      <c r="R108" s="420"/>
      <c r="S108" s="420"/>
      <c r="T108" s="420"/>
      <c r="U108" s="420"/>
      <c r="V108" s="420"/>
      <c r="W108" s="420"/>
      <c r="X108" s="420"/>
      <c r="Y108" s="420"/>
      <c r="Z108" s="420"/>
      <c r="AA108" s="420"/>
      <c r="AB108" s="420"/>
      <c r="AC108" s="420"/>
      <c r="AD108" s="420"/>
      <c r="AE108" s="420"/>
      <c r="AF108" s="420"/>
      <c r="AG108" s="420"/>
      <c r="AH108" s="420"/>
      <c r="AI108" s="421"/>
      <c r="AM108" s="485"/>
      <c r="AN108" s="485"/>
      <c r="AO108" s="485"/>
      <c r="AP108" s="485"/>
      <c r="AQ108" s="485"/>
      <c r="AR108" s="485"/>
      <c r="AS108" s="485"/>
      <c r="AT108" s="485"/>
      <c r="AU108" s="485"/>
      <c r="AV108" s="485"/>
      <c r="AW108" s="485"/>
    </row>
    <row r="109" spans="1:49" s="566" customFormat="1" ht="28.2" customHeight="1" thickBot="1">
      <c r="A109" s="1405">
        <f>'Weekly Photos'!L2</f>
        <v>0</v>
      </c>
      <c r="B109" s="1406"/>
      <c r="C109" s="1406"/>
      <c r="D109" s="1406"/>
      <c r="E109" s="1406"/>
      <c r="F109" s="1407" t="str">
        <f>'Weekly Photos'!L21</f>
        <v xml:space="preserve">Grading for base course layer works at MC20 Zone A
</v>
      </c>
      <c r="G109" s="1407"/>
      <c r="H109" s="1407"/>
      <c r="I109" s="1407"/>
      <c r="J109" s="1407"/>
      <c r="K109" s="1407"/>
      <c r="L109" s="1407" t="str">
        <f>'Weekly Photos'!$B$21</f>
        <v xml:space="preserve">Compaction for base course layer works at MC20 Zone A
</v>
      </c>
      <c r="M109" s="1407"/>
      <c r="N109" s="1407"/>
      <c r="O109" s="1407"/>
      <c r="P109" s="1429"/>
      <c r="Q109" s="422" t="s">
        <v>394</v>
      </c>
      <c r="R109" s="423"/>
      <c r="S109" s="423"/>
      <c r="T109" s="423"/>
      <c r="U109" s="423"/>
      <c r="V109" s="423"/>
      <c r="W109" s="423"/>
      <c r="X109" s="423"/>
      <c r="Y109" s="423"/>
      <c r="Z109" s="423"/>
      <c r="AA109" s="423"/>
      <c r="AB109" s="423"/>
      <c r="AC109" s="423"/>
      <c r="AD109" s="423"/>
      <c r="AE109" s="423"/>
      <c r="AF109" s="423"/>
      <c r="AG109" s="423"/>
      <c r="AH109" s="423"/>
      <c r="AI109" s="424"/>
      <c r="AJ109" s="565"/>
      <c r="AK109" s="565"/>
    </row>
    <row r="110" spans="1:49" s="568" customFormat="1" ht="30" customHeight="1">
      <c r="A110" s="924"/>
      <c r="B110" s="162"/>
      <c r="C110" s="162"/>
      <c r="D110" s="162"/>
      <c r="E110" s="163"/>
      <c r="F110" s="161"/>
      <c r="G110" s="162"/>
      <c r="H110" s="162"/>
      <c r="I110" s="162"/>
      <c r="J110" s="162"/>
      <c r="K110" s="163"/>
      <c r="L110" s="161"/>
      <c r="M110" s="162"/>
      <c r="N110" s="162"/>
      <c r="O110" s="162"/>
      <c r="P110" s="163"/>
      <c r="Q110" s="425" t="s">
        <v>299</v>
      </c>
      <c r="R110" s="425" t="s">
        <v>300</v>
      </c>
      <c r="S110" s="1207" t="s">
        <v>301</v>
      </c>
      <c r="T110" s="1207"/>
      <c r="U110" s="1207"/>
      <c r="V110" s="1207"/>
      <c r="W110" s="425" t="s">
        <v>305</v>
      </c>
      <c r="X110" s="1207" t="s">
        <v>302</v>
      </c>
      <c r="Y110" s="1207"/>
      <c r="Z110" s="1207"/>
      <c r="AA110" s="1207" t="s">
        <v>303</v>
      </c>
      <c r="AB110" s="1207"/>
      <c r="AC110" s="1207"/>
      <c r="AD110" s="1207"/>
      <c r="AE110" s="1207"/>
      <c r="AF110" s="1207" t="s">
        <v>304</v>
      </c>
      <c r="AG110" s="1207"/>
      <c r="AH110" s="426" t="s">
        <v>430</v>
      </c>
      <c r="AI110" s="427" t="s">
        <v>308</v>
      </c>
      <c r="AJ110" s="567"/>
      <c r="AK110" s="567"/>
    </row>
    <row r="111" spans="1:49" ht="31.95" customHeight="1">
      <c r="A111" s="476"/>
      <c r="B111"/>
      <c r="C111"/>
      <c r="D111"/>
      <c r="E111" s="165"/>
      <c r="F111" s="164"/>
      <c r="G111"/>
      <c r="H111"/>
      <c r="I111"/>
      <c r="J111"/>
      <c r="K111" s="165"/>
      <c r="L111" s="164"/>
      <c r="M111"/>
      <c r="N111"/>
      <c r="O111"/>
      <c r="P111" s="165"/>
      <c r="Q111" s="315" t="e">
        <f>Issues!#REF!</f>
        <v>#REF!</v>
      </c>
      <c r="R111" s="316" t="e">
        <f>Issues!#REF!</f>
        <v>#REF!</v>
      </c>
      <c r="S111" s="1196" t="e">
        <f>Issues!#REF!</f>
        <v>#REF!</v>
      </c>
      <c r="T111" s="1197" t="e">
        <f>IF(+Issues!#REF!="","",+Issues!#REF!)</f>
        <v>#REF!</v>
      </c>
      <c r="U111" s="1197" t="e">
        <f>IF(+Issues!#REF!="","",+Issues!#REF!)</f>
        <v>#REF!</v>
      </c>
      <c r="V111" s="1198" t="e">
        <f>IF(+Issues!#REF!="","",+Issues!#REF!)</f>
        <v>#REF!</v>
      </c>
      <c r="W111" s="316" t="e">
        <f>Issues!#REF!</f>
        <v>#REF!</v>
      </c>
      <c r="X111" s="1196" t="e">
        <f>Issues!#REF!</f>
        <v>#REF!</v>
      </c>
      <c r="Y111" s="1197"/>
      <c r="Z111" s="1197"/>
      <c r="AA111" s="1197"/>
      <c r="AB111" s="1197"/>
      <c r="AC111" s="1197"/>
      <c r="AD111" s="1197"/>
      <c r="AE111" s="1198"/>
      <c r="AF111" s="1208" t="e">
        <f>Issues!#REF!</f>
        <v>#REF!</v>
      </c>
      <c r="AG111" s="1209"/>
      <c r="AH111" s="318" t="e">
        <f>Issues!#REF!</f>
        <v>#REF!</v>
      </c>
      <c r="AI111" s="319" t="e">
        <f>Issues!#REF!</f>
        <v>#REF!</v>
      </c>
    </row>
    <row r="112" spans="1:49" ht="31.95" customHeight="1">
      <c r="A112" s="476"/>
      <c r="B112"/>
      <c r="C112"/>
      <c r="D112"/>
      <c r="E112" s="165"/>
      <c r="F112" s="164"/>
      <c r="G112"/>
      <c r="H112"/>
      <c r="I112"/>
      <c r="J112"/>
      <c r="K112" s="165"/>
      <c r="L112" s="164"/>
      <c r="M112"/>
      <c r="N112"/>
      <c r="O112"/>
      <c r="P112" s="165"/>
      <c r="Q112" s="315" t="e">
        <f>Issues!#REF!</f>
        <v>#REF!</v>
      </c>
      <c r="R112" s="316" t="e">
        <f>Issues!#REF!</f>
        <v>#REF!</v>
      </c>
      <c r="S112" s="1196" t="e">
        <f>Issues!#REF!</f>
        <v>#REF!</v>
      </c>
      <c r="T112" s="1197" t="e">
        <f>IF(+Issues!#REF!="","",+Issues!#REF!)</f>
        <v>#REF!</v>
      </c>
      <c r="U112" s="1197" t="e">
        <f>IF(+Issues!#REF!="","",+Issues!#REF!)</f>
        <v>#REF!</v>
      </c>
      <c r="V112" s="1198" t="e">
        <f>IF(+Issues!#REF!="","",+Issues!#REF!)</f>
        <v>#REF!</v>
      </c>
      <c r="W112" s="316" t="e">
        <f>Issues!#REF!</f>
        <v>#REF!</v>
      </c>
      <c r="X112" s="1196" t="e">
        <f>Issues!#REF!</f>
        <v>#REF!</v>
      </c>
      <c r="Y112" s="1197"/>
      <c r="Z112" s="1197"/>
      <c r="AA112" s="1197"/>
      <c r="AB112" s="1197"/>
      <c r="AC112" s="1197"/>
      <c r="AD112" s="1197"/>
      <c r="AE112" s="1198"/>
      <c r="AF112" s="1208" t="e">
        <f>Issues!#REF!</f>
        <v>#REF!</v>
      </c>
      <c r="AG112" s="1209"/>
      <c r="AH112" s="318" t="e">
        <f>Issues!#REF!</f>
        <v>#REF!</v>
      </c>
      <c r="AI112" s="319" t="e">
        <f>Issues!#REF!</f>
        <v>#REF!</v>
      </c>
    </row>
    <row r="113" spans="1:35" ht="31.95" customHeight="1">
      <c r="A113" s="476"/>
      <c r="B113"/>
      <c r="C113"/>
      <c r="D113"/>
      <c r="E113" s="165"/>
      <c r="F113" s="164"/>
      <c r="G113"/>
      <c r="H113"/>
      <c r="I113"/>
      <c r="J113"/>
      <c r="K113" s="165"/>
      <c r="L113" s="164"/>
      <c r="M113"/>
      <c r="N113"/>
      <c r="O113"/>
      <c r="P113" s="165"/>
      <c r="Q113" s="315" t="e">
        <f>IF(+Issues!#REF!="","",+Issues!#REF!)</f>
        <v>#REF!</v>
      </c>
      <c r="R113" s="318"/>
      <c r="S113" s="1193"/>
      <c r="T113" s="1194"/>
      <c r="U113" s="1194"/>
      <c r="V113" s="1195"/>
      <c r="W113" s="317"/>
      <c r="X113" s="1193"/>
      <c r="Y113" s="1194"/>
      <c r="Z113" s="1194"/>
      <c r="AA113" s="1194"/>
      <c r="AB113" s="1194"/>
      <c r="AC113" s="1194"/>
      <c r="AD113" s="1194"/>
      <c r="AE113" s="1195"/>
      <c r="AF113" s="317"/>
      <c r="AG113" s="317"/>
      <c r="AH113" s="318"/>
      <c r="AI113" s="320"/>
    </row>
    <row r="114" spans="1:35" customFormat="1" ht="31.95" customHeight="1">
      <c r="A114" s="476"/>
      <c r="E114" s="165"/>
      <c r="F114" s="164"/>
      <c r="K114" s="165"/>
      <c r="L114" s="164"/>
      <c r="P114" s="165"/>
      <c r="Q114" s="315" t="e">
        <f>IF(+Issues!#REF!="","",+Issues!#REF!)</f>
        <v>#REF!</v>
      </c>
      <c r="R114" s="318" t="e">
        <f>IF(+Issues!#REF!="","",+Issues!#REF!)</f>
        <v>#REF!</v>
      </c>
      <c r="S114" s="1193" t="e">
        <f>IF(+Issues!#REF!="","",+Issues!#REF!)</f>
        <v>#REF!</v>
      </c>
      <c r="T114" s="1194"/>
      <c r="U114" s="1194"/>
      <c r="V114" s="1195"/>
      <c r="W114" s="317" t="e">
        <f>IF(+Issues!#REF!="","",+Issues!#REF!)</f>
        <v>#REF!</v>
      </c>
      <c r="X114" s="1193" t="e">
        <f>IF(+Issues!#REF!="","",+Issues!#REF!)</f>
        <v>#REF!</v>
      </c>
      <c r="Y114" s="1194"/>
      <c r="Z114" s="1194"/>
      <c r="AA114" s="1194"/>
      <c r="AB114" s="1194"/>
      <c r="AC114" s="1194"/>
      <c r="AD114" s="1194"/>
      <c r="AE114" s="1195"/>
      <c r="AF114" s="317" t="e">
        <f>IF(+Issues!#REF!="","",+Issues!#REF!)</f>
        <v>#REF!</v>
      </c>
      <c r="AG114" s="317"/>
      <c r="AH114" s="318" t="e">
        <f>IF(+Issues!#REF!="","",+Issues!#REF!)</f>
        <v>#REF!</v>
      </c>
      <c r="AI114" s="320" t="e">
        <f>IF(+Issues!#REF!="","",+Issues!#REF!)</f>
        <v>#REF!</v>
      </c>
    </row>
    <row r="115" spans="1:35" customFormat="1" ht="31.95" customHeight="1" thickBot="1">
      <c r="A115" s="925"/>
      <c r="B115" s="926"/>
      <c r="C115" s="926"/>
      <c r="D115" s="926"/>
      <c r="E115" s="927"/>
      <c r="F115" s="928"/>
      <c r="G115" s="926"/>
      <c r="H115" s="926"/>
      <c r="I115" s="926"/>
      <c r="J115" s="926"/>
      <c r="K115" s="927"/>
      <c r="L115" s="928"/>
      <c r="M115" s="926"/>
      <c r="N115" s="926"/>
      <c r="O115" s="926"/>
      <c r="P115" s="927"/>
      <c r="Q115" s="321" t="e">
        <f>IF(+Issues!#REF!="","",+Issues!#REF!)</f>
        <v>#REF!</v>
      </c>
      <c r="R115" s="322" t="e">
        <f>IF(+Issues!#REF!="","",+Issues!#REF!)</f>
        <v>#REF!</v>
      </c>
      <c r="S115" s="1237" t="e">
        <f>IF(+Issues!#REF!="","",+Issues!#REF!)</f>
        <v>#REF!</v>
      </c>
      <c r="T115" s="1238"/>
      <c r="U115" s="1238"/>
      <c r="V115" s="1239"/>
      <c r="W115" s="323" t="e">
        <f>IF(+Issues!#REF!="","",+Issues!#REF!)</f>
        <v>#REF!</v>
      </c>
      <c r="X115" s="1237" t="e">
        <f>IF(+Issues!#REF!="","",+Issues!#REF!)</f>
        <v>#REF!</v>
      </c>
      <c r="Y115" s="1238"/>
      <c r="Z115" s="1238"/>
      <c r="AA115" s="1238"/>
      <c r="AB115" s="1238"/>
      <c r="AC115" s="1238"/>
      <c r="AD115" s="1238"/>
      <c r="AE115" s="1239"/>
      <c r="AF115" s="323" t="e">
        <f>IF(+Issues!#REF!="","",+Issues!#REF!)</f>
        <v>#REF!</v>
      </c>
      <c r="AG115" s="323"/>
      <c r="AH115" s="322" t="e">
        <f>IF(+Issues!#REF!="","",+Issues!#REF!)</f>
        <v>#REF!</v>
      </c>
      <c r="AI115" s="324" t="e">
        <f>IF(+Issues!#REF!="","",+Issues!#REF!)</f>
        <v>#REF!</v>
      </c>
    </row>
    <row r="116" spans="1:35" customFormat="1" ht="14.4"/>
    <row r="117" spans="1:35" customFormat="1">
      <c r="A117" s="363"/>
      <c r="B117" s="363"/>
      <c r="C117" s="363"/>
      <c r="D117" s="363"/>
      <c r="E117" s="363"/>
      <c r="F117" s="363"/>
      <c r="G117" s="363"/>
      <c r="H117" s="363"/>
      <c r="I117" s="363"/>
      <c r="J117" s="363"/>
      <c r="K117" s="363"/>
      <c r="L117" s="363"/>
    </row>
    <row r="118" spans="1:35" customFormat="1">
      <c r="A118" s="363"/>
      <c r="B118" s="363"/>
      <c r="C118" s="363"/>
      <c r="D118" s="363"/>
      <c r="E118" s="363"/>
      <c r="F118" s="363"/>
      <c r="G118" s="363"/>
      <c r="H118" s="363"/>
      <c r="I118" s="363"/>
      <c r="J118" s="363"/>
      <c r="K118" s="363"/>
      <c r="L118" s="363"/>
      <c r="W118" s="144"/>
    </row>
    <row r="119" spans="1:35" customFormat="1">
      <c r="A119" s="363"/>
      <c r="B119" s="363"/>
      <c r="C119" s="363"/>
      <c r="D119" s="363"/>
      <c r="E119" s="363"/>
      <c r="F119" s="363"/>
      <c r="G119" s="363"/>
      <c r="H119" s="363"/>
      <c r="I119" s="363"/>
      <c r="J119" s="363"/>
      <c r="K119" s="363"/>
      <c r="L119" s="363"/>
      <c r="W119" s="569"/>
    </row>
    <row r="120" spans="1:35" customFormat="1">
      <c r="A120" s="363"/>
      <c r="B120" s="363"/>
      <c r="C120" s="363"/>
      <c r="D120" s="363"/>
      <c r="E120" s="363"/>
      <c r="F120" s="363"/>
      <c r="G120" s="363"/>
      <c r="H120" s="363"/>
      <c r="I120" s="363"/>
      <c r="J120" s="363"/>
      <c r="K120" s="363"/>
      <c r="L120" s="363"/>
    </row>
    <row r="121" spans="1:35" customFormat="1">
      <c r="H121" s="363"/>
      <c r="I121" s="363"/>
      <c r="J121" s="363"/>
      <c r="K121" s="363"/>
    </row>
    <row r="122" spans="1:35" customFormat="1">
      <c r="H122" s="363"/>
      <c r="I122" s="363"/>
      <c r="J122" s="363"/>
      <c r="K122" s="363"/>
    </row>
    <row r="123" spans="1:35" customFormat="1">
      <c r="H123" s="363"/>
      <c r="I123" s="363"/>
      <c r="J123" s="363"/>
      <c r="K123" s="363"/>
    </row>
    <row r="124" spans="1:35" customFormat="1">
      <c r="H124" s="363"/>
      <c r="I124" s="363"/>
      <c r="J124" s="363"/>
      <c r="K124" s="363"/>
    </row>
    <row r="125" spans="1:35" customFormat="1" ht="14.4"/>
    <row r="126" spans="1:35" customFormat="1" ht="14.4"/>
    <row r="127" spans="1:35" customFormat="1" ht="14.4"/>
    <row r="128" spans="1:35"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row r="147" customFormat="1" ht="14.4"/>
    <row r="148" customFormat="1" ht="14.4"/>
    <row r="149" customFormat="1" ht="14.4"/>
    <row r="150" customFormat="1" ht="14.4"/>
    <row r="151" customFormat="1" ht="14.4"/>
    <row r="152" customFormat="1" ht="14.4"/>
    <row r="153" customFormat="1" ht="14.4"/>
    <row r="154" customFormat="1" ht="14.4"/>
    <row r="155" customFormat="1" ht="14.4"/>
    <row r="156" customFormat="1" ht="14.4"/>
    <row r="157" customFormat="1" ht="14.4"/>
  </sheetData>
  <sheetProtection formatCells="0" formatColumns="0" formatRows="0" insertHyperlinks="0" sort="0" autoFilter="0" pivotTables="0"/>
  <mergeCells count="257">
    <mergeCell ref="A77:B77"/>
    <mergeCell ref="A109:E109"/>
    <mergeCell ref="F109:K109"/>
    <mergeCell ref="O90:Q90"/>
    <mergeCell ref="A88:B88"/>
    <mergeCell ref="A98:B98"/>
    <mergeCell ref="O91:Q91"/>
    <mergeCell ref="A93:B93"/>
    <mergeCell ref="A94:B94"/>
    <mergeCell ref="A95:B95"/>
    <mergeCell ref="A97:B97"/>
    <mergeCell ref="A96:B96"/>
    <mergeCell ref="A104:C105"/>
    <mergeCell ref="D104:G104"/>
    <mergeCell ref="D105:E105"/>
    <mergeCell ref="F105:G105"/>
    <mergeCell ref="A91:B92"/>
    <mergeCell ref="G91:G92"/>
    <mergeCell ref="H104:K105"/>
    <mergeCell ref="O83:P83"/>
    <mergeCell ref="C82:C83"/>
    <mergeCell ref="I82:I83"/>
    <mergeCell ref="L109:P109"/>
    <mergeCell ref="A86:B86"/>
    <mergeCell ref="AA3:AI6"/>
    <mergeCell ref="X89:Y89"/>
    <mergeCell ref="X90:Y90"/>
    <mergeCell ref="X75:Y75"/>
    <mergeCell ref="X76:Y76"/>
    <mergeCell ref="X77:Y77"/>
    <mergeCell ref="X78:Y78"/>
    <mergeCell ref="X79:Y79"/>
    <mergeCell ref="X80:Y80"/>
    <mergeCell ref="X81:Y81"/>
    <mergeCell ref="X82:Y82"/>
    <mergeCell ref="X83:Y83"/>
    <mergeCell ref="AB73:AB74"/>
    <mergeCell ref="AC73:AC74"/>
    <mergeCell ref="AD73:AD74"/>
    <mergeCell ref="Z77:AA77"/>
    <mergeCell ref="Z80:AA80"/>
    <mergeCell ref="Z81:AA81"/>
    <mergeCell ref="Z82:AA82"/>
    <mergeCell ref="AE81:AI82"/>
    <mergeCell ref="AF54:AG54"/>
    <mergeCell ref="X88:Y88"/>
    <mergeCell ref="AF45:AG45"/>
    <mergeCell ref="AF46:AG46"/>
    <mergeCell ref="S115:V115"/>
    <mergeCell ref="R73:V73"/>
    <mergeCell ref="V74:V75"/>
    <mergeCell ref="U74:U75"/>
    <mergeCell ref="T74:T75"/>
    <mergeCell ref="S74:S75"/>
    <mergeCell ref="R74:R75"/>
    <mergeCell ref="Q81:T81"/>
    <mergeCell ref="Q82:T82"/>
    <mergeCell ref="Q83:T83"/>
    <mergeCell ref="Q84:T84"/>
    <mergeCell ref="Q85:T85"/>
    <mergeCell ref="L86:V86"/>
    <mergeCell ref="O87:Q87"/>
    <mergeCell ref="O88:Q88"/>
    <mergeCell ref="L87:M87"/>
    <mergeCell ref="L88:M88"/>
    <mergeCell ref="L89:M89"/>
    <mergeCell ref="O89:Q89"/>
    <mergeCell ref="N73:N75"/>
    <mergeCell ref="T95:V95"/>
    <mergeCell ref="L73:M75"/>
    <mergeCell ref="Q73:Q75"/>
    <mergeCell ref="P73:P75"/>
    <mergeCell ref="A87:B87"/>
    <mergeCell ref="D10:D11"/>
    <mergeCell ref="C73:C74"/>
    <mergeCell ref="P10:P11"/>
    <mergeCell ref="Q10:T10"/>
    <mergeCell ref="W77:W85"/>
    <mergeCell ref="Z83:AA83"/>
    <mergeCell ref="S114:V114"/>
    <mergeCell ref="Z73:AA74"/>
    <mergeCell ref="Z76:AA76"/>
    <mergeCell ref="Z78:AA78"/>
    <mergeCell ref="Z79:AA79"/>
    <mergeCell ref="S112:V112"/>
    <mergeCell ref="X85:Y85"/>
    <mergeCell ref="A78:B78"/>
    <mergeCell ref="A79:B79"/>
    <mergeCell ref="A80:B80"/>
    <mergeCell ref="H91:H92"/>
    <mergeCell ref="C10:C11"/>
    <mergeCell ref="A84:B84"/>
    <mergeCell ref="A85:B85"/>
    <mergeCell ref="A75:B75"/>
    <mergeCell ref="A76:B76"/>
    <mergeCell ref="A10:B11"/>
    <mergeCell ref="A1:I1"/>
    <mergeCell ref="L72:V72"/>
    <mergeCell ref="X73:Y74"/>
    <mergeCell ref="W73:W74"/>
    <mergeCell ref="A73:B74"/>
    <mergeCell ref="O9:Z9"/>
    <mergeCell ref="E10:F10"/>
    <mergeCell ref="G10:N10"/>
    <mergeCell ref="S111:V111"/>
    <mergeCell ref="M4:N4"/>
    <mergeCell ref="W97:W98"/>
    <mergeCell ref="W91:AI92"/>
    <mergeCell ref="W93:W94"/>
    <mergeCell ref="W95:W96"/>
    <mergeCell ref="X95:X96"/>
    <mergeCell ref="K82:K83"/>
    <mergeCell ref="A82:B83"/>
    <mergeCell ref="O84:P84"/>
    <mergeCell ref="O85:P85"/>
    <mergeCell ref="L78:M78"/>
    <mergeCell ref="L79:M79"/>
    <mergeCell ref="L81:N81"/>
    <mergeCell ref="L82:N82"/>
    <mergeCell ref="L83:N83"/>
    <mergeCell ref="Y5:Y6"/>
    <mergeCell ref="Y3:Y4"/>
    <mergeCell ref="S3:T3"/>
    <mergeCell ref="S6:T6"/>
    <mergeCell ref="M5:N5"/>
    <mergeCell ref="M6:N6"/>
    <mergeCell ref="O3:P3"/>
    <mergeCell ref="O4:P4"/>
    <mergeCell ref="O5:P5"/>
    <mergeCell ref="O6:P6"/>
    <mergeCell ref="Q3:R3"/>
    <mergeCell ref="Q4:R4"/>
    <mergeCell ref="Q5:R5"/>
    <mergeCell ref="S4:T4"/>
    <mergeCell ref="A9:N9"/>
    <mergeCell ref="S5:T5"/>
    <mergeCell ref="Q6:R6"/>
    <mergeCell ref="M3:N3"/>
    <mergeCell ref="S113:V113"/>
    <mergeCell ref="W86:W90"/>
    <mergeCell ref="J107:K107"/>
    <mergeCell ref="O92:Q92"/>
    <mergeCell ref="O93:Q93"/>
    <mergeCell ref="L94:V94"/>
    <mergeCell ref="A101:E101"/>
    <mergeCell ref="F101:K101"/>
    <mergeCell ref="J103:K103"/>
    <mergeCell ref="S98:V98"/>
    <mergeCell ref="I98:K98"/>
    <mergeCell ref="I91:K92"/>
    <mergeCell ref="I93:K93"/>
    <mergeCell ref="I94:K94"/>
    <mergeCell ref="I95:K95"/>
    <mergeCell ref="I96:K96"/>
    <mergeCell ref="I97:K97"/>
    <mergeCell ref="A99:K99"/>
    <mergeCell ref="A100:K100"/>
    <mergeCell ref="C91:C92"/>
    <mergeCell ref="D91:D92"/>
    <mergeCell ref="A89:B89"/>
    <mergeCell ref="E91:E92"/>
    <mergeCell ref="F91:F92"/>
    <mergeCell ref="X114:AE114"/>
    <mergeCell ref="X115:AE115"/>
    <mergeCell ref="AB45:AC45"/>
    <mergeCell ref="AB46:AC46"/>
    <mergeCell ref="AB47:AC47"/>
    <mergeCell ref="AB48:AC48"/>
    <mergeCell ref="AB49:AC49"/>
    <mergeCell ref="AB50:AC50"/>
    <mergeCell ref="AB51:AC51"/>
    <mergeCell ref="AB52:AC52"/>
    <mergeCell ref="AB53:AC53"/>
    <mergeCell ref="AB54:AC54"/>
    <mergeCell ref="X102:AB102"/>
    <mergeCell ref="X103:AB103"/>
    <mergeCell ref="X104:AB104"/>
    <mergeCell ref="X105:AB105"/>
    <mergeCell ref="X106:AB106"/>
    <mergeCell ref="X107:AB107"/>
    <mergeCell ref="AD93:AD94"/>
    <mergeCell ref="AE72:AI72"/>
    <mergeCell ref="Z84:AA84"/>
    <mergeCell ref="Z85:AA85"/>
    <mergeCell ref="X84:Y84"/>
    <mergeCell ref="S110:V110"/>
    <mergeCell ref="X110:Z110"/>
    <mergeCell ref="Z86:AA86"/>
    <mergeCell ref="Z87:AA87"/>
    <mergeCell ref="Z88:AA88"/>
    <mergeCell ref="X93:X94"/>
    <mergeCell ref="Y99:AC100"/>
    <mergeCell ref="X86:Y86"/>
    <mergeCell ref="X87:Y87"/>
    <mergeCell ref="W99:W100"/>
    <mergeCell ref="X99:X100"/>
    <mergeCell ref="X97:X98"/>
    <mergeCell ref="Y93:AC94"/>
    <mergeCell ref="Z90:AA90"/>
    <mergeCell ref="Z89:AA89"/>
    <mergeCell ref="X113:AE113"/>
    <mergeCell ref="X111:AE111"/>
    <mergeCell ref="AH99:AH100"/>
    <mergeCell ref="AI99:AI100"/>
    <mergeCell ref="AF95:AG96"/>
    <mergeCell ref="AF97:AG98"/>
    <mergeCell ref="AF99:AG100"/>
    <mergeCell ref="AF110:AG110"/>
    <mergeCell ref="AF111:AG111"/>
    <mergeCell ref="AF112:AG112"/>
    <mergeCell ref="AA110:AE110"/>
    <mergeCell ref="AD99:AD100"/>
    <mergeCell ref="AE99:AE100"/>
    <mergeCell ref="AE95:AE96"/>
    <mergeCell ref="AD97:AD98"/>
    <mergeCell ref="AE97:AE98"/>
    <mergeCell ref="X112:AE112"/>
    <mergeCell ref="AH95:AH96"/>
    <mergeCell ref="AI95:AI96"/>
    <mergeCell ref="AH97:AH98"/>
    <mergeCell ref="AI97:AI98"/>
    <mergeCell ref="AD95:AD96"/>
    <mergeCell ref="Y95:AC96"/>
    <mergeCell ref="Y97:AC98"/>
    <mergeCell ref="AI93:AI94"/>
    <mergeCell ref="L90:M90"/>
    <mergeCell ref="L91:M91"/>
    <mergeCell ref="L92:M92"/>
    <mergeCell ref="L93:M93"/>
    <mergeCell ref="I73:I74"/>
    <mergeCell ref="K73:K74"/>
    <mergeCell ref="L76:M76"/>
    <mergeCell ref="L77:M77"/>
    <mergeCell ref="O81:P81"/>
    <mergeCell ref="O82:P82"/>
    <mergeCell ref="J82:J83"/>
    <mergeCell ref="J73:J74"/>
    <mergeCell ref="U81:V81"/>
    <mergeCell ref="U82:V82"/>
    <mergeCell ref="U83:V83"/>
    <mergeCell ref="W75:W76"/>
    <mergeCell ref="L84:N84"/>
    <mergeCell ref="L85:N85"/>
    <mergeCell ref="O73:O75"/>
    <mergeCell ref="U84:V84"/>
    <mergeCell ref="U85:V85"/>
    <mergeCell ref="AF93:AG94"/>
    <mergeCell ref="Z75:AA75"/>
    <mergeCell ref="AF47:AG47"/>
    <mergeCell ref="AF48:AG48"/>
    <mergeCell ref="AF49:AG49"/>
    <mergeCell ref="AF50:AG50"/>
    <mergeCell ref="AF51:AG51"/>
    <mergeCell ref="AF52:AG52"/>
    <mergeCell ref="AF53:AG53"/>
    <mergeCell ref="AE93:AE94"/>
    <mergeCell ref="AH93:AH94"/>
  </mergeCells>
  <conditionalFormatting sqref="D12:D43">
    <cfRule type="dataBar" priority="27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103">
    <cfRule type="cellIs" dxfId="91" priority="29" operator="lessThan">
      <formula>0</formula>
    </cfRule>
  </conditionalFormatting>
  <conditionalFormatting sqref="J12:J42">
    <cfRule type="colorScale" priority="273">
      <colorScale>
        <cfvo type="min"/>
        <cfvo type="percentile" val="50"/>
        <cfvo type="max"/>
        <color theme="5" tint="0.59999389629810485"/>
        <color theme="7" tint="0.79998168889431442"/>
        <color theme="4" tint="0.59999389629810485"/>
      </colorScale>
    </cfRule>
  </conditionalFormatting>
  <conditionalFormatting sqref="J43">
    <cfRule type="colorScale" priority="14">
      <colorScale>
        <cfvo type="min"/>
        <cfvo type="percentile" val="50"/>
        <cfvo type="max"/>
        <color theme="5" tint="0.59999389629810485"/>
        <color theme="7" tint="0.79998168889431442"/>
        <color theme="4" tint="0.59999389629810485"/>
      </colorScale>
    </cfRule>
  </conditionalFormatting>
  <conditionalFormatting sqref="J103:K103">
    <cfRule type="dataBar" priority="2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7:K107">
    <cfRule type="dataBar" priority="2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43">
    <cfRule type="colorScale" priority="278">
      <colorScale>
        <cfvo type="min"/>
        <cfvo type="percentile" val="50"/>
        <cfvo type="max"/>
        <color theme="5" tint="0.59999389629810485"/>
        <color theme="7" tint="0.79998168889431442"/>
        <color theme="4" tint="0.59999389629810485"/>
      </colorScale>
    </cfRule>
  </conditionalFormatting>
  <conditionalFormatting sqref="M12:M42">
    <cfRule type="dataBar" priority="281">
      <dataBar>
        <cfvo type="min"/>
        <cfvo type="max"/>
        <color theme="0" tint="-0.249977111117893"/>
      </dataBar>
      <extLst>
        <ext xmlns:x14="http://schemas.microsoft.com/office/spreadsheetml/2009/9/main" uri="{B025F937-C7B1-47D3-B67F-A62EFF666E3E}">
          <x14:id>{9DE887E0-D252-4EC6-8D45-08DA8F54C581}</x14:id>
        </ext>
      </extLst>
    </cfRule>
    <cfRule type="cellIs" dxfId="90" priority="280" operator="lessThan">
      <formula>0</formula>
    </cfRule>
  </conditionalFormatting>
  <conditionalFormatting sqref="N12:N42 Z12:Z42">
    <cfRule type="expression" dxfId="89" priority="229">
      <formula>N12&gt;1</formula>
    </cfRule>
    <cfRule type="expression" dxfId="88" priority="228">
      <formula>N12=1</formula>
    </cfRule>
    <cfRule type="expression" dxfId="87" priority="227">
      <formula>N12&lt;1</formula>
    </cfRule>
  </conditionalFormatting>
  <conditionalFormatting sqref="N43">
    <cfRule type="expression" dxfId="86" priority="226">
      <formula>N43&gt;1</formula>
    </cfRule>
    <cfRule type="expression" dxfId="85" priority="225">
      <formula>N43=1</formula>
    </cfRule>
    <cfRule type="expression" dxfId="84" priority="224">
      <formula>N43&lt;1</formula>
    </cfRule>
  </conditionalFormatting>
  <conditionalFormatting sqref="O6:P6">
    <cfRule type="cellIs" dxfId="83" priority="171" operator="greaterThan">
      <formula>0</formula>
    </cfRule>
  </conditionalFormatting>
  <conditionalFormatting sqref="P12:P43">
    <cfRule type="dataBar" priority="29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43">
    <cfRule type="colorScale" priority="292">
      <colorScale>
        <cfvo type="min"/>
        <cfvo type="percentile" val="50"/>
        <cfvo type="max"/>
        <color theme="5" tint="0.59999389629810485"/>
        <color theme="7" tint="0.79998168889431442"/>
        <color theme="4" tint="0.59999389629810485"/>
      </colorScale>
    </cfRule>
  </conditionalFormatting>
  <conditionalFormatting sqref="S6:T6">
    <cfRule type="cellIs" dxfId="82" priority="169" operator="greaterThan">
      <formula>0</formula>
    </cfRule>
  </conditionalFormatting>
  <conditionalFormatting sqref="T12:T43">
    <cfRule type="colorScale" priority="294">
      <colorScale>
        <cfvo type="min"/>
        <cfvo type="percentile" val="50"/>
        <cfvo type="max"/>
        <color theme="5" tint="0.59999389629810485"/>
        <color theme="7" tint="0.79998168889431442"/>
        <color theme="4" tint="0.59999389629810485"/>
      </colorScale>
    </cfRule>
  </conditionalFormatting>
  <conditionalFormatting sqref="V5">
    <cfRule type="cellIs" dxfId="81" priority="168" stopIfTrue="1" operator="lessThan">
      <formula>-0.1</formula>
    </cfRule>
    <cfRule type="cellIs" dxfId="80" priority="167" stopIfTrue="1" operator="between">
      <formula>-0.1</formula>
      <formula>0</formula>
    </cfRule>
    <cfRule type="cellIs" dxfId="79" priority="166" stopIfTrue="1" operator="greaterThanOrEqual">
      <formula>0</formula>
    </cfRule>
  </conditionalFormatting>
  <conditionalFormatting sqref="V6">
    <cfRule type="cellIs" dxfId="78" priority="164" operator="lessThan">
      <formula>1</formula>
    </cfRule>
    <cfRule type="cellIs" dxfId="77" priority="165" operator="greaterThan">
      <formula>1</formula>
    </cfRule>
  </conditionalFormatting>
  <conditionalFormatting sqref="V97">
    <cfRule type="dataBar" priority="2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43">
    <cfRule type="colorScale" priority="296">
      <colorScale>
        <cfvo type="min"/>
        <cfvo type="percentile" val="50"/>
        <cfvo type="max"/>
        <color theme="5" tint="0.59999389629810485"/>
        <color theme="7" tint="0.79998168889431442"/>
        <color theme="4" tint="0.59999389629810485"/>
      </colorScale>
    </cfRule>
  </conditionalFormatting>
  <conditionalFormatting sqref="W44:W45 G44 K12:K43">
    <cfRule type="colorScale" priority="47">
      <colorScale>
        <cfvo type="min"/>
        <cfvo type="percentile" val="50"/>
        <cfvo type="max"/>
        <color theme="5" tint="0.59999389629810485"/>
        <color theme="7" tint="0.79998168889431442"/>
        <color theme="4" tint="0.59999389629810485"/>
      </colorScale>
    </cfRule>
  </conditionalFormatting>
  <conditionalFormatting sqref="X5">
    <cfRule type="cellIs" dxfId="76" priority="13" stopIfTrue="1" operator="lessThan">
      <formula>-0.1</formula>
    </cfRule>
    <cfRule type="cellIs" dxfId="75" priority="12" stopIfTrue="1" operator="between">
      <formula>-0.1</formula>
      <formula>0</formula>
    </cfRule>
    <cfRule type="cellIs" dxfId="74" priority="11" stopIfTrue="1" operator="greaterThanOrEqual">
      <formula>0</formula>
    </cfRule>
  </conditionalFormatting>
  <conditionalFormatting sqref="X6">
    <cfRule type="cellIs" dxfId="73" priority="10" operator="greaterThan">
      <formula>1</formula>
    </cfRule>
    <cfRule type="cellIs" dxfId="72" priority="9" operator="lessThan">
      <formula>1</formula>
    </cfRule>
  </conditionalFormatting>
  <conditionalFormatting sqref="X12:X43">
    <cfRule type="colorScale" priority="298">
      <colorScale>
        <cfvo type="min"/>
        <cfvo type="percentile" val="50"/>
        <cfvo type="max"/>
        <color theme="5" tint="0.59999389629810485"/>
        <color theme="7" tint="0.79998168889431442"/>
        <color theme="4" tint="0.59999389629810485"/>
      </colorScale>
    </cfRule>
  </conditionalFormatting>
  <conditionalFormatting sqref="Y12:Y42">
    <cfRule type="cellIs" dxfId="71" priority="300" operator="lessThan">
      <formula>0</formula>
    </cfRule>
    <cfRule type="dataBar" priority="30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0" priority="147" stopIfTrue="1">
      <formula>IF(AND(Z$3&lt;0.8),TRUE,FALSE)</formula>
    </cfRule>
    <cfRule type="expression" dxfId="69" priority="146" stopIfTrue="1">
      <formula>IF(AND(Z$3&gt;0.8,Z$3&lt;0.9),TRUE,FALSE)</formula>
    </cfRule>
    <cfRule type="expression" dxfId="68" priority="145" stopIfTrue="1">
      <formula>IF(AND(Z$3&gt;=0.9),TRUE,FALSE)</formula>
    </cfRule>
  </conditionalFormatting>
  <conditionalFormatting sqref="Z5:Z6">
    <cfRule type="expression" dxfId="67" priority="1" stopIfTrue="1">
      <formula>IF(AND(Z$5&gt;=0.9),TRUE,FALSE)</formula>
    </cfRule>
    <cfRule type="expression" dxfId="66" priority="3" stopIfTrue="1">
      <formula>IF(AND(Z$5&lt;0.8),TRUE,FALSE)</formula>
    </cfRule>
    <cfRule type="expression" dxfId="65" priority="2" stopIfTrue="1">
      <formula>IF(AND(Z$5&gt;0.8,Z$5&lt;0.9),TRUE,FALSE)</formula>
    </cfRule>
  </conditionalFormatting>
  <conditionalFormatting sqref="Z43">
    <cfRule type="expression" dxfId="64" priority="8">
      <formula>Z43&gt;1</formula>
    </cfRule>
    <cfRule type="expression" dxfId="63" priority="7">
      <formula>Z43=1</formula>
    </cfRule>
    <cfRule type="expression" dxfId="62" priority="6">
      <formula>Z43&lt;1</formula>
    </cfRule>
  </conditionalFormatting>
  <conditionalFormatting sqref="AH46:AH54">
    <cfRule type="cellIs" dxfId="61" priority="33" stopIfTrue="1" operator="equal">
      <formula>"F"</formula>
    </cfRule>
    <cfRule type="cellIs" dxfId="60" priority="34" stopIfTrue="1" operator="equal">
      <formula>$Y4</formula>
    </cfRule>
    <cfRule type="cellIs" dxfId="59" priority="32" stopIfTrue="1" operator="equal">
      <formula>"A"</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6" xr:uid="{00000000-0002-0000-0000-000001000000}"/>
    <dataValidation allowBlank="1" showInputMessage="1" showErrorMessage="1" prompt="Material Inspection Report" sqref="L78" xr:uid="{00000000-0002-0000-0000-000002000000}"/>
    <dataValidation allowBlank="1" showInputMessage="1" showErrorMessage="1" prompt="Field Inspection Report" sqref="L79" xr:uid="{00000000-0002-0000-0000-000003000000}"/>
    <dataValidation type="list" allowBlank="1" showInputMessage="1" showErrorMessage="1" prompt="Select as loaded in P6 Schedule" sqref="O11" xr:uid="{00000000-0002-0000-0000-000004000000}">
      <formula1>"(Manhours),(Mandays)"</formula1>
    </dataValidation>
    <dataValidation allowBlank="1" sqref="L77:M77" xr:uid="{00000000-0002-0000-0000-000005000000}"/>
  </dataValidations>
  <printOptions horizontalCentered="1" verticalCentered="1"/>
  <pageMargins left="0" right="0" top="0" bottom="0" header="0" footer="0"/>
  <pageSetup paperSize="8" scale="36" orientation="landscape" r:id="rId1"/>
  <headerFooter>
    <oddFooter>&amp;R_x000D_&amp;1#&amp;"Aptos"&amp;10&amp;K000000 Data sensitivity - Internal</oddFooter>
  </headerFooter>
  <ignoredErrors>
    <ignoredError sqref="Z5" formula="1"/>
  </ignoredError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D12:D43</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J107:K107</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M12:M42</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P12:P43</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V97</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V6" sqref="V6"/>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V6" sqref="V6"/>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V6" sqref="V6"/>
    </sheetView>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V6" sqref="V6"/>
    </sheetView>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V6" sqref="V6"/>
    </sheetView>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V6" sqref="V6"/>
    </sheetView>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7" tint="0.79998168889431442"/>
    <pageSetUpPr fitToPage="1"/>
  </sheetPr>
  <dimension ref="A1:AL48"/>
  <sheetViews>
    <sheetView view="pageBreakPreview" zoomScale="70" zoomScaleNormal="100" zoomScaleSheetLayoutView="70" workbookViewId="0">
      <selection activeCell="L14" sqref="L14"/>
    </sheetView>
  </sheetViews>
  <sheetFormatPr defaultRowHeight="14.4"/>
  <cols>
    <col min="1" max="1" width="11.88671875" customWidth="1"/>
    <col min="2" max="2" width="29" customWidth="1"/>
    <col min="3" max="3" width="21.88671875" customWidth="1"/>
    <col min="4" max="4" width="15.6640625" bestFit="1" customWidth="1"/>
    <col min="11" max="11" width="17.109375" customWidth="1"/>
    <col min="12" max="12" width="15.33203125" customWidth="1"/>
    <col min="35" max="35" width="12.5546875" bestFit="1" customWidth="1"/>
  </cols>
  <sheetData>
    <row r="1" spans="1:38" s="75" customFormat="1" ht="30" customHeight="1">
      <c r="A1" s="1449" t="s">
        <v>78</v>
      </c>
      <c r="B1" s="1449"/>
      <c r="C1" s="1449"/>
      <c r="D1" s="1449"/>
      <c r="E1" s="1449"/>
      <c r="F1" s="1449"/>
      <c r="G1" s="1449"/>
      <c r="H1" s="1449"/>
      <c r="I1" s="1449"/>
      <c r="J1"/>
      <c r="K1" s="104" t="s">
        <v>195</v>
      </c>
      <c r="L1" s="105">
        <v>46293</v>
      </c>
      <c r="M1"/>
      <c r="N1"/>
      <c r="O1"/>
      <c r="P1"/>
      <c r="Q1"/>
      <c r="R1"/>
      <c r="S1"/>
      <c r="T1"/>
      <c r="U1"/>
      <c r="V1"/>
      <c r="W1"/>
      <c r="X1"/>
      <c r="Y1"/>
      <c r="Z1"/>
      <c r="AA1"/>
      <c r="AB1"/>
      <c r="AC1"/>
      <c r="AD1"/>
      <c r="AE1"/>
      <c r="AF1"/>
      <c r="AG1"/>
      <c r="AH1"/>
      <c r="AI1"/>
      <c r="AJ1"/>
      <c r="AK1"/>
      <c r="AL1"/>
    </row>
    <row r="2" spans="1:38" s="75" customFormat="1" ht="30" customHeight="1">
      <c r="A2" s="76" t="s">
        <v>174</v>
      </c>
      <c r="B2" s="80"/>
      <c r="C2" s="80"/>
      <c r="D2" s="80"/>
      <c r="E2" s="80"/>
      <c r="F2" s="80"/>
      <c r="G2" s="80"/>
      <c r="H2" s="80"/>
      <c r="I2" s="81"/>
      <c r="J2"/>
      <c r="K2"/>
      <c r="L2"/>
      <c r="M2"/>
      <c r="N2"/>
      <c r="O2"/>
      <c r="P2"/>
      <c r="Q2"/>
      <c r="R2"/>
      <c r="S2"/>
      <c r="T2"/>
      <c r="U2"/>
      <c r="V2"/>
      <c r="W2"/>
      <c r="X2"/>
      <c r="Y2"/>
      <c r="Z2"/>
      <c r="AA2"/>
      <c r="AB2"/>
      <c r="AC2"/>
      <c r="AD2"/>
      <c r="AE2"/>
      <c r="AF2"/>
      <c r="AG2"/>
      <c r="AH2"/>
      <c r="AI2"/>
      <c r="AJ2"/>
      <c r="AK2"/>
      <c r="AL2"/>
    </row>
    <row r="3" spans="1:38">
      <c r="A3" s="1460" t="s">
        <v>140</v>
      </c>
      <c r="B3" s="1461"/>
      <c r="C3" s="1457" t="s">
        <v>612</v>
      </c>
      <c r="D3" s="1458"/>
      <c r="E3" s="1458"/>
      <c r="F3" s="1458"/>
      <c r="G3" s="1458"/>
      <c r="H3" s="1458"/>
      <c r="I3" s="1459"/>
      <c r="V3" s="674"/>
    </row>
    <row r="4" spans="1:38">
      <c r="A4" s="1453" t="s">
        <v>113</v>
      </c>
      <c r="B4" s="1454"/>
      <c r="C4" s="1457" t="s">
        <v>613</v>
      </c>
      <c r="D4" s="1458"/>
      <c r="E4" s="1458"/>
      <c r="F4" s="1458"/>
      <c r="G4" s="1458"/>
      <c r="H4" s="1458"/>
      <c r="I4" s="1459"/>
    </row>
    <row r="5" spans="1:38">
      <c r="A5" s="1453" t="s">
        <v>21</v>
      </c>
      <c r="B5" s="1454"/>
      <c r="C5" s="1457" t="s">
        <v>498</v>
      </c>
      <c r="D5" s="1458"/>
      <c r="E5" s="1458"/>
      <c r="F5" s="1458"/>
      <c r="G5" s="1458"/>
      <c r="H5" s="1458"/>
      <c r="I5" s="1459"/>
    </row>
    <row r="6" spans="1:38">
      <c r="A6" s="1453" t="s">
        <v>175</v>
      </c>
      <c r="B6" s="1454"/>
      <c r="C6" s="1457" t="s">
        <v>499</v>
      </c>
      <c r="D6" s="1458"/>
      <c r="E6" s="1458"/>
      <c r="F6" s="1458"/>
      <c r="G6" s="1458"/>
      <c r="H6" s="1458"/>
      <c r="I6" s="1459"/>
    </row>
    <row r="7" spans="1:38">
      <c r="A7" s="1453" t="s">
        <v>81</v>
      </c>
      <c r="B7" s="1454"/>
      <c r="C7" s="1457" t="s">
        <v>122</v>
      </c>
      <c r="D7" s="1458"/>
      <c r="E7" s="1458"/>
      <c r="F7" s="1458"/>
      <c r="G7" s="1458"/>
      <c r="H7" s="1458"/>
      <c r="I7" s="1459"/>
    </row>
    <row r="8" spans="1:38">
      <c r="A8" s="1453" t="s">
        <v>75</v>
      </c>
      <c r="B8" s="1454"/>
      <c r="C8" s="1457" t="s">
        <v>84</v>
      </c>
      <c r="D8" s="1458"/>
      <c r="E8" s="1458"/>
      <c r="F8" s="1458"/>
      <c r="G8" s="1458"/>
      <c r="H8" s="1458"/>
      <c r="I8" s="1459"/>
    </row>
    <row r="9" spans="1:38">
      <c r="A9" s="1455" t="s">
        <v>347</v>
      </c>
      <c r="B9" s="1456"/>
      <c r="C9" s="1465" t="s">
        <v>937</v>
      </c>
      <c r="D9" s="1466"/>
      <c r="E9" s="1466"/>
      <c r="F9" s="1466"/>
      <c r="G9" s="1466"/>
      <c r="H9" s="1466"/>
      <c r="I9" s="1467"/>
    </row>
    <row r="10" spans="1:38">
      <c r="H10">
        <f>H53</f>
        <v>0</v>
      </c>
      <c r="I10">
        <f>I53</f>
        <v>0</v>
      </c>
    </row>
    <row r="11" spans="1:38" ht="17.399999999999999">
      <c r="A11" s="76" t="s">
        <v>176</v>
      </c>
      <c r="B11" s="80"/>
      <c r="C11" s="80"/>
      <c r="D11" s="80"/>
      <c r="E11" s="80"/>
      <c r="F11" s="80"/>
      <c r="G11" s="80"/>
      <c r="H11" s="80">
        <f>H54</f>
        <v>0</v>
      </c>
      <c r="I11" s="81">
        <f>I54</f>
        <v>0</v>
      </c>
    </row>
    <row r="12" spans="1:38" ht="21" customHeight="1">
      <c r="A12" s="1460" t="s">
        <v>177</v>
      </c>
      <c r="B12" s="1461"/>
      <c r="C12" s="1450">
        <v>45998</v>
      </c>
      <c r="D12" s="1451"/>
      <c r="E12" s="1451"/>
      <c r="F12" s="1451"/>
      <c r="G12" s="1451"/>
      <c r="H12" s="1451"/>
      <c r="I12" s="1452"/>
    </row>
    <row r="13" spans="1:38" ht="21" customHeight="1">
      <c r="A13" s="1453" t="s">
        <v>172</v>
      </c>
      <c r="B13" s="1454"/>
      <c r="C13" s="1450">
        <v>46020</v>
      </c>
      <c r="D13" s="1451"/>
      <c r="E13" s="1451"/>
      <c r="F13" s="1451"/>
      <c r="G13" s="1451"/>
      <c r="H13" s="1451"/>
      <c r="I13" s="1452"/>
    </row>
    <row r="14" spans="1:38" ht="21" customHeight="1">
      <c r="A14" s="1453" t="s">
        <v>173</v>
      </c>
      <c r="B14" s="1454"/>
      <c r="C14" s="1450">
        <v>46028</v>
      </c>
      <c r="D14" s="1451"/>
      <c r="E14" s="1451"/>
      <c r="F14" s="1451"/>
      <c r="G14" s="1451"/>
      <c r="H14" s="1451"/>
      <c r="I14" s="1452"/>
    </row>
    <row r="15" spans="1:38" ht="21" customHeight="1">
      <c r="A15" s="1455" t="s">
        <v>178</v>
      </c>
      <c r="B15" s="1456"/>
      <c r="C15" s="1450">
        <v>46573</v>
      </c>
      <c r="D15" s="1451"/>
      <c r="E15" s="1451"/>
      <c r="F15" s="1451"/>
      <c r="G15" s="1451"/>
      <c r="H15" s="1451"/>
      <c r="I15" s="1452"/>
    </row>
    <row r="16" spans="1:38" ht="21" customHeight="1">
      <c r="A16" s="1460" t="s">
        <v>179</v>
      </c>
      <c r="B16" s="1461"/>
      <c r="C16" s="1450" t="s">
        <v>712</v>
      </c>
      <c r="D16" s="1451"/>
      <c r="E16" s="1451"/>
      <c r="F16" s="1451"/>
      <c r="G16" s="1451"/>
      <c r="H16" s="1451"/>
      <c r="I16" s="1452"/>
    </row>
    <row r="17" spans="1:23" ht="21" customHeight="1">
      <c r="A17" s="1453" t="s">
        <v>180</v>
      </c>
      <c r="B17" s="1454"/>
      <c r="C17" s="1450" t="s">
        <v>713</v>
      </c>
      <c r="D17" s="1451"/>
      <c r="E17" s="1451"/>
      <c r="F17" s="1451"/>
      <c r="G17" s="1451"/>
      <c r="H17" s="1451"/>
      <c r="I17" s="1452"/>
    </row>
    <row r="18" spans="1:23" ht="21" customHeight="1">
      <c r="A18" s="1453" t="s">
        <v>181</v>
      </c>
      <c r="B18" s="1454"/>
      <c r="C18" s="1450" t="s">
        <v>615</v>
      </c>
      <c r="D18" s="1451"/>
      <c r="E18" s="1451"/>
      <c r="F18" s="1451"/>
      <c r="G18" s="1451"/>
      <c r="H18" s="1451"/>
      <c r="I18" s="1452"/>
      <c r="W18" s="650"/>
    </row>
    <row r="19" spans="1:23" ht="21" customHeight="1">
      <c r="A19" s="1455" t="s">
        <v>182</v>
      </c>
      <c r="B19" s="1456"/>
      <c r="C19" s="1450" t="s">
        <v>614</v>
      </c>
      <c r="D19" s="1451"/>
      <c r="E19" s="1451"/>
      <c r="F19" s="1451"/>
      <c r="G19" s="1451"/>
      <c r="H19" s="1451"/>
      <c r="I19" s="1452"/>
    </row>
    <row r="20" spans="1:23" ht="21" customHeight="1">
      <c r="A20" s="1460" t="s">
        <v>183</v>
      </c>
      <c r="B20" s="1461"/>
      <c r="C20" s="1450">
        <v>0</v>
      </c>
      <c r="D20" s="1451"/>
      <c r="E20" s="1451"/>
      <c r="F20" s="1451"/>
      <c r="G20" s="1451"/>
      <c r="H20" s="1451"/>
      <c r="I20" s="1452"/>
    </row>
    <row r="21" spans="1:23" ht="21" customHeight="1">
      <c r="A21" s="1453" t="s">
        <v>184</v>
      </c>
      <c r="B21" s="1454"/>
      <c r="C21" s="1450">
        <v>46573</v>
      </c>
      <c r="D21" s="1451"/>
      <c r="E21" s="1451"/>
      <c r="F21" s="1451"/>
      <c r="G21" s="1451"/>
      <c r="H21" s="1451"/>
      <c r="I21" s="1452"/>
    </row>
    <row r="22" spans="1:23" ht="21" customHeight="1">
      <c r="A22" s="1453" t="s">
        <v>185</v>
      </c>
      <c r="B22" s="1454"/>
      <c r="C22" s="1450">
        <v>46573</v>
      </c>
      <c r="D22" s="1451"/>
      <c r="E22" s="1451"/>
      <c r="F22" s="1451"/>
      <c r="G22" s="1451"/>
      <c r="H22" s="1451"/>
      <c r="I22" s="1452"/>
    </row>
    <row r="23" spans="1:23" ht="21" customHeight="1">
      <c r="A23" s="1455" t="s">
        <v>31</v>
      </c>
      <c r="B23" s="1456"/>
      <c r="C23" s="1462">
        <f>C22-C15</f>
        <v>0</v>
      </c>
      <c r="D23" s="1463"/>
      <c r="E23" s="1463"/>
      <c r="F23" s="1463"/>
      <c r="G23" s="1463"/>
      <c r="H23" s="1463"/>
      <c r="I23" s="1464"/>
    </row>
    <row r="24" spans="1:23" ht="15" thickBot="1"/>
    <row r="25" spans="1:23" ht="54" customHeight="1" thickBot="1">
      <c r="A25" s="1447" t="s">
        <v>437</v>
      </c>
      <c r="B25" s="1448"/>
      <c r="C25" s="957" t="s">
        <v>438</v>
      </c>
      <c r="D25" s="224" t="s">
        <v>439</v>
      </c>
    </row>
    <row r="26" spans="1:23" ht="15" thickBot="1">
      <c r="A26" s="1443" t="s">
        <v>440</v>
      </c>
      <c r="B26" s="1444"/>
      <c r="C26" s="214">
        <v>46057</v>
      </c>
      <c r="D26" s="1432">
        <f>C26-C14</f>
        <v>29</v>
      </c>
    </row>
    <row r="27" spans="1:23" ht="15" thickBot="1">
      <c r="A27" s="1435" t="s">
        <v>441</v>
      </c>
      <c r="B27" s="1445"/>
      <c r="C27" s="214">
        <v>46112</v>
      </c>
      <c r="D27" s="1433"/>
    </row>
    <row r="28" spans="1:23" ht="15" thickBot="1">
      <c r="A28" s="1441" t="s">
        <v>295</v>
      </c>
      <c r="B28" s="1446"/>
      <c r="C28" s="214">
        <v>46112</v>
      </c>
      <c r="D28" s="1434"/>
    </row>
    <row r="29" spans="1:23" ht="15" thickBot="1">
      <c r="C29" s="6"/>
    </row>
    <row r="30" spans="1:23" ht="15" thickBot="1">
      <c r="A30" s="1443" t="s">
        <v>442</v>
      </c>
      <c r="B30" s="1444"/>
      <c r="C30" s="214">
        <v>46044</v>
      </c>
      <c r="D30" s="1432">
        <f>C30-C14</f>
        <v>16</v>
      </c>
    </row>
    <row r="31" spans="1:23" ht="15" thickBot="1">
      <c r="A31" s="1435" t="s">
        <v>443</v>
      </c>
      <c r="B31" s="1445"/>
      <c r="C31" s="214">
        <v>46049</v>
      </c>
      <c r="D31" s="1433"/>
    </row>
    <row r="32" spans="1:23" ht="15" thickBot="1">
      <c r="A32" s="1441" t="s">
        <v>296</v>
      </c>
      <c r="B32" s="1446"/>
      <c r="C32" s="214">
        <v>46049</v>
      </c>
      <c r="D32" s="1434"/>
    </row>
    <row r="33" spans="1:4" ht="15" thickBot="1">
      <c r="C33" s="6"/>
    </row>
    <row r="34" spans="1:4" ht="15" thickBot="1">
      <c r="A34" s="1443" t="s">
        <v>444</v>
      </c>
      <c r="B34" s="1444"/>
      <c r="C34" s="214">
        <v>46050</v>
      </c>
      <c r="D34" s="1432">
        <f>C34-C14</f>
        <v>22</v>
      </c>
    </row>
    <row r="35" spans="1:4" ht="15" thickBot="1">
      <c r="A35" s="1435" t="s">
        <v>445</v>
      </c>
      <c r="B35" s="1445"/>
      <c r="C35" s="214">
        <v>46056</v>
      </c>
      <c r="D35" s="1433"/>
    </row>
    <row r="36" spans="1:4" ht="15" thickBot="1">
      <c r="A36" s="1441" t="s">
        <v>446</v>
      </c>
      <c r="B36" s="1446"/>
      <c r="C36" s="214">
        <v>46056</v>
      </c>
      <c r="D36" s="1434"/>
    </row>
    <row r="37" spans="1:4" ht="15" thickBot="1">
      <c r="A37" s="216"/>
      <c r="B37" s="217"/>
      <c r="C37" s="218"/>
      <c r="D37" s="219"/>
    </row>
    <row r="38" spans="1:4" ht="15" thickBot="1">
      <c r="A38" s="1443" t="s">
        <v>447</v>
      </c>
      <c r="B38" s="1444"/>
      <c r="C38" s="214">
        <v>46053</v>
      </c>
      <c r="D38" s="1432">
        <f>C38-C14</f>
        <v>25</v>
      </c>
    </row>
    <row r="39" spans="1:4" ht="15" thickBot="1">
      <c r="A39" s="1435" t="s">
        <v>448</v>
      </c>
      <c r="B39" s="1445"/>
      <c r="C39" s="215">
        <v>46120</v>
      </c>
      <c r="D39" s="1433"/>
    </row>
    <row r="40" spans="1:4" ht="15" thickBot="1">
      <c r="A40" s="1435" t="s">
        <v>297</v>
      </c>
      <c r="B40" s="1445"/>
      <c r="C40" s="220">
        <v>1</v>
      </c>
      <c r="D40" s="1433"/>
    </row>
    <row r="41" spans="1:4" ht="15" thickBot="1">
      <c r="A41" s="1441" t="s">
        <v>497</v>
      </c>
      <c r="B41" s="1446"/>
      <c r="C41" s="215" t="s">
        <v>429</v>
      </c>
      <c r="D41" s="1434"/>
    </row>
    <row r="42" spans="1:4" ht="15" thickBot="1">
      <c r="C42" s="6"/>
    </row>
    <row r="43" spans="1:4" ht="15" thickBot="1">
      <c r="A43" s="1430" t="s">
        <v>449</v>
      </c>
      <c r="B43" s="1431"/>
      <c r="C43" s="221" t="s">
        <v>429</v>
      </c>
      <c r="D43" s="1432" t="s">
        <v>429</v>
      </c>
    </row>
    <row r="44" spans="1:4" ht="15" thickBot="1">
      <c r="A44" s="1435" t="s">
        <v>450</v>
      </c>
      <c r="B44" s="1436"/>
      <c r="C44" s="221" t="s">
        <v>429</v>
      </c>
      <c r="D44" s="1433"/>
    </row>
    <row r="45" spans="1:4" ht="15" thickBot="1">
      <c r="A45" s="1437" t="s">
        <v>316</v>
      </c>
      <c r="B45" s="1438"/>
      <c r="C45" s="222" t="s">
        <v>429</v>
      </c>
      <c r="D45" s="1434"/>
    </row>
    <row r="46" spans="1:4" ht="15" thickBot="1">
      <c r="C46" s="6"/>
    </row>
    <row r="47" spans="1:4" ht="15" thickBot="1">
      <c r="A47" s="1439" t="s">
        <v>500</v>
      </c>
      <c r="B47" s="1440"/>
      <c r="C47" s="223">
        <v>46060</v>
      </c>
      <c r="D47" s="1432">
        <f>C47-C14</f>
        <v>32</v>
      </c>
    </row>
    <row r="48" spans="1:4" ht="15" thickBot="1">
      <c r="A48" s="1441" t="s">
        <v>501</v>
      </c>
      <c r="B48" s="1442"/>
      <c r="C48" s="223">
        <v>46063</v>
      </c>
      <c r="D48" s="1434"/>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printOptions horizontalCentered="1" verticalCentered="1"/>
  <pageMargins left="0" right="0" top="0" bottom="0" header="0" footer="0"/>
  <pageSetup paperSize="8" scale="94" orientation="landscape" r:id="rId1"/>
  <headerFooter>
    <oddFooter>&amp;R_x000D_&amp;1#&amp;"Aptos"&amp;10&amp;K000000 Data sensitivity - Internal</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700-000000000000}">
          <x14:formula1>
            <xm:f>Codes!$H$12:$H$18</xm:f>
          </x14:formula1>
          <xm:sqref>C8</xm:sqref>
        </x14:dataValidation>
        <x14:dataValidation type="list" allowBlank="1" showInputMessage="1" showErrorMessage="1" xr:uid="{00000000-0002-0000-0700-000001000000}">
          <x14:formula1>
            <xm:f>Codes!$D$12:$D$20</xm:f>
          </x14:formula1>
          <xm:sqref>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7" tint="0.79998168889431442"/>
    <pageSetUpPr fitToPage="1"/>
  </sheetPr>
  <dimension ref="A1:U84"/>
  <sheetViews>
    <sheetView view="pageBreakPreview" zoomScale="70" zoomScaleNormal="70" zoomScaleSheetLayoutView="70" workbookViewId="0">
      <selection activeCell="P46" activeCellId="1" sqref="I46 P46"/>
    </sheetView>
  </sheetViews>
  <sheetFormatPr defaultRowHeight="14.4"/>
  <cols>
    <col min="1" max="1" width="52.5546875" bestFit="1" customWidth="1"/>
    <col min="2" max="2" width="7.88671875" customWidth="1"/>
    <col min="3" max="3" width="21.44140625" bestFit="1" customWidth="1"/>
    <col min="4" max="4" width="22" bestFit="1" customWidth="1"/>
    <col min="5" max="5" width="17.33203125" bestFit="1" customWidth="1"/>
    <col min="6" max="6" width="16.33203125" bestFit="1" customWidth="1"/>
    <col min="7" max="7" width="31.109375" bestFit="1" customWidth="1"/>
    <col min="8" max="8" width="19.44140625" bestFit="1" customWidth="1"/>
    <col min="9" max="9" width="19" bestFit="1" customWidth="1"/>
    <col min="10" max="10" width="1.6640625" customWidth="1"/>
    <col min="11" max="11" width="14.88671875" bestFit="1" customWidth="1"/>
    <col min="12" max="12" width="8.5546875" bestFit="1" customWidth="1"/>
    <col min="13" max="13" width="11.5546875" bestFit="1" customWidth="1"/>
    <col min="14" max="14" width="10.109375" bestFit="1" customWidth="1"/>
    <col min="15" max="15" width="14" bestFit="1" customWidth="1"/>
    <col min="16" max="16" width="14.44140625" bestFit="1" customWidth="1"/>
  </cols>
  <sheetData>
    <row r="1" spans="1:20" ht="15" customHeight="1">
      <c r="A1" s="1470" t="s">
        <v>436</v>
      </c>
      <c r="B1" s="1473" t="s">
        <v>979</v>
      </c>
      <c r="C1" s="1474"/>
      <c r="D1" s="1474"/>
      <c r="E1" s="1474"/>
      <c r="F1" s="1474"/>
      <c r="G1" s="1474"/>
      <c r="H1" s="1474"/>
      <c r="I1" s="1474"/>
      <c r="J1" s="1474"/>
      <c r="K1" s="1474"/>
      <c r="L1" s="1474"/>
      <c r="M1" s="1474"/>
      <c r="N1" s="1474"/>
      <c r="O1" s="1474"/>
      <c r="P1" s="1475"/>
    </row>
    <row r="2" spans="1:20" ht="15" customHeight="1">
      <c r="A2" s="1471"/>
      <c r="B2" s="1476"/>
      <c r="C2" s="1477"/>
      <c r="D2" s="1477"/>
      <c r="E2" s="1477"/>
      <c r="F2" s="1477"/>
      <c r="G2" s="1477"/>
      <c r="H2" s="1477"/>
      <c r="I2" s="1477"/>
      <c r="J2" s="1477"/>
      <c r="K2" s="1477"/>
      <c r="L2" s="1477"/>
      <c r="M2" s="1477"/>
      <c r="N2" s="1477"/>
      <c r="O2" s="1477"/>
      <c r="P2" s="1478"/>
    </row>
    <row r="3" spans="1:20" ht="24.6" customHeight="1" thickBot="1">
      <c r="A3" s="1472"/>
      <c r="B3" s="1479"/>
      <c r="C3" s="1480"/>
      <c r="D3" s="1480"/>
      <c r="E3" s="1480"/>
      <c r="F3" s="1480"/>
      <c r="G3" s="1480"/>
      <c r="H3" s="1480"/>
      <c r="I3" s="1480"/>
      <c r="J3" s="1480"/>
      <c r="K3" s="1480"/>
      <c r="L3" s="1480"/>
      <c r="M3" s="1480"/>
      <c r="N3" s="1480"/>
      <c r="O3" s="1480"/>
      <c r="P3" s="1481"/>
      <c r="T3" s="674"/>
    </row>
    <row r="4" spans="1:20" ht="21.6" thickBot="1">
      <c r="A4" s="1494" t="s">
        <v>129</v>
      </c>
      <c r="B4" s="1495"/>
      <c r="C4" s="1495"/>
      <c r="D4" s="1495"/>
      <c r="E4" s="1495"/>
      <c r="F4" s="1495"/>
      <c r="G4" s="1495"/>
      <c r="H4" s="1495"/>
      <c r="I4" s="1495"/>
      <c r="K4" s="1468" t="s">
        <v>130</v>
      </c>
      <c r="L4" s="1469"/>
      <c r="M4" s="1469"/>
      <c r="N4" s="1469"/>
      <c r="O4" s="1469"/>
      <c r="P4" s="1469"/>
    </row>
    <row r="5" spans="1:20" ht="38.25" customHeight="1" thickBot="1">
      <c r="A5" s="1363" t="s">
        <v>23</v>
      </c>
      <c r="B5" s="1364"/>
      <c r="C5" s="1485" t="s">
        <v>141</v>
      </c>
      <c r="D5" s="1487" t="s">
        <v>33</v>
      </c>
      <c r="E5" s="1489" t="s">
        <v>19</v>
      </c>
      <c r="F5" s="1490"/>
      <c r="G5" s="313"/>
      <c r="H5" s="1489" t="s">
        <v>34</v>
      </c>
      <c r="I5" s="1490"/>
      <c r="K5" s="166" t="s">
        <v>433</v>
      </c>
      <c r="L5" s="1482" t="s">
        <v>33</v>
      </c>
      <c r="M5" s="1491" t="s">
        <v>131</v>
      </c>
      <c r="N5" s="1492"/>
      <c r="O5" s="1491" t="s">
        <v>132</v>
      </c>
      <c r="P5" s="1493"/>
    </row>
    <row r="6" spans="1:20" ht="16.2" thickBot="1">
      <c r="A6" s="1483"/>
      <c r="B6" s="1484"/>
      <c r="C6" s="1486"/>
      <c r="D6" s="1488"/>
      <c r="E6" s="167" t="s">
        <v>18</v>
      </c>
      <c r="F6" s="168" t="s">
        <v>25</v>
      </c>
      <c r="G6" s="314" t="s">
        <v>491</v>
      </c>
      <c r="H6" s="169" t="s">
        <v>18</v>
      </c>
      <c r="I6" s="169" t="s">
        <v>25</v>
      </c>
      <c r="K6" s="625" t="s">
        <v>133</v>
      </c>
      <c r="L6" s="1482"/>
      <c r="M6" s="167" t="s">
        <v>18</v>
      </c>
      <c r="N6" s="168" t="s">
        <v>25</v>
      </c>
      <c r="O6" s="169" t="s">
        <v>18</v>
      </c>
      <c r="P6" s="169" t="s">
        <v>25</v>
      </c>
    </row>
    <row r="7" spans="1:20" ht="15" thickBot="1">
      <c r="A7" s="934" t="s">
        <v>521</v>
      </c>
      <c r="B7" s="935"/>
      <c r="C7" s="936">
        <v>0</v>
      </c>
      <c r="D7" s="937"/>
      <c r="E7" s="938"/>
      <c r="F7" s="938"/>
      <c r="G7" s="938"/>
      <c r="H7" s="939">
        <v>0</v>
      </c>
      <c r="I7" s="939">
        <v>0</v>
      </c>
      <c r="J7" s="551"/>
      <c r="K7" s="940">
        <v>0</v>
      </c>
      <c r="L7" s="627">
        <f t="shared" ref="L7:L37" si="0">K7/$K$46</f>
        <v>0</v>
      </c>
      <c r="M7" s="940"/>
      <c r="N7" s="940"/>
      <c r="O7" s="941">
        <v>0</v>
      </c>
      <c r="P7" s="940">
        <v>0</v>
      </c>
    </row>
    <row r="8" spans="1:20" ht="15" thickBot="1">
      <c r="A8" s="798" t="s">
        <v>522</v>
      </c>
      <c r="B8" s="799"/>
      <c r="C8" s="932">
        <v>0</v>
      </c>
      <c r="D8" s="933"/>
      <c r="E8" s="802"/>
      <c r="F8" s="802"/>
      <c r="G8" s="802"/>
      <c r="H8" s="802">
        <v>0</v>
      </c>
      <c r="I8" s="802">
        <v>0</v>
      </c>
      <c r="J8" s="805"/>
      <c r="K8" s="802">
        <v>34177</v>
      </c>
      <c r="L8" s="806">
        <f t="shared" si="0"/>
        <v>2.9999719111972502E-2</v>
      </c>
      <c r="M8" s="807">
        <f t="shared" ref="M8:M16" si="1">O8-O51</f>
        <v>0</v>
      </c>
      <c r="N8" s="802">
        <f t="shared" ref="N8:N23" si="2">P8-P51</f>
        <v>0</v>
      </c>
      <c r="O8" s="807">
        <v>34177</v>
      </c>
      <c r="P8" s="802">
        <v>34177</v>
      </c>
    </row>
    <row r="9" spans="1:20" ht="15" thickBot="1">
      <c r="A9" s="798" t="s">
        <v>523</v>
      </c>
      <c r="B9" s="799"/>
      <c r="C9" s="800">
        <v>0</v>
      </c>
      <c r="D9" s="801">
        <f>C9/$C$46</f>
        <v>0</v>
      </c>
      <c r="E9" s="802">
        <f>H9-H52</f>
        <v>0</v>
      </c>
      <c r="F9" s="802">
        <f>I9-I52</f>
        <v>0</v>
      </c>
      <c r="G9" s="803">
        <v>0</v>
      </c>
      <c r="H9" s="802">
        <v>0</v>
      </c>
      <c r="I9" s="802">
        <v>0</v>
      </c>
      <c r="J9" s="805"/>
      <c r="K9" s="805">
        <v>56962</v>
      </c>
      <c r="L9" s="806">
        <f t="shared" si="0"/>
        <v>4.9999824444982813E-2</v>
      </c>
      <c r="M9" s="807">
        <f>O9-O52</f>
        <v>0</v>
      </c>
      <c r="N9" s="802">
        <f t="shared" si="2"/>
        <v>0</v>
      </c>
      <c r="O9" s="807">
        <v>56962</v>
      </c>
      <c r="P9" s="802">
        <v>53211</v>
      </c>
    </row>
    <row r="10" spans="1:20" ht="15" thickBot="1">
      <c r="A10" s="798" t="s">
        <v>524</v>
      </c>
      <c r="B10" s="799"/>
      <c r="C10" s="800">
        <v>0</v>
      </c>
      <c r="D10" s="801">
        <f>C10/$C$46</f>
        <v>0</v>
      </c>
      <c r="E10" s="802">
        <f>H10-H53</f>
        <v>0</v>
      </c>
      <c r="F10" s="802">
        <f t="shared" ref="F10:F26" si="3">I10-I53</f>
        <v>0</v>
      </c>
      <c r="G10" s="803">
        <v>0</v>
      </c>
      <c r="H10" s="802">
        <v>0</v>
      </c>
      <c r="I10" s="807">
        <v>0</v>
      </c>
      <c r="J10" s="805"/>
      <c r="K10" s="805">
        <v>148102</v>
      </c>
      <c r="L10" s="806">
        <f t="shared" si="0"/>
        <v>0.13000024577702407</v>
      </c>
      <c r="M10" s="807">
        <f t="shared" si="1"/>
        <v>1511</v>
      </c>
      <c r="N10" s="802">
        <f>P10-P53</f>
        <v>0</v>
      </c>
      <c r="O10" s="807">
        <v>143233</v>
      </c>
      <c r="P10" s="802">
        <v>48418</v>
      </c>
    </row>
    <row r="11" spans="1:20" ht="15" thickBot="1">
      <c r="A11" s="798" t="s">
        <v>525</v>
      </c>
      <c r="B11" s="799"/>
      <c r="C11" s="800">
        <v>168629520.27000001</v>
      </c>
      <c r="D11" s="801">
        <f>C11/$C$46</f>
        <v>1</v>
      </c>
      <c r="E11" s="802">
        <f t="shared" ref="E11:E16" si="4">H11-H54</f>
        <v>3995420.25</v>
      </c>
      <c r="F11" s="802">
        <f t="shared" si="3"/>
        <v>1709872.8700000048</v>
      </c>
      <c r="G11" s="803">
        <v>0</v>
      </c>
      <c r="H11" s="802">
        <v>54083771.600000001</v>
      </c>
      <c r="I11" s="807">
        <v>73149320.840000004</v>
      </c>
      <c r="J11" s="805"/>
      <c r="K11" s="805">
        <v>854433</v>
      </c>
      <c r="L11" s="806">
        <f t="shared" si="0"/>
        <v>0.75</v>
      </c>
      <c r="M11" s="807">
        <f t="shared" si="1"/>
        <v>13886</v>
      </c>
      <c r="N11" s="802">
        <f t="shared" si="2"/>
        <v>3659</v>
      </c>
      <c r="O11" s="807">
        <v>171875</v>
      </c>
      <c r="P11" s="802">
        <v>311153</v>
      </c>
    </row>
    <row r="12" spans="1:20" ht="15" thickBot="1">
      <c r="A12" s="775" t="s">
        <v>616</v>
      </c>
      <c r="B12" s="593"/>
      <c r="C12" s="616">
        <v>87969996.939999998</v>
      </c>
      <c r="D12" s="632">
        <f>C12/$C$11</f>
        <v>0.52167613831283777</v>
      </c>
      <c r="E12" s="945">
        <f t="shared" si="4"/>
        <v>3032198.6499999985</v>
      </c>
      <c r="F12" s="945">
        <f t="shared" si="3"/>
        <v>1648128</v>
      </c>
      <c r="G12" s="778">
        <v>0</v>
      </c>
      <c r="H12" s="628">
        <v>45806827.409999996</v>
      </c>
      <c r="I12" s="629">
        <v>52657040.810000002</v>
      </c>
      <c r="K12">
        <v>186393</v>
      </c>
      <c r="L12" s="777">
        <f t="shared" si="0"/>
        <v>0.1636111315925298</v>
      </c>
      <c r="M12" s="807">
        <f t="shared" si="1"/>
        <v>5506</v>
      </c>
      <c r="N12" s="802">
        <f t="shared" si="2"/>
        <v>1552</v>
      </c>
      <c r="O12" s="629">
        <v>115703</v>
      </c>
      <c r="P12" s="628">
        <v>139255</v>
      </c>
    </row>
    <row r="13" spans="1:20" ht="15" thickBot="1">
      <c r="A13" t="s">
        <v>617</v>
      </c>
      <c r="B13" s="593"/>
      <c r="C13" s="616">
        <v>54469012.740000002</v>
      </c>
      <c r="D13" s="1095">
        <f t="shared" ref="D13:D34" si="5">C13/$C$11</f>
        <v>0.32300994898631813</v>
      </c>
      <c r="E13" s="628">
        <f t="shared" si="4"/>
        <v>2443661.9699999988</v>
      </c>
      <c r="F13" s="628">
        <f t="shared" si="3"/>
        <v>421282.1099999994</v>
      </c>
      <c r="G13" s="778">
        <v>0</v>
      </c>
      <c r="H13" s="628">
        <v>24340936.449999999</v>
      </c>
      <c r="I13" s="629">
        <v>28656488.379999999</v>
      </c>
      <c r="K13">
        <v>121795</v>
      </c>
      <c r="L13" s="1096">
        <f t="shared" si="0"/>
        <v>0.10690861659135356</v>
      </c>
      <c r="M13" s="807">
        <f t="shared" si="1"/>
        <v>3080</v>
      </c>
      <c r="N13" s="802">
        <f t="shared" si="2"/>
        <v>544</v>
      </c>
      <c r="O13" s="629">
        <v>74862</v>
      </c>
      <c r="P13" s="628">
        <v>90010</v>
      </c>
    </row>
    <row r="14" spans="1:20" s="942" customFormat="1" ht="15" thickBot="1">
      <c r="A14" s="942" t="s">
        <v>618</v>
      </c>
      <c r="B14" s="593"/>
      <c r="C14" s="943">
        <v>33500984.210000001</v>
      </c>
      <c r="D14" s="1097">
        <f t="shared" si="5"/>
        <v>0.19866618938582123</v>
      </c>
      <c r="E14" s="945">
        <f>H14-H57</f>
        <v>588536.6799999997</v>
      </c>
      <c r="F14" s="945">
        <f>I14-I57</f>
        <v>1226845.9000000022</v>
      </c>
      <c r="G14" s="1098">
        <v>0</v>
      </c>
      <c r="H14" s="945">
        <v>21465890.960000001</v>
      </c>
      <c r="I14" s="994">
        <v>24000552.440000001</v>
      </c>
      <c r="K14" s="942">
        <v>64598</v>
      </c>
      <c r="L14" s="1099">
        <f t="shared" si="0"/>
        <v>5.6702515001176221E-2</v>
      </c>
      <c r="M14" s="807">
        <f t="shared" si="1"/>
        <v>2425</v>
      </c>
      <c r="N14" s="802">
        <f t="shared" si="2"/>
        <v>1009</v>
      </c>
      <c r="O14" s="994">
        <v>40841</v>
      </c>
      <c r="P14" s="945">
        <v>49245</v>
      </c>
    </row>
    <row r="15" spans="1:20" ht="15" thickBot="1">
      <c r="A15" s="776" t="s">
        <v>619</v>
      </c>
      <c r="B15" s="593"/>
      <c r="C15" s="616">
        <v>25407829.280000001</v>
      </c>
      <c r="D15" s="632">
        <f t="shared" si="5"/>
        <v>0.15067248747027465</v>
      </c>
      <c r="E15" s="628">
        <f t="shared" si="4"/>
        <v>323770.62999999989</v>
      </c>
      <c r="F15" s="628">
        <f t="shared" si="3"/>
        <v>0</v>
      </c>
      <c r="G15" s="948">
        <v>0</v>
      </c>
      <c r="H15" s="633">
        <v>5607920.5700000003</v>
      </c>
      <c r="I15" s="629">
        <v>9325845.1899999995</v>
      </c>
      <c r="K15">
        <v>187421</v>
      </c>
      <c r="L15" s="777">
        <f t="shared" si="0"/>
        <v>0.16451348438087013</v>
      </c>
      <c r="M15" s="807">
        <f t="shared" si="1"/>
        <v>3091</v>
      </c>
      <c r="N15" s="802">
        <f t="shared" si="2"/>
        <v>0</v>
      </c>
      <c r="O15" s="633">
        <v>29500</v>
      </c>
      <c r="P15" s="628">
        <v>75282</v>
      </c>
    </row>
    <row r="16" spans="1:20" s="942" customFormat="1" ht="15" thickBot="1">
      <c r="A16" s="942" t="s">
        <v>617</v>
      </c>
      <c r="B16" s="593"/>
      <c r="C16" s="943">
        <v>22856155.07</v>
      </c>
      <c r="D16" s="1097">
        <f t="shared" si="5"/>
        <v>0.13554065168070231</v>
      </c>
      <c r="E16" s="945">
        <f t="shared" si="4"/>
        <v>292630.25</v>
      </c>
      <c r="F16" s="945">
        <f t="shared" si="3"/>
        <v>0</v>
      </c>
      <c r="G16" s="1098">
        <v>0</v>
      </c>
      <c r="H16" s="946">
        <v>5325093.13</v>
      </c>
      <c r="I16" s="994">
        <v>6792269.6399999997</v>
      </c>
      <c r="K16" s="942">
        <v>131130</v>
      </c>
      <c r="L16" s="1099">
        <f t="shared" si="0"/>
        <v>0.11510264701854914</v>
      </c>
      <c r="M16" s="807">
        <f t="shared" si="1"/>
        <v>2166</v>
      </c>
      <c r="N16" s="802">
        <f t="shared" si="2"/>
        <v>0</v>
      </c>
      <c r="O16" s="994">
        <v>20841</v>
      </c>
      <c r="P16" s="628">
        <v>19664</v>
      </c>
    </row>
    <row r="17" spans="1:21" s="942" customFormat="1" ht="15" thickBot="1">
      <c r="A17" s="942" t="s">
        <v>618</v>
      </c>
      <c r="B17" s="593"/>
      <c r="C17" s="943">
        <v>2551674.21</v>
      </c>
      <c r="D17" s="944">
        <f t="shared" si="5"/>
        <v>1.5131835789572336E-2</v>
      </c>
      <c r="E17" s="628"/>
      <c r="F17" s="628">
        <f t="shared" si="3"/>
        <v>0</v>
      </c>
      <c r="G17" s="948">
        <v>0</v>
      </c>
      <c r="H17" s="1100">
        <v>282827.44</v>
      </c>
      <c r="I17" s="1101">
        <v>2533575.54</v>
      </c>
      <c r="K17" s="942">
        <v>56291</v>
      </c>
      <c r="L17" s="947">
        <f t="shared" si="0"/>
        <v>4.9410837362320978E-2</v>
      </c>
      <c r="M17" s="945"/>
      <c r="N17" s="802">
        <f t="shared" si="2"/>
        <v>0</v>
      </c>
      <c r="O17" s="1101">
        <v>8660</v>
      </c>
      <c r="P17" s="1104">
        <v>55618</v>
      </c>
    </row>
    <row r="18" spans="1:21" ht="15" thickBot="1">
      <c r="A18" s="776" t="s">
        <v>620</v>
      </c>
      <c r="B18" s="593"/>
      <c r="C18" s="616">
        <v>7071026.79</v>
      </c>
      <c r="D18" s="632">
        <f t="shared" si="5"/>
        <v>4.1932318722595389E-2</v>
      </c>
      <c r="E18" s="945">
        <f t="shared" ref="E18:F35" si="6">H18-H61</f>
        <v>16569.23</v>
      </c>
      <c r="F18" s="945">
        <f t="shared" si="3"/>
        <v>0</v>
      </c>
      <c r="G18" s="948">
        <v>0</v>
      </c>
      <c r="H18" s="633">
        <v>16569.23</v>
      </c>
      <c r="I18" s="629">
        <v>5356988.8099999996</v>
      </c>
      <c r="K18">
        <v>62221</v>
      </c>
      <c r="L18" s="777">
        <f t="shared" si="0"/>
        <v>5.4616043621910672E-2</v>
      </c>
      <c r="M18" s="628">
        <f>O18-O61</f>
        <v>221</v>
      </c>
      <c r="N18" s="802">
        <f t="shared" si="2"/>
        <v>0</v>
      </c>
      <c r="O18" s="1103">
        <v>221</v>
      </c>
      <c r="P18" s="1105">
        <v>44444</v>
      </c>
      <c r="U18" s="650"/>
    </row>
    <row r="19" spans="1:21" s="942" customFormat="1" ht="15" thickBot="1">
      <c r="A19" s="942" t="s">
        <v>617</v>
      </c>
      <c r="B19" s="593"/>
      <c r="C19" s="943">
        <v>4499744.21</v>
      </c>
      <c r="D19" s="944">
        <f t="shared" si="5"/>
        <v>2.6684202165761162E-2</v>
      </c>
      <c r="E19" s="628">
        <f t="shared" si="6"/>
        <v>8297.86</v>
      </c>
      <c r="F19" s="628">
        <f t="shared" si="3"/>
        <v>0</v>
      </c>
      <c r="G19" s="948">
        <v>0</v>
      </c>
      <c r="H19" s="946">
        <v>8297.86</v>
      </c>
      <c r="I19" s="1101">
        <v>2912490.75</v>
      </c>
      <c r="K19" s="942">
        <v>40161</v>
      </c>
      <c r="L19" s="947">
        <f t="shared" si="0"/>
        <v>3.5252325226202641E-2</v>
      </c>
      <c r="M19" s="945">
        <f>O19-O62</f>
        <v>85</v>
      </c>
      <c r="N19" s="802">
        <f t="shared" si="2"/>
        <v>0</v>
      </c>
      <c r="O19" s="1101">
        <v>85</v>
      </c>
      <c r="P19" s="1101">
        <v>23456</v>
      </c>
    </row>
    <row r="20" spans="1:21" ht="15" thickBot="1">
      <c r="A20" t="s">
        <v>618</v>
      </c>
      <c r="B20" s="593"/>
      <c r="C20" s="616">
        <v>2571282.59</v>
      </c>
      <c r="D20" s="632">
        <f t="shared" si="5"/>
        <v>1.5248116616135824E-2</v>
      </c>
      <c r="E20" s="945">
        <f t="shared" si="6"/>
        <v>8271.3700000000008</v>
      </c>
      <c r="F20" s="945">
        <f t="shared" si="3"/>
        <v>0</v>
      </c>
      <c r="G20" s="948">
        <v>0</v>
      </c>
      <c r="H20" s="633">
        <v>8271.3700000000008</v>
      </c>
      <c r="I20" s="1101">
        <v>2444498.06</v>
      </c>
      <c r="K20">
        <v>22061</v>
      </c>
      <c r="L20" s="947">
        <f t="shared" si="0"/>
        <v>1.9364596170793964E-2</v>
      </c>
      <c r="M20" s="628"/>
      <c r="N20" s="802">
        <f>P20-P63</f>
        <v>0</v>
      </c>
      <c r="O20" s="1103">
        <v>136</v>
      </c>
      <c r="P20" s="1101">
        <v>20987</v>
      </c>
    </row>
    <row r="21" spans="1:21" ht="15" thickBot="1">
      <c r="A21" s="776" t="s">
        <v>621</v>
      </c>
      <c r="B21" s="593"/>
      <c r="C21" s="616">
        <v>4147696.13</v>
      </c>
      <c r="D21" s="632">
        <f t="shared" si="5"/>
        <v>2.459650079866766E-2</v>
      </c>
      <c r="E21" s="628">
        <f t="shared" si="6"/>
        <v>0</v>
      </c>
      <c r="F21" s="945">
        <f t="shared" si="3"/>
        <v>13961.660000000033</v>
      </c>
      <c r="G21" s="948">
        <v>0</v>
      </c>
      <c r="H21" s="633">
        <v>0</v>
      </c>
      <c r="I21" s="1102">
        <v>581492.39</v>
      </c>
      <c r="K21">
        <v>87808</v>
      </c>
      <c r="L21" s="777">
        <f t="shared" si="0"/>
        <v>7.7075674745708561E-2</v>
      </c>
      <c r="M21" s="628">
        <f t="shared" ref="M21:M37" si="7">O21-O64</f>
        <v>0</v>
      </c>
      <c r="N21" s="802">
        <f t="shared" si="2"/>
        <v>455</v>
      </c>
      <c r="O21" s="1103">
        <v>0</v>
      </c>
      <c r="P21" s="1105">
        <v>3248</v>
      </c>
    </row>
    <row r="22" spans="1:21" ht="15" thickBot="1">
      <c r="A22" t="s">
        <v>617</v>
      </c>
      <c r="B22" s="593"/>
      <c r="C22" s="616">
        <v>3158469.43</v>
      </c>
      <c r="D22" s="632">
        <f t="shared" si="5"/>
        <v>1.8730228402137648E-2</v>
      </c>
      <c r="E22" s="945">
        <f t="shared" si="6"/>
        <v>0</v>
      </c>
      <c r="F22" s="945">
        <f t="shared" si="3"/>
        <v>13089.570000000007</v>
      </c>
      <c r="G22" s="948">
        <v>0</v>
      </c>
      <c r="H22" s="633">
        <v>0</v>
      </c>
      <c r="I22" s="1102">
        <v>518004.64</v>
      </c>
      <c r="K22">
        <v>64717</v>
      </c>
      <c r="L22" s="777">
        <f t="shared" si="0"/>
        <v>5.6806970236402389E-2</v>
      </c>
      <c r="M22" s="628">
        <f t="shared" si="7"/>
        <v>0</v>
      </c>
      <c r="N22" s="802">
        <f t="shared" si="2"/>
        <v>380</v>
      </c>
      <c r="O22" s="1103">
        <v>0</v>
      </c>
      <c r="P22" s="1105">
        <v>1995</v>
      </c>
    </row>
    <row r="23" spans="1:21" ht="15" thickBot="1">
      <c r="A23" t="s">
        <v>618</v>
      </c>
      <c r="B23" s="593"/>
      <c r="C23" s="616">
        <v>989226.71</v>
      </c>
      <c r="D23" s="632">
        <f t="shared" si="5"/>
        <v>5.8662724558316143E-3</v>
      </c>
      <c r="E23" s="628">
        <f t="shared" si="6"/>
        <v>0</v>
      </c>
      <c r="F23" s="945">
        <f t="shared" si="3"/>
        <v>872.09999999999854</v>
      </c>
      <c r="G23" s="948">
        <v>0</v>
      </c>
      <c r="H23" s="633">
        <v>0</v>
      </c>
      <c r="I23" s="1102">
        <v>63487.76</v>
      </c>
      <c r="K23">
        <v>23091</v>
      </c>
      <c r="L23" s="777">
        <f t="shared" si="0"/>
        <v>2.0268704509306172E-2</v>
      </c>
      <c r="M23" s="628">
        <f t="shared" si="7"/>
        <v>0</v>
      </c>
      <c r="N23" s="802">
        <f t="shared" si="2"/>
        <v>74</v>
      </c>
      <c r="O23" s="1103">
        <v>0</v>
      </c>
      <c r="P23" s="1105">
        <v>1252</v>
      </c>
    </row>
    <row r="24" spans="1:21" ht="15" thickBot="1">
      <c r="A24" s="776" t="s">
        <v>622</v>
      </c>
      <c r="B24" s="593"/>
      <c r="C24" s="616">
        <v>7780467.6299999999</v>
      </c>
      <c r="D24" s="632">
        <f t="shared" si="5"/>
        <v>4.6139416263192574E-2</v>
      </c>
      <c r="E24" s="945">
        <f t="shared" si="6"/>
        <v>0</v>
      </c>
      <c r="F24" s="945">
        <f t="shared" si="3"/>
        <v>16207.709999999963</v>
      </c>
      <c r="G24" s="948">
        <v>0</v>
      </c>
      <c r="H24" s="633">
        <v>0</v>
      </c>
      <c r="I24" s="1103">
        <v>1517663.93</v>
      </c>
      <c r="K24">
        <v>139722</v>
      </c>
      <c r="L24" s="777">
        <f t="shared" si="0"/>
        <v>0.12264449055689562</v>
      </c>
      <c r="M24" s="628">
        <f t="shared" si="7"/>
        <v>0</v>
      </c>
      <c r="N24" s="628">
        <f t="shared" ref="N24:N37" si="8">P24-P67</f>
        <v>540</v>
      </c>
      <c r="O24" s="1103">
        <v>0</v>
      </c>
      <c r="P24" s="1105">
        <v>14747</v>
      </c>
    </row>
    <row r="25" spans="1:21" ht="15" thickBot="1">
      <c r="A25" t="s">
        <v>617</v>
      </c>
      <c r="B25" s="593"/>
      <c r="C25" s="616">
        <v>4936252.63</v>
      </c>
      <c r="D25" s="632">
        <f t="shared" si="5"/>
        <v>2.9272766844715876E-2</v>
      </c>
      <c r="E25" s="628">
        <f t="shared" si="6"/>
        <v>0</v>
      </c>
      <c r="F25" s="945">
        <f t="shared" si="3"/>
        <v>16207.709999999963</v>
      </c>
      <c r="G25" s="948">
        <v>0</v>
      </c>
      <c r="H25" s="633">
        <v>0</v>
      </c>
      <c r="I25" s="1103">
        <v>295925.92</v>
      </c>
      <c r="K25">
        <v>99650</v>
      </c>
      <c r="L25" s="777">
        <f t="shared" si="0"/>
        <v>8.7470287313341125E-2</v>
      </c>
      <c r="M25" s="628">
        <f t="shared" si="7"/>
        <v>0</v>
      </c>
      <c r="N25" s="628">
        <f t="shared" si="8"/>
        <v>540</v>
      </c>
      <c r="O25" s="1103">
        <v>0</v>
      </c>
      <c r="P25" s="1105">
        <v>4061</v>
      </c>
    </row>
    <row r="26" spans="1:21" ht="15" thickBot="1">
      <c r="A26" t="s">
        <v>618</v>
      </c>
      <c r="B26" s="593"/>
      <c r="C26" s="616">
        <v>2844215</v>
      </c>
      <c r="D26" s="632">
        <f t="shared" si="5"/>
        <v>1.6866649418476695E-2</v>
      </c>
      <c r="E26" s="945">
        <f t="shared" si="6"/>
        <v>0</v>
      </c>
      <c r="F26" s="945">
        <f t="shared" si="3"/>
        <v>0</v>
      </c>
      <c r="G26" s="948">
        <v>0</v>
      </c>
      <c r="H26" s="633">
        <v>0</v>
      </c>
      <c r="I26" s="1101">
        <v>1221738.01</v>
      </c>
      <c r="K26">
        <v>40072</v>
      </c>
      <c r="L26" s="777">
        <f t="shared" si="0"/>
        <v>3.5174203243554497E-2</v>
      </c>
      <c r="M26" s="628">
        <f t="shared" si="7"/>
        <v>0</v>
      </c>
      <c r="N26" s="628">
        <f t="shared" si="8"/>
        <v>0</v>
      </c>
      <c r="O26" s="1103">
        <v>0</v>
      </c>
      <c r="P26" s="1101">
        <v>10686</v>
      </c>
    </row>
    <row r="27" spans="1:21" ht="15" thickBot="1">
      <c r="A27" s="776" t="s">
        <v>623</v>
      </c>
      <c r="B27" s="593"/>
      <c r="C27" s="616">
        <v>20111193.289999999</v>
      </c>
      <c r="D27" s="632">
        <f t="shared" si="5"/>
        <v>0.11926258971619619</v>
      </c>
      <c r="E27" s="628">
        <f t="shared" si="6"/>
        <v>587192</v>
      </c>
      <c r="F27" s="628">
        <f t="shared" si="6"/>
        <v>23290.439999999944</v>
      </c>
      <c r="G27" s="948">
        <v>0</v>
      </c>
      <c r="H27" s="633">
        <v>2517547.19</v>
      </c>
      <c r="I27" s="1102">
        <v>3252560.06</v>
      </c>
      <c r="K27">
        <v>99033</v>
      </c>
      <c r="L27" s="777">
        <f t="shared" si="0"/>
        <v>8.6928700085319735E-2</v>
      </c>
      <c r="M27" s="628">
        <f t="shared" si="7"/>
        <v>4096</v>
      </c>
      <c r="N27" s="628">
        <f t="shared" si="8"/>
        <v>756</v>
      </c>
      <c r="O27" s="1103">
        <v>23528</v>
      </c>
      <c r="P27" s="1105">
        <v>31405</v>
      </c>
    </row>
    <row r="28" spans="1:21" ht="15" thickBot="1">
      <c r="A28" t="s">
        <v>617</v>
      </c>
      <c r="B28" s="593"/>
      <c r="C28" s="616">
        <v>13562632.1</v>
      </c>
      <c r="D28" s="632">
        <f t="shared" si="5"/>
        <v>8.042857548479225E-2</v>
      </c>
      <c r="E28" s="628">
        <f t="shared" si="6"/>
        <v>380968.12000000011</v>
      </c>
      <c r="F28" s="628">
        <f>I28-I71</f>
        <v>19086.25</v>
      </c>
      <c r="G28" s="948">
        <v>0</v>
      </c>
      <c r="H28" s="1100">
        <v>1907363.77</v>
      </c>
      <c r="I28" s="1102">
        <v>1970463.16</v>
      </c>
      <c r="K28">
        <v>63660</v>
      </c>
      <c r="L28" s="777">
        <f t="shared" si="0"/>
        <v>5.5879161970569954E-2</v>
      </c>
      <c r="M28" s="628">
        <f t="shared" si="7"/>
        <v>2626</v>
      </c>
      <c r="N28" s="628">
        <f t="shared" si="8"/>
        <v>637</v>
      </c>
      <c r="O28" s="1101">
        <v>19316</v>
      </c>
      <c r="P28" s="1105">
        <v>17636</v>
      </c>
    </row>
    <row r="29" spans="1:21" ht="15" thickBot="1">
      <c r="A29" t="s">
        <v>618</v>
      </c>
      <c r="B29" s="593"/>
      <c r="C29" s="616">
        <v>6548561.1900000004</v>
      </c>
      <c r="D29" s="632">
        <f t="shared" si="5"/>
        <v>3.8834014231403945E-2</v>
      </c>
      <c r="E29" s="628">
        <f t="shared" si="6"/>
        <v>206223.88000000006</v>
      </c>
      <c r="F29" s="628">
        <f>I29-I72</f>
        <v>4204.1899999999441</v>
      </c>
      <c r="G29" s="948">
        <v>0</v>
      </c>
      <c r="H29" s="1104">
        <v>610183.42000000004</v>
      </c>
      <c r="I29" s="1102">
        <v>1282096.8999999999</v>
      </c>
      <c r="K29">
        <v>35373</v>
      </c>
      <c r="L29" s="777">
        <f t="shared" si="0"/>
        <v>3.1049538114749781E-2</v>
      </c>
      <c r="M29" s="628">
        <f t="shared" si="7"/>
        <v>1469</v>
      </c>
      <c r="N29" s="628">
        <f t="shared" si="8"/>
        <v>120</v>
      </c>
      <c r="O29" s="1104">
        <v>4211</v>
      </c>
      <c r="P29" s="1105">
        <v>13769</v>
      </c>
    </row>
    <row r="30" spans="1:21" ht="15" thickBot="1">
      <c r="A30" s="776" t="s">
        <v>624</v>
      </c>
      <c r="B30" s="593"/>
      <c r="C30" s="616">
        <v>6835460.5700000003</v>
      </c>
      <c r="D30" s="632">
        <f t="shared" si="5"/>
        <v>4.0535373397584534E-2</v>
      </c>
      <c r="E30" s="628">
        <f t="shared" si="6"/>
        <v>0</v>
      </c>
      <c r="F30" s="628">
        <f t="shared" si="6"/>
        <v>8285.0500000000011</v>
      </c>
      <c r="G30" s="948">
        <v>0</v>
      </c>
      <c r="H30" s="633">
        <v>0</v>
      </c>
      <c r="I30" s="1102">
        <v>20712.61</v>
      </c>
      <c r="K30">
        <v>77656</v>
      </c>
      <c r="L30" s="777">
        <f t="shared" si="0"/>
        <v>6.8164502073304753E-2</v>
      </c>
      <c r="M30" s="628">
        <f t="shared" si="7"/>
        <v>0</v>
      </c>
      <c r="N30" s="628">
        <f t="shared" si="8"/>
        <v>354</v>
      </c>
      <c r="O30" s="1103">
        <v>0</v>
      </c>
      <c r="P30" s="1105">
        <v>1047</v>
      </c>
    </row>
    <row r="31" spans="1:21" ht="15" thickBot="1">
      <c r="A31" t="s">
        <v>617</v>
      </c>
      <c r="B31" s="593"/>
      <c r="C31" s="616">
        <v>3801841.66</v>
      </c>
      <c r="D31" s="632">
        <f t="shared" si="5"/>
        <v>2.2545528528532296E-2</v>
      </c>
      <c r="E31" s="628">
        <f t="shared" si="6"/>
        <v>0</v>
      </c>
      <c r="F31" s="628">
        <f t="shared" si="6"/>
        <v>8285.0500000000011</v>
      </c>
      <c r="G31" s="948">
        <v>0</v>
      </c>
      <c r="H31" s="633">
        <v>0</v>
      </c>
      <c r="I31" s="1102">
        <v>20712.61</v>
      </c>
      <c r="K31">
        <v>65750</v>
      </c>
      <c r="L31" s="777">
        <f t="shared" si="0"/>
        <v>5.7713711900172396E-2</v>
      </c>
      <c r="M31" s="628">
        <f t="shared" si="7"/>
        <v>0</v>
      </c>
      <c r="N31" s="628">
        <f t="shared" si="8"/>
        <v>354</v>
      </c>
      <c r="O31" s="1103">
        <v>0</v>
      </c>
      <c r="P31" s="1105">
        <v>1047</v>
      </c>
    </row>
    <row r="32" spans="1:21" ht="15" thickBot="1">
      <c r="A32" t="s">
        <v>618</v>
      </c>
      <c r="B32" s="593"/>
      <c r="C32" s="616">
        <v>3033618.91</v>
      </c>
      <c r="D32" s="632">
        <f t="shared" si="5"/>
        <v>1.7989844869052238E-2</v>
      </c>
      <c r="E32" s="628">
        <f t="shared" si="6"/>
        <v>0</v>
      </c>
      <c r="F32" s="628">
        <f t="shared" si="6"/>
        <v>0</v>
      </c>
      <c r="G32" s="948">
        <v>0</v>
      </c>
      <c r="H32" s="633">
        <v>0</v>
      </c>
      <c r="I32" s="1102">
        <v>0</v>
      </c>
      <c r="K32">
        <v>11907</v>
      </c>
      <c r="L32" s="777">
        <f t="shared" si="0"/>
        <v>1.0451667948218292E-2</v>
      </c>
      <c r="M32" s="628">
        <f t="shared" si="7"/>
        <v>0</v>
      </c>
      <c r="N32" s="628">
        <f t="shared" si="8"/>
        <v>0</v>
      </c>
      <c r="O32" s="1103">
        <v>0</v>
      </c>
      <c r="P32" s="1105">
        <v>0</v>
      </c>
    </row>
    <row r="33" spans="1:17" ht="15" thickBot="1">
      <c r="A33" s="776" t="s">
        <v>625</v>
      </c>
      <c r="B33" s="593"/>
      <c r="C33" s="616">
        <v>9305849.6400000006</v>
      </c>
      <c r="D33" s="632">
        <f t="shared" si="5"/>
        <v>5.518517531865122E-2</v>
      </c>
      <c r="E33" s="628">
        <f t="shared" si="6"/>
        <v>35689.729999999996</v>
      </c>
      <c r="F33" s="628">
        <f t="shared" si="6"/>
        <v>0</v>
      </c>
      <c r="G33" s="948">
        <v>0</v>
      </c>
      <c r="H33" s="633">
        <v>134907.19</v>
      </c>
      <c r="I33" s="1102">
        <v>437017.03</v>
      </c>
      <c r="K33">
        <v>14178</v>
      </c>
      <c r="L33" s="777">
        <f t="shared" si="0"/>
        <v>1.2445095168374817E-2</v>
      </c>
      <c r="M33" s="628">
        <f t="shared" si="7"/>
        <v>972</v>
      </c>
      <c r="N33" s="628">
        <f t="shared" si="8"/>
        <v>0</v>
      </c>
      <c r="O33" s="1103">
        <v>2923</v>
      </c>
      <c r="P33" s="1105">
        <v>1726</v>
      </c>
    </row>
    <row r="34" spans="1:17" ht="15" thickBot="1">
      <c r="A34" t="s">
        <v>617</v>
      </c>
      <c r="B34" s="593"/>
      <c r="C34" s="616">
        <v>6513995.54</v>
      </c>
      <c r="D34" s="632">
        <f t="shared" si="5"/>
        <v>3.862903440376371E-2</v>
      </c>
      <c r="E34" s="628">
        <f t="shared" si="6"/>
        <v>24982.810000000005</v>
      </c>
      <c r="F34" s="628">
        <f t="shared" si="6"/>
        <v>0</v>
      </c>
      <c r="G34" s="948">
        <v>0</v>
      </c>
      <c r="H34" s="633">
        <v>89938.13</v>
      </c>
      <c r="I34" s="1102">
        <v>341142.34</v>
      </c>
      <c r="K34">
        <v>7062</v>
      </c>
      <c r="L34" s="777">
        <f t="shared" si="0"/>
        <v>6.198847656867186E-3</v>
      </c>
      <c r="M34" s="628">
        <f t="shared" si="7"/>
        <v>778</v>
      </c>
      <c r="N34" s="628">
        <f t="shared" si="8"/>
        <v>0</v>
      </c>
      <c r="O34" s="1103">
        <v>1782</v>
      </c>
      <c r="P34" s="1105">
        <v>996</v>
      </c>
    </row>
    <row r="35" spans="1:17" ht="15" thickBot="1">
      <c r="A35" s="649" t="s">
        <v>618</v>
      </c>
      <c r="B35" s="593"/>
      <c r="C35" s="616">
        <v>2791854.1</v>
      </c>
      <c r="D35" s="632">
        <f>C35/$C$11</f>
        <v>1.655614091488751E-2</v>
      </c>
      <c r="E35" s="628">
        <f t="shared" si="6"/>
        <v>10706.919999999998</v>
      </c>
      <c r="F35" s="628">
        <f t="shared" si="6"/>
        <v>0</v>
      </c>
      <c r="G35" s="948">
        <v>0</v>
      </c>
      <c r="H35" s="633">
        <v>44969.06</v>
      </c>
      <c r="I35" s="1102">
        <v>95874.69</v>
      </c>
      <c r="K35">
        <v>7116</v>
      </c>
      <c r="L35" s="777">
        <f t="shared" si="0"/>
        <v>6.2462475115076313E-3</v>
      </c>
      <c r="M35" s="628">
        <f t="shared" si="7"/>
        <v>194</v>
      </c>
      <c r="N35" s="628">
        <f t="shared" si="8"/>
        <v>0</v>
      </c>
      <c r="O35" s="629">
        <v>1141</v>
      </c>
      <c r="P35" s="1070">
        <v>730</v>
      </c>
    </row>
    <row r="36" spans="1:17" ht="15" thickBot="1">
      <c r="A36" s="798" t="s">
        <v>526</v>
      </c>
      <c r="B36" s="799"/>
      <c r="C36" s="800">
        <v>0</v>
      </c>
      <c r="D36" s="801">
        <f>C36/$C$46</f>
        <v>0</v>
      </c>
      <c r="E36" s="802">
        <f>H36-H79</f>
        <v>0</v>
      </c>
      <c r="F36" s="802">
        <f>I36-I79</f>
        <v>0</v>
      </c>
      <c r="G36" s="803">
        <v>0</v>
      </c>
      <c r="H36" s="804">
        <v>0</v>
      </c>
      <c r="I36" s="807">
        <v>0</v>
      </c>
      <c r="J36" s="805"/>
      <c r="K36" s="805">
        <v>22785</v>
      </c>
      <c r="L36" s="808">
        <f t="shared" si="0"/>
        <v>2.0000105333010311E-2</v>
      </c>
      <c r="M36" s="802">
        <f t="shared" si="7"/>
        <v>0</v>
      </c>
      <c r="N36" s="802">
        <f t="shared" si="8"/>
        <v>0</v>
      </c>
      <c r="O36" s="807">
        <v>0</v>
      </c>
      <c r="P36" s="802">
        <v>0</v>
      </c>
    </row>
    <row r="37" spans="1:17" ht="15" thickBot="1">
      <c r="A37" s="798" t="s">
        <v>527</v>
      </c>
      <c r="B37" s="799"/>
      <c r="C37" s="800">
        <v>0</v>
      </c>
      <c r="D37" s="933">
        <f>C37/$C$46</f>
        <v>0</v>
      </c>
      <c r="E37" s="802">
        <f>H37-H80</f>
        <v>0</v>
      </c>
      <c r="F37" s="802">
        <f>I37-I80</f>
        <v>0</v>
      </c>
      <c r="G37" s="803"/>
      <c r="H37" s="804">
        <v>0</v>
      </c>
      <c r="I37" s="807">
        <v>0</v>
      </c>
      <c r="J37" s="805"/>
      <c r="K37" s="805">
        <v>22785</v>
      </c>
      <c r="L37" s="808">
        <f t="shared" si="0"/>
        <v>2.0000105333010311E-2</v>
      </c>
      <c r="M37" s="802">
        <f t="shared" si="7"/>
        <v>0</v>
      </c>
      <c r="N37" s="802">
        <f t="shared" si="8"/>
        <v>0</v>
      </c>
      <c r="O37" s="807">
        <v>0</v>
      </c>
      <c r="P37" s="802">
        <v>0</v>
      </c>
    </row>
    <row r="38" spans="1:17" ht="15" thickBot="1">
      <c r="A38" s="649"/>
      <c r="B38" s="593"/>
      <c r="C38" s="594"/>
      <c r="D38" s="632"/>
      <c r="E38" s="628"/>
      <c r="F38" s="628"/>
      <c r="G38" s="633"/>
      <c r="H38" s="633"/>
      <c r="I38" s="629"/>
      <c r="K38" s="629"/>
      <c r="L38" s="627"/>
      <c r="M38" s="629"/>
      <c r="N38" s="628"/>
      <c r="O38" s="629"/>
      <c r="P38" s="629">
        <v>0</v>
      </c>
    </row>
    <row r="39" spans="1:17" ht="15" thickBot="1">
      <c r="A39" s="592"/>
      <c r="B39" s="593"/>
      <c r="C39" s="952"/>
      <c r="D39" s="632"/>
      <c r="E39" s="628"/>
      <c r="F39" s="628"/>
      <c r="G39" s="628"/>
      <c r="H39" s="633"/>
      <c r="I39" s="628"/>
      <c r="K39" s="628"/>
      <c r="L39" s="627"/>
      <c r="M39" s="628"/>
      <c r="N39" s="628"/>
      <c r="O39" s="629"/>
      <c r="P39" s="628">
        <v>0</v>
      </c>
    </row>
    <row r="40" spans="1:17" ht="15" thickBot="1">
      <c r="A40" s="592"/>
      <c r="B40" s="593"/>
      <c r="C40" s="594"/>
      <c r="D40" s="632"/>
      <c r="E40" s="628"/>
      <c r="F40" s="628"/>
      <c r="G40" s="628"/>
      <c r="H40" s="628"/>
      <c r="I40" s="628" t="s">
        <v>158</v>
      </c>
      <c r="K40" s="628"/>
      <c r="L40" s="627"/>
      <c r="M40" s="628"/>
      <c r="N40" s="628"/>
      <c r="O40" s="629"/>
      <c r="P40" s="628">
        <v>0</v>
      </c>
    </row>
    <row r="41" spans="1:17" ht="15" thickBot="1">
      <c r="A41" s="592"/>
      <c r="B41" s="593"/>
      <c r="C41" s="594"/>
      <c r="D41" s="632"/>
      <c r="E41" s="628"/>
      <c r="F41" s="628"/>
      <c r="G41" s="628"/>
      <c r="H41" s="628"/>
      <c r="I41" s="628"/>
      <c r="K41" s="628"/>
      <c r="L41" s="627"/>
      <c r="M41" s="628"/>
      <c r="N41" s="628"/>
      <c r="O41" s="628"/>
      <c r="P41" s="628">
        <v>0</v>
      </c>
    </row>
    <row r="42" spans="1:17" ht="15" thickBot="1">
      <c r="A42" s="592"/>
      <c r="B42" s="593"/>
      <c r="C42" s="594"/>
      <c r="D42" s="632"/>
      <c r="E42" s="628"/>
      <c r="F42" s="628"/>
      <c r="G42" s="628"/>
      <c r="H42" s="628"/>
      <c r="I42" s="628"/>
      <c r="K42" s="628"/>
      <c r="L42" s="627"/>
      <c r="M42" s="628"/>
      <c r="N42" s="628"/>
      <c r="O42" s="628"/>
      <c r="P42" s="628"/>
    </row>
    <row r="43" spans="1:17" ht="15" thickBot="1">
      <c r="A43" s="592"/>
      <c r="B43" s="593"/>
      <c r="C43" s="594"/>
      <c r="D43" s="632"/>
      <c r="E43" s="628"/>
      <c r="F43" s="628"/>
      <c r="G43" s="628"/>
      <c r="H43" s="628"/>
      <c r="I43" s="628"/>
      <c r="K43" s="628"/>
      <c r="L43" s="627"/>
      <c r="M43" s="628"/>
      <c r="N43" s="628"/>
      <c r="O43" s="628"/>
      <c r="P43" s="628"/>
    </row>
    <row r="44" spans="1:17" ht="15" thickBot="1">
      <c r="A44" s="592"/>
      <c r="B44" s="593"/>
      <c r="C44" s="594"/>
      <c r="D44" s="632"/>
      <c r="E44" s="628"/>
      <c r="F44" s="628"/>
      <c r="G44" s="628"/>
      <c r="H44" s="628"/>
      <c r="I44" s="628"/>
      <c r="K44" s="628"/>
      <c r="L44" s="627"/>
      <c r="M44" s="628"/>
      <c r="N44" s="628"/>
      <c r="O44" s="628"/>
      <c r="P44" s="628"/>
    </row>
    <row r="45" spans="1:17" ht="15" thickBot="1">
      <c r="A45" s="634"/>
      <c r="B45" s="635"/>
      <c r="C45" s="636"/>
      <c r="D45" s="637"/>
      <c r="E45" s="629"/>
      <c r="F45" s="629"/>
      <c r="G45" s="629"/>
      <c r="H45" s="629"/>
      <c r="I45" s="629"/>
      <c r="K45" s="630"/>
      <c r="L45" s="631"/>
      <c r="M45" s="630"/>
      <c r="N45" s="630"/>
      <c r="O45" s="630"/>
      <c r="P45" s="630"/>
    </row>
    <row r="46" spans="1:17" ht="15.6">
      <c r="A46" s="1040"/>
      <c r="B46" s="1041" t="s">
        <v>5</v>
      </c>
      <c r="C46" s="1042">
        <f>SUM(C9+C10+C11+C36+C37)</f>
        <v>168629520.27000001</v>
      </c>
      <c r="D46" s="1043">
        <f>D9+D10+D11+D36+D37</f>
        <v>1</v>
      </c>
      <c r="E46" s="1042">
        <f>E9+E10+E11+E36</f>
        <v>3995420.25</v>
      </c>
      <c r="F46" s="1042">
        <f>F9+F10+F11+F36</f>
        <v>1709872.8700000048</v>
      </c>
      <c r="G46" s="1042">
        <f>G9+G10+G11+G37+G38+G36</f>
        <v>0</v>
      </c>
      <c r="H46" s="1042">
        <f>H9+H10+H11+H36+H37</f>
        <v>54083771.600000001</v>
      </c>
      <c r="I46" s="1042">
        <f>+I37+I36+I11+I10+I9</f>
        <v>73149320.840000004</v>
      </c>
      <c r="K46" s="1044">
        <f>K8+K9+K10+K11+K36+K37</f>
        <v>1139244</v>
      </c>
      <c r="L46" s="1045">
        <f>L7+L8+L9+L10+L11+L36+L37</f>
        <v>1</v>
      </c>
      <c r="M46" s="1044">
        <f>M8+M9+M10+M11+M36+M37</f>
        <v>15397</v>
      </c>
      <c r="N46" s="1044">
        <f>N8+N9+N10+N11+N36+N37</f>
        <v>3659</v>
      </c>
      <c r="O46" s="1044">
        <f>O8+O9+O10+O11+O36+O37</f>
        <v>406247</v>
      </c>
      <c r="P46" s="1044">
        <f>P8+P9+P10+P11+P36+P37</f>
        <v>446959</v>
      </c>
    </row>
    <row r="47" spans="1:17" s="1046" customFormat="1" ht="15" thickBot="1">
      <c r="G47" s="1047">
        <f>G46/C46</f>
        <v>0</v>
      </c>
      <c r="H47" s="1047">
        <f>H46/C46</f>
        <v>0.32072540746960637</v>
      </c>
      <c r="I47" s="1047">
        <f>I46/C46</f>
        <v>0.43378716088901553</v>
      </c>
      <c r="J47" s="1047"/>
      <c r="K47" s="1047"/>
      <c r="L47" s="1047"/>
      <c r="M47" s="1047"/>
      <c r="N47" s="1047"/>
      <c r="O47" s="1047">
        <f>O46/K46</f>
        <v>0.35659349533550322</v>
      </c>
      <c r="P47" s="1047">
        <f>P46/K46</f>
        <v>0.39232947463405554</v>
      </c>
      <c r="Q47" s="1048"/>
    </row>
    <row r="48" spans="1:17" ht="15" thickBot="1">
      <c r="L48" s="523"/>
      <c r="O48" s="674"/>
      <c r="P48" s="674"/>
    </row>
    <row r="49" spans="5:16" ht="15" thickBot="1">
      <c r="O49" s="645" t="s">
        <v>519</v>
      </c>
      <c r="P49" s="645" t="s">
        <v>520</v>
      </c>
    </row>
    <row r="51" spans="5:16" ht="15" thickBot="1">
      <c r="E51" s="674"/>
      <c r="H51" s="630" t="s">
        <v>519</v>
      </c>
      <c r="I51" s="630" t="s">
        <v>520</v>
      </c>
      <c r="M51" t="s">
        <v>522</v>
      </c>
      <c r="O51" s="1107">
        <v>34177</v>
      </c>
      <c r="P51" s="1106">
        <v>34177</v>
      </c>
    </row>
    <row r="52" spans="5:16">
      <c r="G52" t="s">
        <v>523</v>
      </c>
      <c r="H52" s="1106">
        <v>0</v>
      </c>
      <c r="I52" s="1106">
        <v>0</v>
      </c>
      <c r="M52" t="s">
        <v>523</v>
      </c>
      <c r="O52" s="1107">
        <v>56962</v>
      </c>
      <c r="P52" s="1106">
        <v>53211</v>
      </c>
    </row>
    <row r="53" spans="5:16">
      <c r="G53" t="s">
        <v>524</v>
      </c>
      <c r="H53" s="1106">
        <v>0</v>
      </c>
      <c r="I53" s="1107">
        <v>0</v>
      </c>
      <c r="M53" s="775" t="s">
        <v>524</v>
      </c>
      <c r="O53" s="1107">
        <v>141722</v>
      </c>
      <c r="P53" s="1106">
        <v>48418</v>
      </c>
    </row>
    <row r="54" spans="5:16">
      <c r="G54" t="s">
        <v>525</v>
      </c>
      <c r="H54" s="1106">
        <v>50088351.350000001</v>
      </c>
      <c r="I54" s="1107">
        <v>71439447.969999999</v>
      </c>
      <c r="M54" t="s">
        <v>525</v>
      </c>
      <c r="O54" s="1107">
        <v>157989</v>
      </c>
      <c r="P54" s="1106">
        <v>307494</v>
      </c>
    </row>
    <row r="55" spans="5:16">
      <c r="G55" s="775" t="s">
        <v>616</v>
      </c>
      <c r="H55" s="1105">
        <v>42774628.759999998</v>
      </c>
      <c r="I55" s="1103">
        <v>51008912.810000002</v>
      </c>
      <c r="M55" s="775" t="s">
        <v>616</v>
      </c>
      <c r="O55" s="1103">
        <v>110197</v>
      </c>
      <c r="P55" s="1105">
        <v>137703</v>
      </c>
    </row>
    <row r="56" spans="5:16">
      <c r="G56" t="s">
        <v>617</v>
      </c>
      <c r="H56" s="1105">
        <v>21897274.48</v>
      </c>
      <c r="I56" s="1103">
        <v>28235206.27</v>
      </c>
      <c r="M56" t="s">
        <v>617</v>
      </c>
      <c r="O56" s="1103">
        <v>71782</v>
      </c>
      <c r="P56" s="1105">
        <v>89466</v>
      </c>
    </row>
    <row r="57" spans="5:16">
      <c r="G57" t="s">
        <v>618</v>
      </c>
      <c r="H57" s="1104">
        <v>20877354.280000001</v>
      </c>
      <c r="I57" s="1101">
        <v>22773706.539999999</v>
      </c>
      <c r="M57" t="s">
        <v>618</v>
      </c>
      <c r="O57" s="1101">
        <v>38416</v>
      </c>
      <c r="P57" s="1104">
        <v>48236</v>
      </c>
    </row>
    <row r="58" spans="5:16">
      <c r="G58" s="776" t="s">
        <v>619</v>
      </c>
      <c r="H58" s="1108">
        <v>5284149.9400000004</v>
      </c>
      <c r="I58" s="1103">
        <v>9325845.1899999995</v>
      </c>
      <c r="M58" s="776" t="s">
        <v>619</v>
      </c>
      <c r="O58" s="1108">
        <v>26409</v>
      </c>
      <c r="P58" s="1105">
        <v>75282</v>
      </c>
    </row>
    <row r="59" spans="5:16">
      <c r="G59" t="s">
        <v>617</v>
      </c>
      <c r="H59" s="1100">
        <v>5032462.88</v>
      </c>
      <c r="I59" s="1101">
        <v>6792269.6399999997</v>
      </c>
      <c r="M59" t="s">
        <v>617</v>
      </c>
      <c r="O59" s="1101">
        <v>18675</v>
      </c>
      <c r="P59" s="1105">
        <v>19664</v>
      </c>
    </row>
    <row r="60" spans="5:16">
      <c r="G60" t="s">
        <v>618</v>
      </c>
      <c r="H60" s="1100">
        <v>251687.06</v>
      </c>
      <c r="I60" s="1101">
        <v>2533575.54</v>
      </c>
      <c r="M60" t="s">
        <v>618</v>
      </c>
      <c r="O60" s="1101">
        <v>7734</v>
      </c>
      <c r="P60" s="1104">
        <v>55618</v>
      </c>
    </row>
    <row r="61" spans="5:16">
      <c r="G61" s="776" t="s">
        <v>620</v>
      </c>
      <c r="H61" s="1108">
        <v>0</v>
      </c>
      <c r="I61" s="1103">
        <v>5356988.8099999996</v>
      </c>
      <c r="M61" s="776" t="s">
        <v>620</v>
      </c>
      <c r="O61" s="1103">
        <v>0</v>
      </c>
      <c r="P61" s="1105">
        <v>44444</v>
      </c>
    </row>
    <row r="62" spans="5:16">
      <c r="G62" t="s">
        <v>617</v>
      </c>
      <c r="H62" s="1100">
        <v>0</v>
      </c>
      <c r="I62" s="1101">
        <v>2912490.75</v>
      </c>
      <c r="M62" t="s">
        <v>617</v>
      </c>
      <c r="O62" s="1101">
        <v>0</v>
      </c>
      <c r="P62" s="1101">
        <v>23456</v>
      </c>
    </row>
    <row r="63" spans="5:16">
      <c r="G63" t="s">
        <v>618</v>
      </c>
      <c r="H63" s="1108">
        <v>0</v>
      </c>
      <c r="I63" s="1101">
        <v>2444498.06</v>
      </c>
      <c r="M63" t="s">
        <v>618</v>
      </c>
      <c r="O63" s="1103">
        <v>0</v>
      </c>
      <c r="P63" s="1101">
        <v>20987</v>
      </c>
    </row>
    <row r="64" spans="5:16">
      <c r="G64" s="776" t="s">
        <v>621</v>
      </c>
      <c r="H64" s="1108">
        <v>0</v>
      </c>
      <c r="I64" s="1102">
        <v>567530.73</v>
      </c>
      <c r="M64" s="776" t="s">
        <v>621</v>
      </c>
      <c r="O64" s="1103">
        <v>0</v>
      </c>
      <c r="P64" s="1105">
        <v>2793</v>
      </c>
    </row>
    <row r="65" spans="7:16">
      <c r="G65" t="s">
        <v>617</v>
      </c>
      <c r="H65" s="1108">
        <v>0</v>
      </c>
      <c r="I65" s="1102">
        <v>504915.07</v>
      </c>
      <c r="M65" t="s">
        <v>617</v>
      </c>
      <c r="O65" s="1103">
        <v>0</v>
      </c>
      <c r="P65" s="1105">
        <v>1615</v>
      </c>
    </row>
    <row r="66" spans="7:16">
      <c r="G66" t="s">
        <v>618</v>
      </c>
      <c r="H66" s="1108">
        <v>0</v>
      </c>
      <c r="I66" s="1102">
        <v>62615.66</v>
      </c>
      <c r="M66" t="s">
        <v>618</v>
      </c>
      <c r="O66" s="1103">
        <v>0</v>
      </c>
      <c r="P66" s="1105">
        <v>1178</v>
      </c>
    </row>
    <row r="67" spans="7:16">
      <c r="G67" s="776" t="s">
        <v>622</v>
      </c>
      <c r="H67" s="1108">
        <v>0</v>
      </c>
      <c r="I67" s="1103">
        <v>1501456.22</v>
      </c>
      <c r="M67" s="776" t="s">
        <v>622</v>
      </c>
      <c r="O67" s="1103">
        <v>0</v>
      </c>
      <c r="P67" s="1105">
        <v>14207</v>
      </c>
    </row>
    <row r="68" spans="7:16">
      <c r="G68" t="s">
        <v>617</v>
      </c>
      <c r="H68" s="1108">
        <v>0</v>
      </c>
      <c r="I68" s="1103">
        <v>279718.21000000002</v>
      </c>
      <c r="M68" t="s">
        <v>617</v>
      </c>
      <c r="O68" s="1103">
        <v>0</v>
      </c>
      <c r="P68" s="1105">
        <v>3521</v>
      </c>
    </row>
    <row r="69" spans="7:16">
      <c r="G69" t="s">
        <v>618</v>
      </c>
      <c r="H69" s="1108">
        <v>0</v>
      </c>
      <c r="I69" s="1101">
        <v>1221738.01</v>
      </c>
      <c r="M69" t="s">
        <v>618</v>
      </c>
      <c r="O69" s="1103">
        <v>0</v>
      </c>
      <c r="P69" s="1101">
        <v>10686</v>
      </c>
    </row>
    <row r="70" spans="7:16">
      <c r="G70" s="776" t="s">
        <v>623</v>
      </c>
      <c r="H70" s="1108">
        <v>1930355.19</v>
      </c>
      <c r="I70" s="1102">
        <v>3229269.62</v>
      </c>
      <c r="M70" s="776" t="s">
        <v>623</v>
      </c>
      <c r="O70" s="1103">
        <v>19432</v>
      </c>
      <c r="P70" s="1105">
        <v>30649</v>
      </c>
    </row>
    <row r="71" spans="7:16">
      <c r="G71" t="s">
        <v>617</v>
      </c>
      <c r="H71" s="1100">
        <v>1526395.65</v>
      </c>
      <c r="I71" s="1102">
        <v>1951376.91</v>
      </c>
      <c r="M71" t="s">
        <v>617</v>
      </c>
      <c r="O71" s="1101">
        <v>16690</v>
      </c>
      <c r="P71" s="1105">
        <v>16999</v>
      </c>
    </row>
    <row r="72" spans="7:16" ht="15" thickBot="1">
      <c r="G72" t="s">
        <v>618</v>
      </c>
      <c r="H72" s="1104">
        <v>403959.54</v>
      </c>
      <c r="I72" s="1102">
        <v>1277892.71</v>
      </c>
      <c r="M72" t="s">
        <v>618</v>
      </c>
      <c r="O72" s="1104">
        <v>2742</v>
      </c>
      <c r="P72" s="1105">
        <v>13649</v>
      </c>
    </row>
    <row r="73" spans="7:16" ht="15" thickBot="1">
      <c r="G73" s="776" t="s">
        <v>624</v>
      </c>
      <c r="H73" s="1109">
        <v>0</v>
      </c>
      <c r="I73" s="1109">
        <v>12427.56</v>
      </c>
      <c r="M73" s="776" t="s">
        <v>624</v>
      </c>
      <c r="O73" s="1111">
        <v>0</v>
      </c>
      <c r="P73" s="1111">
        <v>693</v>
      </c>
    </row>
    <row r="74" spans="7:16" ht="15" thickBot="1">
      <c r="G74" t="s">
        <v>617</v>
      </c>
      <c r="H74" s="1109">
        <v>0</v>
      </c>
      <c r="I74" s="1109">
        <v>12427.56</v>
      </c>
      <c r="M74" t="s">
        <v>617</v>
      </c>
      <c r="O74" s="1111">
        <v>0</v>
      </c>
      <c r="P74" s="1111">
        <v>693</v>
      </c>
    </row>
    <row r="75" spans="7:16" ht="15" thickBot="1">
      <c r="G75" t="s">
        <v>618</v>
      </c>
      <c r="H75" s="1109">
        <v>0</v>
      </c>
      <c r="I75" s="1109">
        <v>0</v>
      </c>
      <c r="M75" t="s">
        <v>618</v>
      </c>
      <c r="O75" s="1111">
        <v>0</v>
      </c>
      <c r="P75" s="1111">
        <v>0</v>
      </c>
    </row>
    <row r="76" spans="7:16" ht="15" thickBot="1">
      <c r="G76" s="776" t="s">
        <v>625</v>
      </c>
      <c r="H76" s="1109">
        <v>99217.46</v>
      </c>
      <c r="I76" s="1109">
        <v>437017.03</v>
      </c>
      <c r="M76" s="776" t="s">
        <v>625</v>
      </c>
      <c r="O76" s="1111">
        <v>1951</v>
      </c>
      <c r="P76" s="1111">
        <v>1726</v>
      </c>
    </row>
    <row r="77" spans="7:16" ht="15" thickBot="1">
      <c r="G77" t="s">
        <v>617</v>
      </c>
      <c r="H77" s="1109">
        <v>64955.32</v>
      </c>
      <c r="I77" s="1109">
        <v>341142.34</v>
      </c>
      <c r="M77" t="s">
        <v>617</v>
      </c>
      <c r="O77" s="1111">
        <v>1004</v>
      </c>
      <c r="P77" s="1111">
        <v>996</v>
      </c>
    </row>
    <row r="78" spans="7:16" ht="15" thickBot="1">
      <c r="G78" t="s">
        <v>618</v>
      </c>
      <c r="H78" s="1109">
        <v>34262.14</v>
      </c>
      <c r="I78" s="1109">
        <v>95874.69</v>
      </c>
      <c r="M78" t="s">
        <v>618</v>
      </c>
      <c r="O78" s="1111">
        <v>947</v>
      </c>
      <c r="P78" s="1111">
        <v>730</v>
      </c>
    </row>
    <row r="79" spans="7:16" ht="15" thickBot="1">
      <c r="G79" t="s">
        <v>526</v>
      </c>
      <c r="H79" s="1109">
        <v>0</v>
      </c>
      <c r="I79" s="1109">
        <v>0</v>
      </c>
      <c r="M79" t="s">
        <v>526</v>
      </c>
      <c r="O79" s="1111">
        <v>0</v>
      </c>
      <c r="P79" s="1111">
        <v>0</v>
      </c>
    </row>
    <row r="80" spans="7:16" ht="15" thickBot="1">
      <c r="G80" t="s">
        <v>527</v>
      </c>
      <c r="H80" s="1109">
        <v>0</v>
      </c>
      <c r="I80" s="1109">
        <v>0</v>
      </c>
      <c r="M80" t="s">
        <v>527</v>
      </c>
      <c r="O80" s="1111">
        <v>0</v>
      </c>
      <c r="P80" s="1111">
        <v>0</v>
      </c>
    </row>
    <row r="81" spans="8:16" ht="15" thickBot="1">
      <c r="H81" s="1109"/>
      <c r="I81" s="1109"/>
    </row>
    <row r="82" spans="8:16" ht="15" thickBot="1">
      <c r="H82" s="1109"/>
      <c r="I82" s="1109"/>
    </row>
    <row r="83" spans="8:16" ht="15" thickBot="1">
      <c r="H83" s="1109"/>
      <c r="I83" s="1109"/>
      <c r="O83" s="993"/>
      <c r="P83" s="993"/>
    </row>
    <row r="84" spans="8:16" ht="15" thickBot="1">
      <c r="H84" s="1110"/>
      <c r="I84" s="1109"/>
      <c r="O84" s="993"/>
      <c r="P84" s="993"/>
    </row>
  </sheetData>
  <autoFilter ref="A5:P5" xr:uid="{00000000-0009-0000-0000-000008000000}">
    <filterColumn colId="0" showButton="0"/>
    <filterColumn colId="4" showButton="0"/>
    <filterColumn colId="12" showButton="0"/>
    <filterColumn colId="14" showButton="0"/>
  </autoFilter>
  <mergeCells count="12">
    <mergeCell ref="K4:P4"/>
    <mergeCell ref="A1:A3"/>
    <mergeCell ref="B1:P3"/>
    <mergeCell ref="L5:L6"/>
    <mergeCell ref="A5:B6"/>
    <mergeCell ref="C5:C6"/>
    <mergeCell ref="D5:D6"/>
    <mergeCell ref="E5:F5"/>
    <mergeCell ref="M5:N5"/>
    <mergeCell ref="O5:P5"/>
    <mergeCell ref="H5:I5"/>
    <mergeCell ref="A4:I4"/>
  </mergeCells>
  <dataValidations disablePrompts="1" xWindow="69" yWindow="486" count="1">
    <dataValidation type="list" allowBlank="1" showInputMessage="1" showErrorMessage="1" prompt="Select as loaded in P6 Schedule" sqref="K6" xr:uid="{00000000-0002-0000-0800-000000000000}">
      <formula1>"(Manhours),(Mandays)"</formula1>
    </dataValidation>
  </dataValidations>
  <printOptions horizontalCentered="1" verticalCentered="1"/>
  <pageMargins left="0" right="0" top="0" bottom="0" header="0" footer="0"/>
  <pageSetup paperSize="8" scale="70" orientation="landscape" r:id="rId1"/>
  <headerFooter>
    <oddFooter>&amp;R_x000D_&amp;1#&amp;"Aptos"&amp;10&amp;K000000 Data sensitivity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pageSetUpPr fitToPage="1"/>
  </sheetPr>
  <dimension ref="B1:W97"/>
  <sheetViews>
    <sheetView view="pageBreakPreview" zoomScale="55" zoomScaleNormal="77" zoomScaleSheetLayoutView="55" workbookViewId="0">
      <selection activeCell="V28" sqref="V28"/>
    </sheetView>
  </sheetViews>
  <sheetFormatPr defaultRowHeight="14.4"/>
  <cols>
    <col min="1" max="1" width="3.6640625" customWidth="1"/>
    <col min="2" max="9" width="9.33203125" customWidth="1"/>
    <col min="10" max="10" width="31.33203125" customWidth="1"/>
    <col min="11" max="19" width="9.33203125" customWidth="1"/>
    <col min="20" max="20" width="41.5546875" customWidth="1"/>
    <col min="22" max="23" width="16.109375" customWidth="1"/>
  </cols>
  <sheetData>
    <row r="1" spans="2:23" ht="29.4" customHeight="1" thickBot="1">
      <c r="B1" s="1496" t="s">
        <v>849</v>
      </c>
      <c r="C1" s="1497"/>
      <c r="D1" s="1497"/>
      <c r="E1" s="1497"/>
      <c r="F1" s="1497"/>
      <c r="G1" s="1497"/>
      <c r="H1" s="1497"/>
      <c r="I1" s="1497"/>
      <c r="J1" s="1497"/>
      <c r="K1" s="1497"/>
      <c r="L1" s="1497"/>
      <c r="M1" s="1497"/>
      <c r="N1" s="1497"/>
      <c r="O1" s="1497"/>
      <c r="P1" s="1497"/>
      <c r="Q1" s="1497"/>
      <c r="R1" s="1497"/>
      <c r="S1" s="1497"/>
      <c r="T1" s="1498"/>
      <c r="V1" s="104" t="str">
        <f>'[37]General Information'!K1</f>
        <v>Data Date</v>
      </c>
      <c r="W1" s="105">
        <f>'General Information'!L1</f>
        <v>46293</v>
      </c>
    </row>
    <row r="2" spans="2:23" ht="43.5" hidden="1" customHeight="1" thickBot="1">
      <c r="B2" s="1499"/>
      <c r="C2" s="1500"/>
      <c r="D2" s="1500"/>
      <c r="E2" s="1500"/>
      <c r="F2" s="1500"/>
      <c r="G2" s="1500"/>
      <c r="H2" s="1500"/>
      <c r="I2" s="1500"/>
      <c r="J2" s="1500"/>
      <c r="L2" s="1500"/>
      <c r="M2" s="1500"/>
      <c r="N2" s="1500"/>
      <c r="O2" s="1500"/>
      <c r="P2" s="1500"/>
      <c r="Q2" s="1500"/>
      <c r="R2" s="1500"/>
      <c r="S2" s="1500"/>
      <c r="T2" s="1500"/>
    </row>
    <row r="3" spans="2:23" hidden="1">
      <c r="B3" s="1501"/>
      <c r="C3" s="1502"/>
      <c r="D3" s="1502"/>
      <c r="E3" s="1502"/>
      <c r="F3" s="1502"/>
      <c r="G3" s="1502"/>
      <c r="H3" s="1502"/>
      <c r="I3" s="1502"/>
      <c r="J3" s="1503"/>
      <c r="L3" s="1501"/>
      <c r="M3" s="1502"/>
      <c r="N3" s="1502"/>
      <c r="O3" s="1502"/>
      <c r="P3" s="1502"/>
      <c r="Q3" s="1502"/>
      <c r="R3" s="1502"/>
      <c r="S3" s="1502"/>
      <c r="T3" s="1503"/>
      <c r="V3" s="674"/>
    </row>
    <row r="4" spans="2:23" hidden="1">
      <c r="B4" s="1504"/>
      <c r="C4" s="1505"/>
      <c r="D4" s="1505"/>
      <c r="E4" s="1505"/>
      <c r="F4" s="1505"/>
      <c r="G4" s="1505"/>
      <c r="H4" s="1505"/>
      <c r="I4" s="1505"/>
      <c r="J4" s="1506"/>
      <c r="L4" s="1504"/>
      <c r="M4" s="1505"/>
      <c r="N4" s="1505"/>
      <c r="O4" s="1505"/>
      <c r="P4" s="1505"/>
      <c r="Q4" s="1505"/>
      <c r="R4" s="1505"/>
      <c r="S4" s="1505"/>
      <c r="T4" s="1506"/>
    </row>
    <row r="5" spans="2:23" hidden="1">
      <c r="B5" s="1504"/>
      <c r="C5" s="1505"/>
      <c r="D5" s="1505"/>
      <c r="E5" s="1505"/>
      <c r="F5" s="1505"/>
      <c r="G5" s="1505"/>
      <c r="H5" s="1505"/>
      <c r="I5" s="1505"/>
      <c r="J5" s="1506"/>
      <c r="L5" s="1504"/>
      <c r="M5" s="1505"/>
      <c r="N5" s="1505"/>
      <c r="O5" s="1505"/>
      <c r="P5" s="1505"/>
      <c r="Q5" s="1505"/>
      <c r="R5" s="1505"/>
      <c r="S5" s="1505"/>
      <c r="T5" s="1506"/>
    </row>
    <row r="6" spans="2:23" hidden="1">
      <c r="B6" s="1504"/>
      <c r="C6" s="1505"/>
      <c r="D6" s="1505"/>
      <c r="E6" s="1505"/>
      <c r="F6" s="1505"/>
      <c r="G6" s="1505"/>
      <c r="H6" s="1505"/>
      <c r="I6" s="1505"/>
      <c r="J6" s="1506"/>
      <c r="L6" s="1504"/>
      <c r="M6" s="1505"/>
      <c r="N6" s="1505"/>
      <c r="O6" s="1505"/>
      <c r="P6" s="1505"/>
      <c r="Q6" s="1505"/>
      <c r="R6" s="1505"/>
      <c r="S6" s="1505"/>
      <c r="T6" s="1506"/>
    </row>
    <row r="7" spans="2:23" hidden="1">
      <c r="B7" s="1504"/>
      <c r="C7" s="1505"/>
      <c r="D7" s="1505"/>
      <c r="E7" s="1505"/>
      <c r="F7" s="1505"/>
      <c r="G7" s="1505"/>
      <c r="H7" s="1505"/>
      <c r="I7" s="1505"/>
      <c r="J7" s="1506"/>
      <c r="L7" s="1504"/>
      <c r="M7" s="1505"/>
      <c r="N7" s="1505"/>
      <c r="O7" s="1505"/>
      <c r="P7" s="1505"/>
      <c r="Q7" s="1505"/>
      <c r="R7" s="1505"/>
      <c r="S7" s="1505"/>
      <c r="T7" s="1506"/>
    </row>
    <row r="8" spans="2:23" hidden="1">
      <c r="B8" s="1504"/>
      <c r="C8" s="1505"/>
      <c r="D8" s="1505"/>
      <c r="E8" s="1505"/>
      <c r="F8" s="1505"/>
      <c r="G8" s="1505"/>
      <c r="H8" s="1505"/>
      <c r="I8" s="1505"/>
      <c r="J8" s="1506"/>
      <c r="L8" s="1504"/>
      <c r="M8" s="1505"/>
      <c r="N8" s="1505"/>
      <c r="O8" s="1505"/>
      <c r="P8" s="1505"/>
      <c r="Q8" s="1505"/>
      <c r="R8" s="1505"/>
      <c r="S8" s="1505"/>
      <c r="T8" s="1506"/>
    </row>
    <row r="9" spans="2:23" hidden="1">
      <c r="B9" s="1504"/>
      <c r="C9" s="1505"/>
      <c r="D9" s="1505"/>
      <c r="E9" s="1505"/>
      <c r="F9" s="1505"/>
      <c r="G9" s="1505"/>
      <c r="H9" s="1505"/>
      <c r="I9" s="1505"/>
      <c r="J9" s="1506"/>
      <c r="L9" s="1504"/>
      <c r="M9" s="1505"/>
      <c r="N9" s="1505"/>
      <c r="O9" s="1505"/>
      <c r="P9" s="1505"/>
      <c r="Q9" s="1505"/>
      <c r="R9" s="1505"/>
      <c r="S9" s="1505"/>
      <c r="T9" s="1506"/>
    </row>
    <row r="10" spans="2:23" hidden="1">
      <c r="B10" s="1504"/>
      <c r="C10" s="1505"/>
      <c r="D10" s="1505"/>
      <c r="E10" s="1505"/>
      <c r="F10" s="1505"/>
      <c r="G10" s="1505"/>
      <c r="H10" s="1505"/>
      <c r="I10" s="1505"/>
      <c r="J10" s="1506"/>
      <c r="L10" s="1504"/>
      <c r="M10" s="1505"/>
      <c r="N10" s="1505"/>
      <c r="O10" s="1505"/>
      <c r="P10" s="1505"/>
      <c r="Q10" s="1505"/>
      <c r="R10" s="1505"/>
      <c r="S10" s="1505"/>
      <c r="T10" s="1506"/>
    </row>
    <row r="11" spans="2:23" hidden="1">
      <c r="B11" s="1504"/>
      <c r="C11" s="1505"/>
      <c r="D11" s="1505"/>
      <c r="E11" s="1505"/>
      <c r="F11" s="1505"/>
      <c r="G11" s="1505"/>
      <c r="H11" s="1505"/>
      <c r="I11" s="1505"/>
      <c r="J11" s="1506"/>
      <c r="L11" s="1504"/>
      <c r="M11" s="1505"/>
      <c r="N11" s="1505"/>
      <c r="O11" s="1505"/>
      <c r="P11" s="1505"/>
      <c r="Q11" s="1505"/>
      <c r="R11" s="1505"/>
      <c r="S11" s="1505"/>
      <c r="T11" s="1506"/>
    </row>
    <row r="12" spans="2:23" hidden="1">
      <c r="B12" s="1504"/>
      <c r="C12" s="1505"/>
      <c r="D12" s="1505"/>
      <c r="E12" s="1505"/>
      <c r="F12" s="1505"/>
      <c r="G12" s="1505"/>
      <c r="H12" s="1505"/>
      <c r="I12" s="1505"/>
      <c r="J12" s="1506"/>
      <c r="L12" s="1504"/>
      <c r="M12" s="1505"/>
      <c r="N12" s="1505"/>
      <c r="O12" s="1505"/>
      <c r="P12" s="1505"/>
      <c r="Q12" s="1505"/>
      <c r="R12" s="1505"/>
      <c r="S12" s="1505"/>
      <c r="T12" s="1506"/>
    </row>
    <row r="13" spans="2:23" hidden="1">
      <c r="B13" s="1504"/>
      <c r="C13" s="1505"/>
      <c r="D13" s="1505"/>
      <c r="E13" s="1505"/>
      <c r="F13" s="1505"/>
      <c r="G13" s="1505"/>
      <c r="H13" s="1505"/>
      <c r="I13" s="1505"/>
      <c r="J13" s="1506"/>
      <c r="L13" s="1504"/>
      <c r="M13" s="1505"/>
      <c r="N13" s="1505"/>
      <c r="O13" s="1505"/>
      <c r="P13" s="1505"/>
      <c r="Q13" s="1505"/>
      <c r="R13" s="1505"/>
      <c r="S13" s="1505"/>
      <c r="T13" s="1506"/>
    </row>
    <row r="14" spans="2:23" hidden="1">
      <c r="B14" s="1504"/>
      <c r="C14" s="1505"/>
      <c r="D14" s="1505"/>
      <c r="E14" s="1505"/>
      <c r="F14" s="1505"/>
      <c r="G14" s="1505"/>
      <c r="H14" s="1505"/>
      <c r="I14" s="1505"/>
      <c r="J14" s="1506"/>
      <c r="L14" s="1504"/>
      <c r="M14" s="1505"/>
      <c r="N14" s="1505"/>
      <c r="O14" s="1505"/>
      <c r="P14" s="1505"/>
      <c r="Q14" s="1505"/>
      <c r="R14" s="1505"/>
      <c r="S14" s="1505"/>
      <c r="T14" s="1506"/>
    </row>
    <row r="15" spans="2:23" hidden="1">
      <c r="B15" s="1504"/>
      <c r="C15" s="1505"/>
      <c r="D15" s="1505"/>
      <c r="E15" s="1505"/>
      <c r="F15" s="1505"/>
      <c r="G15" s="1505"/>
      <c r="H15" s="1505"/>
      <c r="I15" s="1505"/>
      <c r="J15" s="1506"/>
      <c r="L15" s="1504"/>
      <c r="M15" s="1505"/>
      <c r="N15" s="1505"/>
      <c r="O15" s="1505"/>
      <c r="P15" s="1505"/>
      <c r="Q15" s="1505"/>
      <c r="R15" s="1505"/>
      <c r="S15" s="1505"/>
      <c r="T15" s="1506"/>
    </row>
    <row r="16" spans="2:23" hidden="1">
      <c r="B16" s="1504"/>
      <c r="C16" s="1505"/>
      <c r="D16" s="1505"/>
      <c r="E16" s="1505"/>
      <c r="F16" s="1505"/>
      <c r="G16" s="1505"/>
      <c r="H16" s="1505"/>
      <c r="I16" s="1505"/>
      <c r="J16" s="1506"/>
      <c r="L16" s="1504"/>
      <c r="M16" s="1505"/>
      <c r="N16" s="1505"/>
      <c r="O16" s="1505"/>
      <c r="P16" s="1505"/>
      <c r="Q16" s="1505"/>
      <c r="R16" s="1505"/>
      <c r="S16" s="1505"/>
      <c r="T16" s="1506"/>
    </row>
    <row r="17" spans="2:23" hidden="1">
      <c r="B17" s="1504"/>
      <c r="C17" s="1505"/>
      <c r="D17" s="1505"/>
      <c r="E17" s="1505"/>
      <c r="F17" s="1505"/>
      <c r="G17" s="1505"/>
      <c r="H17" s="1505"/>
      <c r="I17" s="1505"/>
      <c r="J17" s="1506"/>
      <c r="L17" s="1504"/>
      <c r="M17" s="1505"/>
      <c r="N17" s="1505"/>
      <c r="O17" s="1505"/>
      <c r="P17" s="1505"/>
      <c r="Q17" s="1505"/>
      <c r="R17" s="1505"/>
      <c r="S17" s="1505"/>
      <c r="T17" s="1506"/>
    </row>
    <row r="18" spans="2:23" hidden="1">
      <c r="B18" s="1504"/>
      <c r="C18" s="1505"/>
      <c r="D18" s="1505"/>
      <c r="E18" s="1505"/>
      <c r="F18" s="1505"/>
      <c r="G18" s="1505"/>
      <c r="H18" s="1505"/>
      <c r="I18" s="1505"/>
      <c r="J18" s="1506"/>
      <c r="L18" s="1504"/>
      <c r="M18" s="1505"/>
      <c r="N18" s="1505"/>
      <c r="O18" s="1505"/>
      <c r="P18" s="1505"/>
      <c r="Q18" s="1505"/>
      <c r="R18" s="1505"/>
      <c r="S18" s="1505"/>
      <c r="T18" s="1506"/>
      <c r="W18" s="650"/>
    </row>
    <row r="19" spans="2:23" ht="15" hidden="1" thickBot="1">
      <c r="B19" s="1507"/>
      <c r="C19" s="1508"/>
      <c r="D19" s="1508"/>
      <c r="E19" s="1508"/>
      <c r="F19" s="1508"/>
      <c r="G19" s="1508"/>
      <c r="H19" s="1508"/>
      <c r="I19" s="1508"/>
      <c r="J19" s="1509"/>
      <c r="L19" s="1507"/>
      <c r="M19" s="1508"/>
      <c r="N19" s="1508"/>
      <c r="O19" s="1508"/>
      <c r="P19" s="1508"/>
      <c r="Q19" s="1508"/>
      <c r="R19" s="1508"/>
      <c r="S19" s="1508"/>
      <c r="T19" s="1509"/>
    </row>
    <row r="21" spans="2:23" ht="31.5" customHeight="1" thickBot="1">
      <c r="B21" s="1500" t="s">
        <v>6015</v>
      </c>
      <c r="C21" s="1500"/>
      <c r="D21" s="1500"/>
      <c r="E21" s="1500"/>
      <c r="F21" s="1500"/>
      <c r="G21" s="1500"/>
      <c r="H21" s="1500"/>
      <c r="I21" s="1500"/>
      <c r="J21" s="1500"/>
      <c r="L21" s="1500" t="s">
        <v>6016</v>
      </c>
      <c r="M21" s="1500"/>
      <c r="N21" s="1500"/>
      <c r="O21" s="1500"/>
      <c r="P21" s="1500"/>
      <c r="Q21" s="1500"/>
      <c r="R21" s="1500"/>
      <c r="S21" s="1500"/>
      <c r="T21" s="1500"/>
    </row>
    <row r="22" spans="2:23">
      <c r="B22" s="1501"/>
      <c r="C22" s="1502"/>
      <c r="D22" s="1502"/>
      <c r="E22" s="1502"/>
      <c r="F22" s="1502"/>
      <c r="G22" s="1502"/>
      <c r="H22" s="1502"/>
      <c r="I22" s="1502"/>
      <c r="J22" s="1503"/>
      <c r="L22" s="1501"/>
      <c r="M22" s="1502"/>
      <c r="N22" s="1502"/>
      <c r="O22" s="1502"/>
      <c r="P22" s="1502"/>
      <c r="Q22" s="1502"/>
      <c r="R22" s="1502"/>
      <c r="S22" s="1502"/>
      <c r="T22" s="1503"/>
    </row>
    <row r="23" spans="2:23">
      <c r="B23" s="1504"/>
      <c r="C23" s="1505"/>
      <c r="D23" s="1505"/>
      <c r="E23" s="1505"/>
      <c r="F23" s="1505"/>
      <c r="G23" s="1505"/>
      <c r="H23" s="1505"/>
      <c r="I23" s="1505"/>
      <c r="J23" s="1506"/>
      <c r="L23" s="1504"/>
      <c r="M23" s="1505"/>
      <c r="N23" s="1505"/>
      <c r="O23" s="1505"/>
      <c r="P23" s="1505"/>
      <c r="Q23" s="1505"/>
      <c r="R23" s="1505"/>
      <c r="S23" s="1505"/>
      <c r="T23" s="1506"/>
    </row>
    <row r="24" spans="2:23">
      <c r="B24" s="1504"/>
      <c r="C24" s="1505"/>
      <c r="D24" s="1505"/>
      <c r="E24" s="1505"/>
      <c r="F24" s="1505"/>
      <c r="G24" s="1505"/>
      <c r="H24" s="1505"/>
      <c r="I24" s="1505"/>
      <c r="J24" s="1506"/>
      <c r="L24" s="1504"/>
      <c r="M24" s="1505"/>
      <c r="N24" s="1505"/>
      <c r="O24" s="1505"/>
      <c r="P24" s="1505"/>
      <c r="Q24" s="1505"/>
      <c r="R24" s="1505"/>
      <c r="S24" s="1505"/>
      <c r="T24" s="1506"/>
    </row>
    <row r="25" spans="2:23">
      <c r="B25" s="1504"/>
      <c r="C25" s="1505"/>
      <c r="D25" s="1505"/>
      <c r="E25" s="1505"/>
      <c r="F25" s="1505"/>
      <c r="G25" s="1505"/>
      <c r="H25" s="1505"/>
      <c r="I25" s="1505"/>
      <c r="J25" s="1506"/>
      <c r="L25" s="1504"/>
      <c r="M25" s="1505"/>
      <c r="N25" s="1505"/>
      <c r="O25" s="1505"/>
      <c r="P25" s="1505"/>
      <c r="Q25" s="1505"/>
      <c r="R25" s="1505"/>
      <c r="S25" s="1505"/>
      <c r="T25" s="1506"/>
    </row>
    <row r="26" spans="2:23">
      <c r="B26" s="1504"/>
      <c r="C26" s="1505"/>
      <c r="D26" s="1505"/>
      <c r="E26" s="1505"/>
      <c r="F26" s="1505"/>
      <c r="G26" s="1505"/>
      <c r="H26" s="1505"/>
      <c r="I26" s="1505"/>
      <c r="J26" s="1506"/>
      <c r="L26" s="1504"/>
      <c r="M26" s="1505"/>
      <c r="N26" s="1505"/>
      <c r="O26" s="1505"/>
      <c r="P26" s="1505"/>
      <c r="Q26" s="1505"/>
      <c r="R26" s="1505"/>
      <c r="S26" s="1505"/>
      <c r="T26" s="1506"/>
    </row>
    <row r="27" spans="2:23">
      <c r="B27" s="1504"/>
      <c r="C27" s="1505"/>
      <c r="D27" s="1505"/>
      <c r="E27" s="1505"/>
      <c r="F27" s="1505"/>
      <c r="G27" s="1505"/>
      <c r="H27" s="1505"/>
      <c r="I27" s="1505"/>
      <c r="J27" s="1506"/>
      <c r="L27" s="1504"/>
      <c r="M27" s="1505"/>
      <c r="N27" s="1505"/>
      <c r="O27" s="1505"/>
      <c r="P27" s="1505"/>
      <c r="Q27" s="1505"/>
      <c r="R27" s="1505"/>
      <c r="S27" s="1505"/>
      <c r="T27" s="1506"/>
    </row>
    <row r="28" spans="2:23">
      <c r="B28" s="1504"/>
      <c r="C28" s="1505"/>
      <c r="D28" s="1505"/>
      <c r="E28" s="1505"/>
      <c r="F28" s="1505"/>
      <c r="G28" s="1505"/>
      <c r="H28" s="1505"/>
      <c r="I28" s="1505"/>
      <c r="J28" s="1506"/>
      <c r="L28" s="1504"/>
      <c r="M28" s="1505"/>
      <c r="N28" s="1505"/>
      <c r="O28" s="1505"/>
      <c r="P28" s="1505"/>
      <c r="Q28" s="1505"/>
      <c r="R28" s="1505"/>
      <c r="S28" s="1505"/>
      <c r="T28" s="1506"/>
    </row>
    <row r="29" spans="2:23">
      <c r="B29" s="1504"/>
      <c r="C29" s="1505"/>
      <c r="D29" s="1505"/>
      <c r="E29" s="1505"/>
      <c r="F29" s="1505"/>
      <c r="G29" s="1505"/>
      <c r="H29" s="1505"/>
      <c r="I29" s="1505"/>
      <c r="J29" s="1506"/>
      <c r="L29" s="1504"/>
      <c r="M29" s="1505"/>
      <c r="N29" s="1505"/>
      <c r="O29" s="1505"/>
      <c r="P29" s="1505"/>
      <c r="Q29" s="1505"/>
      <c r="R29" s="1505"/>
      <c r="S29" s="1505"/>
      <c r="T29" s="1506"/>
    </row>
    <row r="30" spans="2:23">
      <c r="B30" s="1504"/>
      <c r="C30" s="1505"/>
      <c r="D30" s="1505"/>
      <c r="E30" s="1505"/>
      <c r="F30" s="1505"/>
      <c r="G30" s="1505"/>
      <c r="H30" s="1505"/>
      <c r="I30" s="1505"/>
      <c r="J30" s="1506"/>
      <c r="L30" s="1504"/>
      <c r="M30" s="1505"/>
      <c r="N30" s="1505"/>
      <c r="O30" s="1505"/>
      <c r="P30" s="1505"/>
      <c r="Q30" s="1505"/>
      <c r="R30" s="1505"/>
      <c r="S30" s="1505"/>
      <c r="T30" s="1506"/>
    </row>
    <row r="31" spans="2:23">
      <c r="B31" s="1504"/>
      <c r="C31" s="1505"/>
      <c r="D31" s="1505"/>
      <c r="E31" s="1505"/>
      <c r="F31" s="1505"/>
      <c r="G31" s="1505"/>
      <c r="H31" s="1505"/>
      <c r="I31" s="1505"/>
      <c r="J31" s="1506"/>
      <c r="L31" s="1504"/>
      <c r="M31" s="1505"/>
      <c r="N31" s="1505"/>
      <c r="O31" s="1505"/>
      <c r="P31" s="1505"/>
      <c r="Q31" s="1505"/>
      <c r="R31" s="1505"/>
      <c r="S31" s="1505"/>
      <c r="T31" s="1506"/>
    </row>
    <row r="32" spans="2:23">
      <c r="B32" s="1504"/>
      <c r="C32" s="1505"/>
      <c r="D32" s="1505"/>
      <c r="E32" s="1505"/>
      <c r="F32" s="1505"/>
      <c r="G32" s="1505"/>
      <c r="H32" s="1505"/>
      <c r="I32" s="1505"/>
      <c r="J32" s="1506"/>
      <c r="L32" s="1504"/>
      <c r="M32" s="1505"/>
      <c r="N32" s="1505"/>
      <c r="O32" s="1505"/>
      <c r="P32" s="1505"/>
      <c r="Q32" s="1505"/>
      <c r="R32" s="1505"/>
      <c r="S32" s="1505"/>
      <c r="T32" s="1506"/>
    </row>
    <row r="33" spans="2:20">
      <c r="B33" s="1504"/>
      <c r="C33" s="1505"/>
      <c r="D33" s="1505"/>
      <c r="E33" s="1505"/>
      <c r="F33" s="1505"/>
      <c r="G33" s="1505"/>
      <c r="H33" s="1505"/>
      <c r="I33" s="1505"/>
      <c r="J33" s="1506"/>
      <c r="L33" s="1504"/>
      <c r="M33" s="1505"/>
      <c r="N33" s="1505"/>
      <c r="O33" s="1505"/>
      <c r="P33" s="1505"/>
      <c r="Q33" s="1505"/>
      <c r="R33" s="1505"/>
      <c r="S33" s="1505"/>
      <c r="T33" s="1506"/>
    </row>
    <row r="34" spans="2:20">
      <c r="B34" s="1504"/>
      <c r="C34" s="1505"/>
      <c r="D34" s="1505"/>
      <c r="E34" s="1505"/>
      <c r="F34" s="1505"/>
      <c r="G34" s="1505"/>
      <c r="H34" s="1505"/>
      <c r="I34" s="1505"/>
      <c r="J34" s="1506"/>
      <c r="L34" s="1504"/>
      <c r="M34" s="1505"/>
      <c r="N34" s="1505"/>
      <c r="O34" s="1505"/>
      <c r="P34" s="1505"/>
      <c r="Q34" s="1505"/>
      <c r="R34" s="1505"/>
      <c r="S34" s="1505"/>
      <c r="T34" s="1506"/>
    </row>
    <row r="35" spans="2:20">
      <c r="B35" s="1504"/>
      <c r="C35" s="1505"/>
      <c r="D35" s="1505"/>
      <c r="E35" s="1505"/>
      <c r="F35" s="1505"/>
      <c r="G35" s="1505"/>
      <c r="H35" s="1505"/>
      <c r="I35" s="1505"/>
      <c r="J35" s="1506"/>
      <c r="L35" s="1504"/>
      <c r="M35" s="1505"/>
      <c r="N35" s="1505"/>
      <c r="O35" s="1505"/>
      <c r="P35" s="1505"/>
      <c r="Q35" s="1505"/>
      <c r="R35" s="1505"/>
      <c r="S35" s="1505"/>
      <c r="T35" s="1506"/>
    </row>
    <row r="36" spans="2:20">
      <c r="B36" s="1504"/>
      <c r="C36" s="1505"/>
      <c r="D36" s="1505"/>
      <c r="E36" s="1505"/>
      <c r="F36" s="1505"/>
      <c r="G36" s="1505"/>
      <c r="H36" s="1505"/>
      <c r="I36" s="1505"/>
      <c r="J36" s="1506"/>
      <c r="L36" s="1504"/>
      <c r="M36" s="1505"/>
      <c r="N36" s="1505"/>
      <c r="O36" s="1505"/>
      <c r="P36" s="1505"/>
      <c r="Q36" s="1505"/>
      <c r="R36" s="1505"/>
      <c r="S36" s="1505"/>
      <c r="T36" s="1506"/>
    </row>
    <row r="37" spans="2:20">
      <c r="B37" s="1504"/>
      <c r="C37" s="1505"/>
      <c r="D37" s="1505"/>
      <c r="E37" s="1505"/>
      <c r="F37" s="1505"/>
      <c r="G37" s="1505"/>
      <c r="H37" s="1505"/>
      <c r="I37" s="1505"/>
      <c r="J37" s="1506"/>
      <c r="L37" s="1504"/>
      <c r="M37" s="1505"/>
      <c r="N37" s="1505"/>
      <c r="O37" s="1505"/>
      <c r="P37" s="1505"/>
      <c r="Q37" s="1505"/>
      <c r="R37" s="1505"/>
      <c r="S37" s="1505"/>
      <c r="T37" s="1506"/>
    </row>
    <row r="38" spans="2:20" ht="15" thickBot="1">
      <c r="B38" s="1507"/>
      <c r="C38" s="1508"/>
      <c r="D38" s="1508"/>
      <c r="E38" s="1508"/>
      <c r="F38" s="1508"/>
      <c r="G38" s="1508"/>
      <c r="H38" s="1508"/>
      <c r="I38" s="1508"/>
      <c r="J38" s="1509"/>
      <c r="L38" s="1507"/>
      <c r="M38" s="1508"/>
      <c r="N38" s="1508"/>
      <c r="O38" s="1508"/>
      <c r="P38" s="1508"/>
      <c r="Q38" s="1508"/>
      <c r="R38" s="1508"/>
      <c r="S38" s="1508"/>
      <c r="T38" s="1509"/>
    </row>
    <row r="39" spans="2:20">
      <c r="C39" s="144"/>
    </row>
    <row r="40" spans="2:20" ht="31.5" customHeight="1" thickBot="1">
      <c r="B40" s="1500" t="s">
        <v>6014</v>
      </c>
      <c r="C40" s="1500"/>
      <c r="D40" s="1500"/>
      <c r="E40" s="1500"/>
      <c r="F40" s="1500"/>
      <c r="G40" s="1500"/>
      <c r="H40" s="1500"/>
      <c r="I40" s="1500"/>
      <c r="J40" s="1500"/>
      <c r="L40" s="1500" t="s">
        <v>6017</v>
      </c>
      <c r="M40" s="1500"/>
      <c r="N40" s="1500"/>
      <c r="O40" s="1500"/>
      <c r="P40" s="1500"/>
      <c r="Q40" s="1500"/>
      <c r="R40" s="1500"/>
      <c r="S40" s="1500"/>
      <c r="T40" s="1500"/>
    </row>
    <row r="41" spans="2:20">
      <c r="B41" s="1501"/>
      <c r="C41" s="1502"/>
      <c r="D41" s="1502"/>
      <c r="E41" s="1502"/>
      <c r="F41" s="1502"/>
      <c r="G41" s="1502"/>
      <c r="H41" s="1502"/>
      <c r="I41" s="1502"/>
      <c r="J41" s="1503"/>
      <c r="L41" s="1501"/>
      <c r="M41" s="1502"/>
      <c r="N41" s="1502"/>
      <c r="O41" s="1502"/>
      <c r="P41" s="1502"/>
      <c r="Q41" s="1502"/>
      <c r="R41" s="1502"/>
      <c r="S41" s="1502"/>
      <c r="T41" s="1503"/>
    </row>
    <row r="42" spans="2:20">
      <c r="B42" s="1504"/>
      <c r="C42" s="1505"/>
      <c r="D42" s="1505"/>
      <c r="E42" s="1505"/>
      <c r="F42" s="1505"/>
      <c r="G42" s="1505"/>
      <c r="H42" s="1505"/>
      <c r="I42" s="1505"/>
      <c r="J42" s="1506"/>
      <c r="L42" s="1504"/>
      <c r="M42" s="1505"/>
      <c r="N42" s="1505"/>
      <c r="O42" s="1505"/>
      <c r="P42" s="1505"/>
      <c r="Q42" s="1505"/>
      <c r="R42" s="1505"/>
      <c r="S42" s="1505"/>
      <c r="T42" s="1506"/>
    </row>
    <row r="43" spans="2:20">
      <c r="B43" s="1504"/>
      <c r="C43" s="1505"/>
      <c r="D43" s="1505"/>
      <c r="E43" s="1505"/>
      <c r="F43" s="1505"/>
      <c r="G43" s="1505"/>
      <c r="H43" s="1505"/>
      <c r="I43" s="1505"/>
      <c r="J43" s="1506"/>
      <c r="L43" s="1504"/>
      <c r="M43" s="1505"/>
      <c r="N43" s="1505"/>
      <c r="O43" s="1505"/>
      <c r="P43" s="1505"/>
      <c r="Q43" s="1505"/>
      <c r="R43" s="1505"/>
      <c r="S43" s="1505"/>
      <c r="T43" s="1506"/>
    </row>
    <row r="44" spans="2:20">
      <c r="B44" s="1504"/>
      <c r="C44" s="1505"/>
      <c r="D44" s="1505"/>
      <c r="E44" s="1505"/>
      <c r="F44" s="1505"/>
      <c r="G44" s="1505"/>
      <c r="H44" s="1505"/>
      <c r="I44" s="1505"/>
      <c r="J44" s="1506"/>
      <c r="L44" s="1504"/>
      <c r="M44" s="1505"/>
      <c r="N44" s="1505"/>
      <c r="O44" s="1505"/>
      <c r="P44" s="1505"/>
      <c r="Q44" s="1505"/>
      <c r="R44" s="1505"/>
      <c r="S44" s="1505"/>
      <c r="T44" s="1506"/>
    </row>
    <row r="45" spans="2:20">
      <c r="B45" s="1504"/>
      <c r="C45" s="1505"/>
      <c r="D45" s="1505"/>
      <c r="E45" s="1505"/>
      <c r="F45" s="1505"/>
      <c r="G45" s="1505"/>
      <c r="H45" s="1505"/>
      <c r="I45" s="1505"/>
      <c r="J45" s="1506"/>
      <c r="L45" s="1504"/>
      <c r="M45" s="1505"/>
      <c r="N45" s="1505"/>
      <c r="O45" s="1505"/>
      <c r="P45" s="1505"/>
      <c r="Q45" s="1505"/>
      <c r="R45" s="1505"/>
      <c r="S45" s="1505"/>
      <c r="T45" s="1506"/>
    </row>
    <row r="46" spans="2:20">
      <c r="B46" s="1504"/>
      <c r="C46" s="1505"/>
      <c r="D46" s="1505"/>
      <c r="E46" s="1505"/>
      <c r="F46" s="1505"/>
      <c r="G46" s="1505"/>
      <c r="H46" s="1505"/>
      <c r="I46" s="1505"/>
      <c r="J46" s="1506"/>
      <c r="L46" s="1504"/>
      <c r="M46" s="1505"/>
      <c r="N46" s="1505"/>
      <c r="O46" s="1505"/>
      <c r="P46" s="1505"/>
      <c r="Q46" s="1505"/>
      <c r="R46" s="1505"/>
      <c r="S46" s="1505"/>
      <c r="T46" s="1506"/>
    </row>
    <row r="47" spans="2:20">
      <c r="B47" s="1504"/>
      <c r="C47" s="1505"/>
      <c r="D47" s="1505"/>
      <c r="E47" s="1505"/>
      <c r="F47" s="1505"/>
      <c r="G47" s="1505"/>
      <c r="H47" s="1505"/>
      <c r="I47" s="1505"/>
      <c r="J47" s="1506"/>
      <c r="L47" s="1504"/>
      <c r="M47" s="1505"/>
      <c r="N47" s="1505"/>
      <c r="O47" s="1505"/>
      <c r="P47" s="1505"/>
      <c r="Q47" s="1505"/>
      <c r="R47" s="1505"/>
      <c r="S47" s="1505"/>
      <c r="T47" s="1506"/>
    </row>
    <row r="48" spans="2:20">
      <c r="B48" s="1504"/>
      <c r="C48" s="1505"/>
      <c r="D48" s="1505"/>
      <c r="E48" s="1505"/>
      <c r="F48" s="1505"/>
      <c r="G48" s="1505"/>
      <c r="H48" s="1505"/>
      <c r="I48" s="1505"/>
      <c r="J48" s="1506"/>
      <c r="L48" s="1504"/>
      <c r="M48" s="1505"/>
      <c r="N48" s="1505"/>
      <c r="O48" s="1505"/>
      <c r="P48" s="1505"/>
      <c r="Q48" s="1505"/>
      <c r="R48" s="1505"/>
      <c r="S48" s="1505"/>
      <c r="T48" s="1506"/>
    </row>
    <row r="49" spans="2:20">
      <c r="B49" s="1504"/>
      <c r="C49" s="1505"/>
      <c r="D49" s="1505"/>
      <c r="E49" s="1505"/>
      <c r="F49" s="1505"/>
      <c r="G49" s="1505"/>
      <c r="H49" s="1505"/>
      <c r="I49" s="1505"/>
      <c r="J49" s="1506"/>
      <c r="L49" s="1504"/>
      <c r="M49" s="1505"/>
      <c r="N49" s="1505"/>
      <c r="O49" s="1505"/>
      <c r="P49" s="1505"/>
      <c r="Q49" s="1505"/>
      <c r="R49" s="1505"/>
      <c r="S49" s="1505"/>
      <c r="T49" s="1506"/>
    </row>
    <row r="50" spans="2:20">
      <c r="B50" s="1504"/>
      <c r="C50" s="1505"/>
      <c r="D50" s="1505"/>
      <c r="E50" s="1505"/>
      <c r="F50" s="1505"/>
      <c r="G50" s="1505"/>
      <c r="H50" s="1505"/>
      <c r="I50" s="1505"/>
      <c r="J50" s="1506"/>
      <c r="L50" s="1504"/>
      <c r="M50" s="1505"/>
      <c r="N50" s="1505"/>
      <c r="O50" s="1505"/>
      <c r="P50" s="1505"/>
      <c r="Q50" s="1505"/>
      <c r="R50" s="1505"/>
      <c r="S50" s="1505"/>
      <c r="T50" s="1506"/>
    </row>
    <row r="51" spans="2:20">
      <c r="B51" s="1504"/>
      <c r="C51" s="1505"/>
      <c r="D51" s="1505"/>
      <c r="E51" s="1505"/>
      <c r="F51" s="1505"/>
      <c r="G51" s="1505"/>
      <c r="H51" s="1505"/>
      <c r="I51" s="1505"/>
      <c r="J51" s="1506"/>
      <c r="L51" s="1504"/>
      <c r="M51" s="1505"/>
      <c r="N51" s="1505"/>
      <c r="O51" s="1505"/>
      <c r="P51" s="1505"/>
      <c r="Q51" s="1505"/>
      <c r="R51" s="1505"/>
      <c r="S51" s="1505"/>
      <c r="T51" s="1506"/>
    </row>
    <row r="52" spans="2:20">
      <c r="B52" s="1504"/>
      <c r="C52" s="1505"/>
      <c r="D52" s="1505"/>
      <c r="E52" s="1505"/>
      <c r="F52" s="1505"/>
      <c r="G52" s="1505"/>
      <c r="H52" s="1505"/>
      <c r="I52" s="1505"/>
      <c r="J52" s="1506"/>
      <c r="L52" s="1504"/>
      <c r="M52" s="1505"/>
      <c r="N52" s="1505"/>
      <c r="O52" s="1505"/>
      <c r="P52" s="1505"/>
      <c r="Q52" s="1505"/>
      <c r="R52" s="1505"/>
      <c r="S52" s="1505"/>
      <c r="T52" s="1506"/>
    </row>
    <row r="53" spans="2:20">
      <c r="B53" s="1504"/>
      <c r="C53" s="1505"/>
      <c r="D53" s="1505"/>
      <c r="E53" s="1505"/>
      <c r="F53" s="1505"/>
      <c r="G53" s="1505"/>
      <c r="H53" s="1505"/>
      <c r="I53" s="1505"/>
      <c r="J53" s="1506"/>
      <c r="L53" s="1504"/>
      <c r="M53" s="1505"/>
      <c r="N53" s="1505"/>
      <c r="O53" s="1505"/>
      <c r="P53" s="1505"/>
      <c r="Q53" s="1505"/>
      <c r="R53" s="1505"/>
      <c r="S53" s="1505"/>
      <c r="T53" s="1506"/>
    </row>
    <row r="54" spans="2:20">
      <c r="B54" s="1504"/>
      <c r="C54" s="1505"/>
      <c r="D54" s="1505"/>
      <c r="E54" s="1505"/>
      <c r="F54" s="1505"/>
      <c r="G54" s="1505"/>
      <c r="H54" s="1505"/>
      <c r="I54" s="1505"/>
      <c r="J54" s="1506"/>
      <c r="L54" s="1504"/>
      <c r="M54" s="1505"/>
      <c r="N54" s="1505"/>
      <c r="O54" s="1505"/>
      <c r="P54" s="1505"/>
      <c r="Q54" s="1505"/>
      <c r="R54" s="1505"/>
      <c r="S54" s="1505"/>
      <c r="T54" s="1506"/>
    </row>
    <row r="55" spans="2:20">
      <c r="B55" s="1504"/>
      <c r="C55" s="1505"/>
      <c r="D55" s="1505"/>
      <c r="E55" s="1505"/>
      <c r="F55" s="1505"/>
      <c r="G55" s="1505"/>
      <c r="H55" s="1505"/>
      <c r="I55" s="1505"/>
      <c r="J55" s="1506"/>
      <c r="L55" s="1504"/>
      <c r="M55" s="1505"/>
      <c r="N55" s="1505"/>
      <c r="O55" s="1505"/>
      <c r="P55" s="1505"/>
      <c r="Q55" s="1505"/>
      <c r="R55" s="1505"/>
      <c r="S55" s="1505"/>
      <c r="T55" s="1506"/>
    </row>
    <row r="56" spans="2:20">
      <c r="B56" s="1504"/>
      <c r="C56" s="1505"/>
      <c r="D56" s="1505"/>
      <c r="E56" s="1505"/>
      <c r="F56" s="1505"/>
      <c r="G56" s="1505"/>
      <c r="H56" s="1505"/>
      <c r="I56" s="1505"/>
      <c r="J56" s="1506"/>
      <c r="L56" s="1504"/>
      <c r="M56" s="1505"/>
      <c r="N56" s="1505"/>
      <c r="O56" s="1505"/>
      <c r="P56" s="1505"/>
      <c r="Q56" s="1505"/>
      <c r="R56" s="1505"/>
      <c r="S56" s="1505"/>
      <c r="T56" s="1506"/>
    </row>
    <row r="57" spans="2:20" ht="15" thickBot="1">
      <c r="B57" s="1507"/>
      <c r="C57" s="1508"/>
      <c r="D57" s="1508"/>
      <c r="E57" s="1508"/>
      <c r="F57" s="1508"/>
      <c r="G57" s="1508"/>
      <c r="H57" s="1508"/>
      <c r="I57" s="1508"/>
      <c r="J57" s="1509"/>
      <c r="L57" s="1507"/>
      <c r="M57" s="1508"/>
      <c r="N57" s="1508"/>
      <c r="O57" s="1508"/>
      <c r="P57" s="1508"/>
      <c r="Q57" s="1508"/>
      <c r="R57" s="1508"/>
      <c r="S57" s="1508"/>
      <c r="T57" s="1509"/>
    </row>
    <row r="58" spans="2:20">
      <c r="B58" s="6"/>
      <c r="C58" s="6"/>
      <c r="D58" s="6"/>
      <c r="E58" s="6"/>
      <c r="F58" s="6"/>
      <c r="G58" s="6"/>
      <c r="H58" s="6"/>
      <c r="I58" s="6"/>
      <c r="J58" s="6"/>
      <c r="L58" s="6"/>
      <c r="M58" s="6"/>
      <c r="N58" s="6"/>
      <c r="O58" s="6"/>
      <c r="P58" s="6"/>
      <c r="Q58" s="6"/>
      <c r="R58" s="6"/>
      <c r="S58" s="6"/>
      <c r="T58" s="6"/>
    </row>
    <row r="59" spans="2:20" ht="31.5" customHeight="1" thickBot="1">
      <c r="B59" s="1500" t="s">
        <v>6018</v>
      </c>
      <c r="C59" s="1500"/>
      <c r="D59" s="1500"/>
      <c r="E59" s="1500"/>
      <c r="F59" s="1500"/>
      <c r="G59" s="1500"/>
      <c r="H59" s="1500"/>
      <c r="I59" s="1500"/>
      <c r="J59" s="1500"/>
      <c r="L59" s="1500" t="s">
        <v>6019</v>
      </c>
      <c r="M59" s="1500"/>
      <c r="N59" s="1500"/>
      <c r="O59" s="1500"/>
      <c r="P59" s="1500"/>
      <c r="Q59" s="1500"/>
      <c r="R59" s="1500"/>
      <c r="S59" s="1500"/>
      <c r="T59" s="1500"/>
    </row>
    <row r="60" spans="2:20">
      <c r="B60" s="1501"/>
      <c r="C60" s="1502"/>
      <c r="D60" s="1502"/>
      <c r="E60" s="1502"/>
      <c r="F60" s="1502"/>
      <c r="G60" s="1502"/>
      <c r="H60" s="1502"/>
      <c r="I60" s="1502"/>
      <c r="J60" s="1503"/>
      <c r="L60" s="1501"/>
      <c r="M60" s="1502"/>
      <c r="N60" s="1502"/>
      <c r="O60" s="1502"/>
      <c r="P60" s="1502"/>
      <c r="Q60" s="1502"/>
      <c r="R60" s="1502"/>
      <c r="S60" s="1502"/>
      <c r="T60" s="1503"/>
    </row>
    <row r="61" spans="2:20">
      <c r="B61" s="1504"/>
      <c r="C61" s="1505"/>
      <c r="D61" s="1505"/>
      <c r="E61" s="1505"/>
      <c r="F61" s="1505"/>
      <c r="G61" s="1505"/>
      <c r="H61" s="1505"/>
      <c r="I61" s="1505"/>
      <c r="J61" s="1506"/>
      <c r="L61" s="1504"/>
      <c r="M61" s="1505"/>
      <c r="N61" s="1505"/>
      <c r="O61" s="1505"/>
      <c r="P61" s="1505"/>
      <c r="Q61" s="1505"/>
      <c r="R61" s="1505"/>
      <c r="S61" s="1505"/>
      <c r="T61" s="1506"/>
    </row>
    <row r="62" spans="2:20">
      <c r="B62" s="1504"/>
      <c r="C62" s="1505"/>
      <c r="D62" s="1505"/>
      <c r="E62" s="1505"/>
      <c r="F62" s="1505"/>
      <c r="G62" s="1505"/>
      <c r="H62" s="1505"/>
      <c r="I62" s="1505"/>
      <c r="J62" s="1506"/>
      <c r="L62" s="1504"/>
      <c r="M62" s="1505"/>
      <c r="N62" s="1505"/>
      <c r="O62" s="1505"/>
      <c r="P62" s="1505"/>
      <c r="Q62" s="1505"/>
      <c r="R62" s="1505"/>
      <c r="S62" s="1505"/>
      <c r="T62" s="1506"/>
    </row>
    <row r="63" spans="2:20">
      <c r="B63" s="1504"/>
      <c r="C63" s="1505"/>
      <c r="D63" s="1505"/>
      <c r="E63" s="1505"/>
      <c r="F63" s="1505"/>
      <c r="G63" s="1505"/>
      <c r="H63" s="1505"/>
      <c r="I63" s="1505"/>
      <c r="J63" s="1506"/>
      <c r="L63" s="1504"/>
      <c r="M63" s="1505"/>
      <c r="N63" s="1505"/>
      <c r="O63" s="1505"/>
      <c r="P63" s="1505"/>
      <c r="Q63" s="1505"/>
      <c r="R63" s="1505"/>
      <c r="S63" s="1505"/>
      <c r="T63" s="1506"/>
    </row>
    <row r="64" spans="2:20">
      <c r="B64" s="1504"/>
      <c r="C64" s="1505"/>
      <c r="D64" s="1505"/>
      <c r="E64" s="1505"/>
      <c r="F64" s="1505"/>
      <c r="G64" s="1505"/>
      <c r="H64" s="1505"/>
      <c r="I64" s="1505"/>
      <c r="J64" s="1506"/>
      <c r="L64" s="1504"/>
      <c r="M64" s="1505"/>
      <c r="N64" s="1505"/>
      <c r="O64" s="1505"/>
      <c r="P64" s="1505"/>
      <c r="Q64" s="1505"/>
      <c r="R64" s="1505"/>
      <c r="S64" s="1505"/>
      <c r="T64" s="1506"/>
    </row>
    <row r="65" spans="2:20">
      <c r="B65" s="1504"/>
      <c r="C65" s="1505"/>
      <c r="D65" s="1505"/>
      <c r="E65" s="1505"/>
      <c r="F65" s="1505"/>
      <c r="G65" s="1505"/>
      <c r="H65" s="1505"/>
      <c r="I65" s="1505"/>
      <c r="J65" s="1506"/>
      <c r="L65" s="1504"/>
      <c r="M65" s="1505"/>
      <c r="N65" s="1505"/>
      <c r="O65" s="1505"/>
      <c r="P65" s="1505"/>
      <c r="Q65" s="1505"/>
      <c r="R65" s="1505"/>
      <c r="S65" s="1505"/>
      <c r="T65" s="1506"/>
    </row>
    <row r="66" spans="2:20">
      <c r="B66" s="1504"/>
      <c r="C66" s="1505"/>
      <c r="D66" s="1505"/>
      <c r="E66" s="1505"/>
      <c r="F66" s="1505"/>
      <c r="G66" s="1505"/>
      <c r="H66" s="1505"/>
      <c r="I66" s="1505"/>
      <c r="J66" s="1506"/>
      <c r="L66" s="1504"/>
      <c r="M66" s="1505"/>
      <c r="N66" s="1505"/>
      <c r="O66" s="1505"/>
      <c r="P66" s="1505"/>
      <c r="Q66" s="1505"/>
      <c r="R66" s="1505"/>
      <c r="S66" s="1505"/>
      <c r="T66" s="1506"/>
    </row>
    <row r="67" spans="2:20">
      <c r="B67" s="1504"/>
      <c r="C67" s="1505"/>
      <c r="D67" s="1505"/>
      <c r="E67" s="1505"/>
      <c r="F67" s="1505"/>
      <c r="G67" s="1505"/>
      <c r="H67" s="1505"/>
      <c r="I67" s="1505"/>
      <c r="J67" s="1506"/>
      <c r="L67" s="1504"/>
      <c r="M67" s="1505"/>
      <c r="N67" s="1505"/>
      <c r="O67" s="1505"/>
      <c r="P67" s="1505"/>
      <c r="Q67" s="1505"/>
      <c r="R67" s="1505"/>
      <c r="S67" s="1505"/>
      <c r="T67" s="1506"/>
    </row>
    <row r="68" spans="2:20">
      <c r="B68" s="1504"/>
      <c r="C68" s="1505"/>
      <c r="D68" s="1505"/>
      <c r="E68" s="1505"/>
      <c r="F68" s="1505"/>
      <c r="G68" s="1505"/>
      <c r="H68" s="1505"/>
      <c r="I68" s="1505"/>
      <c r="J68" s="1506"/>
      <c r="L68" s="1504"/>
      <c r="M68" s="1505"/>
      <c r="N68" s="1505"/>
      <c r="O68" s="1505"/>
      <c r="P68" s="1505"/>
      <c r="Q68" s="1505"/>
      <c r="R68" s="1505"/>
      <c r="S68" s="1505"/>
      <c r="T68" s="1506"/>
    </row>
    <row r="69" spans="2:20">
      <c r="B69" s="1504"/>
      <c r="C69" s="1505"/>
      <c r="D69" s="1505"/>
      <c r="E69" s="1505"/>
      <c r="F69" s="1505"/>
      <c r="G69" s="1505"/>
      <c r="H69" s="1505"/>
      <c r="I69" s="1505"/>
      <c r="J69" s="1506"/>
      <c r="L69" s="1504"/>
      <c r="M69" s="1505"/>
      <c r="N69" s="1505"/>
      <c r="O69" s="1505"/>
      <c r="P69" s="1505"/>
      <c r="Q69" s="1505"/>
      <c r="R69" s="1505"/>
      <c r="S69" s="1505"/>
      <c r="T69" s="1506"/>
    </row>
    <row r="70" spans="2:20">
      <c r="B70" s="1504"/>
      <c r="C70" s="1505"/>
      <c r="D70" s="1505"/>
      <c r="E70" s="1505"/>
      <c r="F70" s="1505"/>
      <c r="G70" s="1505"/>
      <c r="H70" s="1505"/>
      <c r="I70" s="1505"/>
      <c r="J70" s="1506"/>
      <c r="L70" s="1504"/>
      <c r="M70" s="1505"/>
      <c r="N70" s="1505"/>
      <c r="O70" s="1505"/>
      <c r="P70" s="1505"/>
      <c r="Q70" s="1505"/>
      <c r="R70" s="1505"/>
      <c r="S70" s="1505"/>
      <c r="T70" s="1506"/>
    </row>
    <row r="71" spans="2:20">
      <c r="B71" s="1504"/>
      <c r="C71" s="1505"/>
      <c r="D71" s="1505"/>
      <c r="E71" s="1505"/>
      <c r="F71" s="1505"/>
      <c r="G71" s="1505"/>
      <c r="H71" s="1505"/>
      <c r="I71" s="1505"/>
      <c r="J71" s="1506"/>
      <c r="L71" s="1504"/>
      <c r="M71" s="1505"/>
      <c r="N71" s="1505"/>
      <c r="O71" s="1505"/>
      <c r="P71" s="1505"/>
      <c r="Q71" s="1505"/>
      <c r="R71" s="1505"/>
      <c r="S71" s="1505"/>
      <c r="T71" s="1506"/>
    </row>
    <row r="72" spans="2:20">
      <c r="B72" s="1504"/>
      <c r="C72" s="1505"/>
      <c r="D72" s="1505"/>
      <c r="E72" s="1505"/>
      <c r="F72" s="1505"/>
      <c r="G72" s="1505"/>
      <c r="H72" s="1505"/>
      <c r="I72" s="1505"/>
      <c r="J72" s="1506"/>
      <c r="L72" s="1504"/>
      <c r="M72" s="1505"/>
      <c r="N72" s="1505"/>
      <c r="O72" s="1505"/>
      <c r="P72" s="1505"/>
      <c r="Q72" s="1505"/>
      <c r="R72" s="1505"/>
      <c r="S72" s="1505"/>
      <c r="T72" s="1506"/>
    </row>
    <row r="73" spans="2:20">
      <c r="B73" s="1504"/>
      <c r="C73" s="1505"/>
      <c r="D73" s="1505"/>
      <c r="E73" s="1505"/>
      <c r="F73" s="1505"/>
      <c r="G73" s="1505"/>
      <c r="H73" s="1505"/>
      <c r="I73" s="1505"/>
      <c r="J73" s="1506"/>
      <c r="L73" s="1504"/>
      <c r="M73" s="1505"/>
      <c r="N73" s="1505"/>
      <c r="O73" s="1505"/>
      <c r="P73" s="1505"/>
      <c r="Q73" s="1505"/>
      <c r="R73" s="1505"/>
      <c r="S73" s="1505"/>
      <c r="T73" s="1506"/>
    </row>
    <row r="74" spans="2:20">
      <c r="B74" s="1504"/>
      <c r="C74" s="1505"/>
      <c r="D74" s="1505"/>
      <c r="E74" s="1505"/>
      <c r="F74" s="1505"/>
      <c r="G74" s="1505"/>
      <c r="H74" s="1505"/>
      <c r="I74" s="1505"/>
      <c r="J74" s="1506"/>
      <c r="L74" s="1504"/>
      <c r="M74" s="1505"/>
      <c r="N74" s="1505"/>
      <c r="O74" s="1505"/>
      <c r="P74" s="1505"/>
      <c r="Q74" s="1505"/>
      <c r="R74" s="1505"/>
      <c r="S74" s="1505"/>
      <c r="T74" s="1506"/>
    </row>
    <row r="75" spans="2:20">
      <c r="B75" s="1504"/>
      <c r="C75" s="1505"/>
      <c r="D75" s="1505"/>
      <c r="E75" s="1505"/>
      <c r="F75" s="1505"/>
      <c r="G75" s="1505"/>
      <c r="H75" s="1505"/>
      <c r="I75" s="1505"/>
      <c r="J75" s="1506"/>
      <c r="L75" s="1504"/>
      <c r="M75" s="1505"/>
      <c r="N75" s="1505"/>
      <c r="O75" s="1505"/>
      <c r="P75" s="1505"/>
      <c r="Q75" s="1505"/>
      <c r="R75" s="1505"/>
      <c r="S75" s="1505"/>
      <c r="T75" s="1506"/>
    </row>
    <row r="76" spans="2:20" ht="15" thickBot="1">
      <c r="B76" s="1507"/>
      <c r="C76" s="1508"/>
      <c r="D76" s="1508"/>
      <c r="E76" s="1508"/>
      <c r="F76" s="1508"/>
      <c r="G76" s="1508"/>
      <c r="H76" s="1508"/>
      <c r="I76" s="1508"/>
      <c r="J76" s="1509"/>
      <c r="L76" s="1507"/>
      <c r="M76" s="1508"/>
      <c r="N76" s="1508"/>
      <c r="O76" s="1508"/>
      <c r="P76" s="1508"/>
      <c r="Q76" s="1508"/>
      <c r="R76" s="1508"/>
      <c r="S76" s="1508"/>
      <c r="T76" s="1509"/>
    </row>
    <row r="78" spans="2:20" ht="31.5" customHeight="1"/>
    <row r="97" ht="31.5" customHeight="1"/>
  </sheetData>
  <mergeCells count="17">
    <mergeCell ref="B59:J59"/>
    <mergeCell ref="L59:T59"/>
    <mergeCell ref="B60:J76"/>
    <mergeCell ref="L60:T76"/>
    <mergeCell ref="B22:J38"/>
    <mergeCell ref="L22:T38"/>
    <mergeCell ref="B40:J40"/>
    <mergeCell ref="L40:T40"/>
    <mergeCell ref="B41:J57"/>
    <mergeCell ref="L41:T57"/>
    <mergeCell ref="B1:T1"/>
    <mergeCell ref="B2:J2"/>
    <mergeCell ref="L2:T2"/>
    <mergeCell ref="B21:J21"/>
    <mergeCell ref="L21:T21"/>
    <mergeCell ref="B3:J19"/>
    <mergeCell ref="L3:T19"/>
  </mergeCells>
  <printOptions horizontalCentered="1" verticalCentered="1"/>
  <pageMargins left="0" right="0" top="0" bottom="0" header="0" footer="0"/>
  <pageSetup paperSize="8" scale="74" orientation="landscape" r:id="rId1"/>
  <headerFooter>
    <oddFooter>&amp;R_x000D_&amp;1#&amp;"Aptos"&amp;10&amp;K000000 Data sensitivity - 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9" tint="0.59999389629810485"/>
    <pageSetUpPr fitToPage="1"/>
  </sheetPr>
  <dimension ref="A1:DW147"/>
  <sheetViews>
    <sheetView view="pageBreakPreview" zoomScale="90" zoomScaleNormal="115" zoomScaleSheetLayoutView="90" workbookViewId="0">
      <selection activeCell="AX27" sqref="AX27"/>
    </sheetView>
  </sheetViews>
  <sheetFormatPr defaultColWidth="9.109375" defaultRowHeight="13.2"/>
  <cols>
    <col min="1" max="1" width="1.6640625" style="809" customWidth="1"/>
    <col min="2" max="9" width="3.88671875" style="809" customWidth="1"/>
    <col min="10" max="10" width="2.109375" style="809" customWidth="1"/>
    <col min="11" max="15" width="4.33203125" style="809" customWidth="1"/>
    <col min="16" max="16" width="2.44140625" style="809" customWidth="1"/>
    <col min="17" max="25" width="3.88671875" style="809" customWidth="1"/>
    <col min="26" max="28" width="4.33203125" style="809" customWidth="1"/>
    <col min="29" max="29" width="4.44140625" style="809" bestFit="1" customWidth="1"/>
    <col min="30" max="30" width="6" style="809" customWidth="1"/>
    <col min="31" max="31" width="3.44140625" style="810" customWidth="1"/>
    <col min="32" max="33" width="11.44140625" style="810" customWidth="1"/>
    <col min="34" max="39" width="3.44140625" style="810" customWidth="1"/>
    <col min="40" max="40" width="11.44140625" style="809" customWidth="1"/>
    <col min="41" max="47" width="9.109375" style="809" customWidth="1"/>
    <col min="48" max="52" width="11.44140625" style="809" customWidth="1"/>
    <col min="53" max="53" width="17.44140625" style="809" customWidth="1"/>
    <col min="54" max="54" width="10.109375" style="809" customWidth="1"/>
    <col min="55" max="55" width="9.109375" style="809" customWidth="1"/>
    <col min="56" max="67" width="9.109375" style="809"/>
    <col min="68" max="68" width="0" style="809" hidden="1" customWidth="1"/>
    <col min="69" max="16384" width="9.109375" style="809"/>
  </cols>
  <sheetData>
    <row r="1" spans="2:72" ht="7.2" customHeight="1" thickBot="1"/>
    <row r="2" spans="2:72" ht="13.95" customHeight="1">
      <c r="B2" s="1510" t="s">
        <v>749</v>
      </c>
      <c r="C2" s="1511"/>
      <c r="D2" s="1512"/>
      <c r="E2" s="1512"/>
      <c r="F2" s="1512"/>
      <c r="G2" s="1512"/>
      <c r="H2" s="1512"/>
      <c r="I2" s="1512"/>
      <c r="J2" s="1512"/>
      <c r="K2" s="1512"/>
      <c r="L2" s="1512"/>
      <c r="M2" s="1513"/>
      <c r="N2" s="1513"/>
      <c r="O2" s="1513"/>
      <c r="P2" s="1513"/>
      <c r="Q2" s="1513"/>
      <c r="R2" s="1513"/>
      <c r="S2" s="1513"/>
      <c r="T2" s="1513"/>
      <c r="U2" s="1513"/>
      <c r="V2" s="1513"/>
      <c r="W2" s="1513"/>
      <c r="X2" s="1513"/>
      <c r="Y2" s="1513"/>
      <c r="Z2" s="1513"/>
      <c r="AA2" s="1513"/>
      <c r="AB2" s="1513"/>
      <c r="AC2" s="1513"/>
      <c r="AD2" s="1514"/>
      <c r="AE2" s="809"/>
      <c r="AF2" s="809"/>
      <c r="AG2" s="809"/>
      <c r="AH2" s="809"/>
      <c r="AI2" s="809"/>
      <c r="AJ2" s="809"/>
      <c r="AK2" s="809"/>
      <c r="AL2" s="809"/>
      <c r="AM2" s="809"/>
    </row>
    <row r="3" spans="2:72" ht="13.95" customHeight="1">
      <c r="B3" s="1515"/>
      <c r="C3" s="1516"/>
      <c r="D3" s="1516"/>
      <c r="E3" s="1516"/>
      <c r="F3" s="1516"/>
      <c r="G3" s="1516"/>
      <c r="H3" s="1516"/>
      <c r="I3" s="1516"/>
      <c r="J3" s="1516"/>
      <c r="K3" s="1516"/>
      <c r="L3" s="1516"/>
      <c r="M3" s="1517"/>
      <c r="N3" s="1517"/>
      <c r="O3" s="1517"/>
      <c r="P3" s="1517"/>
      <c r="Q3" s="1517"/>
      <c r="R3" s="1517"/>
      <c r="S3" s="1517"/>
      <c r="T3" s="1517"/>
      <c r="U3" s="1517"/>
      <c r="V3" s="1517"/>
      <c r="W3" s="1517"/>
      <c r="X3" s="1517"/>
      <c r="Y3" s="1517"/>
      <c r="Z3" s="1517"/>
      <c r="AA3" s="1517"/>
      <c r="AB3" s="1517"/>
      <c r="AC3" s="1517"/>
      <c r="AD3" s="1518"/>
      <c r="AE3" s="809"/>
      <c r="AF3" s="809"/>
      <c r="AG3" s="809"/>
      <c r="AH3" s="809"/>
      <c r="AI3" s="809"/>
      <c r="AJ3" s="809"/>
      <c r="AK3" s="809"/>
      <c r="AL3" s="809"/>
      <c r="AM3" s="809"/>
    </row>
    <row r="4" spans="2:72" ht="14.4" customHeight="1" thickBot="1">
      <c r="B4" s="1519"/>
      <c r="C4" s="1520"/>
      <c r="D4" s="1520"/>
      <c r="E4" s="1520"/>
      <c r="F4" s="1520"/>
      <c r="G4" s="1520"/>
      <c r="H4" s="1520"/>
      <c r="I4" s="1520"/>
      <c r="J4" s="1520"/>
      <c r="K4" s="1520"/>
      <c r="L4" s="1520"/>
      <c r="M4" s="1521"/>
      <c r="N4" s="1521"/>
      <c r="O4" s="1521"/>
      <c r="P4" s="1521"/>
      <c r="Q4" s="1521"/>
      <c r="R4" s="1521"/>
      <c r="S4" s="1521"/>
      <c r="T4" s="1521"/>
      <c r="U4" s="1521"/>
      <c r="V4" s="1521"/>
      <c r="W4" s="1521"/>
      <c r="X4" s="1521"/>
      <c r="Y4" s="1521"/>
      <c r="Z4" s="1521"/>
      <c r="AA4" s="1521"/>
      <c r="AB4" s="1521"/>
      <c r="AC4" s="1521"/>
      <c r="AD4" s="1522"/>
      <c r="AE4" s="809"/>
      <c r="AF4" s="809"/>
      <c r="AG4" s="809"/>
      <c r="AH4" s="809"/>
      <c r="AI4" s="809"/>
      <c r="AJ4" s="809"/>
      <c r="AK4" s="809"/>
      <c r="AL4" s="809"/>
      <c r="AM4" s="809"/>
      <c r="BB4" s="811">
        <v>45377</v>
      </c>
    </row>
    <row r="5" spans="2:72" ht="5.0999999999999996" customHeight="1" thickBot="1">
      <c r="B5" s="1523"/>
      <c r="C5" s="1523"/>
      <c r="D5" s="1523"/>
      <c r="E5" s="1523"/>
      <c r="F5" s="1523"/>
      <c r="G5" s="1523"/>
      <c r="H5" s="1523"/>
      <c r="I5" s="1523"/>
      <c r="J5" s="1523"/>
      <c r="K5" s="1523"/>
      <c r="L5" s="1523"/>
      <c r="M5" s="1523"/>
      <c r="N5" s="1523"/>
      <c r="O5" s="1523"/>
      <c r="P5" s="1523"/>
      <c r="Q5" s="1523"/>
      <c r="R5" s="1523"/>
      <c r="S5" s="1523"/>
      <c r="T5" s="1523"/>
      <c r="U5" s="1523"/>
      <c r="V5" s="1523"/>
      <c r="W5" s="1523"/>
      <c r="X5" s="1523"/>
      <c r="Y5" s="1523"/>
      <c r="Z5" s="1523"/>
      <c r="AA5" s="1523"/>
      <c r="AB5" s="1523"/>
      <c r="AC5" s="1523"/>
      <c r="AD5" s="1523"/>
      <c r="AE5" s="809"/>
      <c r="AF5" s="809"/>
      <c r="AG5" s="809"/>
      <c r="AH5" s="809"/>
      <c r="AI5" s="809"/>
      <c r="AJ5" s="809"/>
      <c r="AK5" s="809"/>
      <c r="AL5" s="809"/>
      <c r="AM5" s="809"/>
    </row>
    <row r="6" spans="2:72" ht="35.1" customHeight="1" thickBot="1">
      <c r="B6" s="1524" t="s">
        <v>750</v>
      </c>
      <c r="C6" s="1525"/>
      <c r="D6" s="1526"/>
      <c r="E6" s="1527" t="s">
        <v>613</v>
      </c>
      <c r="F6" s="1528"/>
      <c r="G6" s="1528"/>
      <c r="H6" s="1528"/>
      <c r="I6" s="1528"/>
      <c r="J6" s="1529"/>
      <c r="K6" s="1524" t="s">
        <v>751</v>
      </c>
      <c r="L6" s="1525"/>
      <c r="M6" s="1525"/>
      <c r="N6" s="1526"/>
      <c r="O6" s="1530"/>
      <c r="P6" s="1531"/>
      <c r="Q6" s="1531"/>
      <c r="R6" s="1531"/>
      <c r="S6" s="1531"/>
      <c r="T6" s="1532"/>
      <c r="U6" s="1524" t="s">
        <v>752</v>
      </c>
      <c r="V6" s="1525"/>
      <c r="W6" s="1526"/>
      <c r="X6" s="1533">
        <f>'General Information'!L1</f>
        <v>46293</v>
      </c>
      <c r="Y6" s="1534"/>
      <c r="Z6" s="1534"/>
      <c r="AA6" s="1534"/>
      <c r="AB6" s="1534"/>
      <c r="AC6" s="1534"/>
      <c r="AD6" s="1535"/>
      <c r="BA6" s="812"/>
    </row>
    <row r="7" spans="2:72" ht="5.0999999999999996" customHeight="1" thickBot="1">
      <c r="B7" s="1556"/>
      <c r="C7" s="1556"/>
      <c r="D7" s="1556"/>
      <c r="E7" s="1556"/>
      <c r="F7" s="1556"/>
      <c r="G7" s="1556"/>
      <c r="H7" s="1556"/>
      <c r="I7" s="1556"/>
      <c r="J7" s="1556"/>
      <c r="K7" s="1556"/>
      <c r="L7" s="1556"/>
      <c r="M7" s="1556"/>
      <c r="N7" s="1556"/>
      <c r="O7" s="1556"/>
      <c r="P7" s="1556"/>
      <c r="Q7" s="1556"/>
      <c r="R7" s="1556"/>
      <c r="S7" s="1556"/>
      <c r="T7" s="1556"/>
      <c r="U7" s="1556"/>
      <c r="V7" s="1556"/>
      <c r="W7" s="1556"/>
      <c r="X7" s="1556"/>
      <c r="Y7" s="1556"/>
      <c r="Z7" s="1556"/>
      <c r="AA7" s="1556"/>
      <c r="AB7" s="1556"/>
      <c r="AC7" s="1556"/>
      <c r="AD7" s="1556"/>
    </row>
    <row r="8" spans="2:72" ht="39" customHeight="1" thickBot="1">
      <c r="B8" s="1557" t="s">
        <v>753</v>
      </c>
      <c r="C8" s="1558"/>
      <c r="D8" s="1559"/>
      <c r="E8" s="1560" t="s">
        <v>754</v>
      </c>
      <c r="F8" s="1561"/>
      <c r="G8" s="1561"/>
      <c r="H8" s="1561"/>
      <c r="I8" s="1561"/>
      <c r="J8" s="1561"/>
      <c r="K8" s="1561"/>
      <c r="L8" s="1561"/>
      <c r="M8" s="1561"/>
      <c r="N8" s="1562"/>
      <c r="O8" s="1524">
        <f>O52</f>
        <v>0</v>
      </c>
      <c r="P8" s="1525"/>
      <c r="Q8" s="1525"/>
      <c r="R8" s="1525"/>
      <c r="S8" s="1525"/>
      <c r="T8" s="1526"/>
      <c r="U8" s="1560" t="s">
        <v>755</v>
      </c>
      <c r="V8" s="1561"/>
      <c r="W8" s="1561"/>
      <c r="X8" s="1561"/>
      <c r="Y8" s="1561"/>
      <c r="Z8" s="1561"/>
      <c r="AA8" s="1561"/>
      <c r="AB8" s="1561"/>
      <c r="AC8" s="1561"/>
      <c r="AD8" s="1562"/>
    </row>
    <row r="9" spans="2:72" ht="5.0999999999999996" customHeight="1" thickBot="1">
      <c r="B9" s="1563"/>
      <c r="C9" s="1563"/>
      <c r="D9" s="1564"/>
      <c r="E9" s="1564"/>
      <c r="F9" s="1564"/>
      <c r="G9" s="1564"/>
      <c r="H9" s="1564"/>
      <c r="I9" s="1564"/>
      <c r="J9" s="1564"/>
      <c r="K9" s="1564"/>
      <c r="L9" s="1564"/>
      <c r="M9" s="1564"/>
      <c r="N9" s="1564"/>
      <c r="O9" s="1564"/>
      <c r="P9" s="1564"/>
      <c r="Q9" s="1564"/>
      <c r="R9" s="1564"/>
      <c r="S9" s="1564"/>
      <c r="T9" s="1564"/>
      <c r="U9" s="1564"/>
      <c r="V9" s="1564"/>
      <c r="W9" s="1564"/>
      <c r="X9" s="1564"/>
      <c r="Y9" s="1564"/>
      <c r="Z9" s="1563"/>
      <c r="AA9" s="1563"/>
      <c r="AB9" s="1563"/>
      <c r="AC9" s="1563"/>
      <c r="AD9" s="1563"/>
    </row>
    <row r="10" spans="2:72" ht="20.100000000000001" customHeight="1">
      <c r="B10" s="1536">
        <v>4</v>
      </c>
      <c r="C10" s="1537"/>
      <c r="D10" s="1538" t="s">
        <v>756</v>
      </c>
      <c r="E10" s="1539"/>
      <c r="F10" s="1540"/>
      <c r="G10" s="1541" t="s">
        <v>757</v>
      </c>
      <c r="H10" s="1542"/>
      <c r="I10" s="1542"/>
      <c r="J10" s="1542"/>
      <c r="K10" s="1542"/>
      <c r="L10" s="1542"/>
      <c r="M10" s="1542"/>
      <c r="N10" s="1542"/>
      <c r="O10" s="1542"/>
      <c r="P10" s="1542"/>
      <c r="Q10" s="1542"/>
      <c r="R10" s="1542"/>
      <c r="S10" s="1542"/>
      <c r="T10" s="1542"/>
      <c r="U10" s="1542"/>
      <c r="V10" s="1542"/>
      <c r="W10" s="1542"/>
      <c r="X10" s="1542"/>
      <c r="Y10" s="1543"/>
      <c r="Z10" s="1544" t="s">
        <v>758</v>
      </c>
      <c r="AA10" s="1545"/>
      <c r="AB10" s="1590" t="s">
        <v>759</v>
      </c>
      <c r="AC10" s="1593">
        <f>Q49</f>
        <v>0.8134482758620688</v>
      </c>
      <c r="AD10" s="1594"/>
      <c r="AE10" s="809"/>
      <c r="AF10" s="809"/>
      <c r="AG10" s="809"/>
      <c r="AH10" s="809"/>
      <c r="AI10" s="809"/>
      <c r="AJ10" s="809"/>
      <c r="AK10" s="809"/>
      <c r="AL10" s="809"/>
      <c r="AN10" s="813">
        <f>SUM(Z10:Z13)</f>
        <v>0</v>
      </c>
      <c r="AO10" s="809">
        <v>100</v>
      </c>
      <c r="AP10" s="809">
        <v>0.2288329519450801</v>
      </c>
    </row>
    <row r="11" spans="2:72" ht="20.100000000000001" customHeight="1">
      <c r="B11" s="1546">
        <v>3</v>
      </c>
      <c r="C11" s="1547"/>
      <c r="D11" s="1548" t="s">
        <v>760</v>
      </c>
      <c r="E11" s="1549"/>
      <c r="F11" s="1550"/>
      <c r="G11" s="1551" t="s">
        <v>761</v>
      </c>
      <c r="H11" s="1552"/>
      <c r="I11" s="1552"/>
      <c r="J11" s="1552"/>
      <c r="K11" s="1552"/>
      <c r="L11" s="1552"/>
      <c r="M11" s="1552"/>
      <c r="N11" s="1552"/>
      <c r="O11" s="1552"/>
      <c r="P11" s="1552"/>
      <c r="Q11" s="1552"/>
      <c r="R11" s="1552"/>
      <c r="S11" s="1552"/>
      <c r="T11" s="1552"/>
      <c r="U11" s="1552"/>
      <c r="V11" s="1552"/>
      <c r="W11" s="1552"/>
      <c r="X11" s="1552"/>
      <c r="Y11" s="1553"/>
      <c r="Z11" s="1554" t="s">
        <v>762</v>
      </c>
      <c r="AA11" s="1555"/>
      <c r="AB11" s="1591"/>
      <c r="AC11" s="1595"/>
      <c r="AD11" s="1596"/>
      <c r="AE11" s="809"/>
      <c r="AF11" s="809"/>
      <c r="AG11" s="809"/>
      <c r="AH11" s="809"/>
      <c r="AI11" s="809"/>
      <c r="AJ11" s="809"/>
      <c r="AK11" s="809"/>
      <c r="AL11" s="809"/>
      <c r="AN11" s="814">
        <f>SUM(Y10:Y14)</f>
        <v>0</v>
      </c>
      <c r="AO11" s="809">
        <v>89</v>
      </c>
      <c r="AP11" s="809">
        <v>0.20366132723112129</v>
      </c>
    </row>
    <row r="12" spans="2:72" ht="20.100000000000001" customHeight="1">
      <c r="B12" s="1546">
        <v>2</v>
      </c>
      <c r="C12" s="1547"/>
      <c r="D12" s="1548" t="s">
        <v>763</v>
      </c>
      <c r="E12" s="1549"/>
      <c r="F12" s="1550"/>
      <c r="G12" s="1551" t="s">
        <v>764</v>
      </c>
      <c r="H12" s="1552"/>
      <c r="I12" s="1552"/>
      <c r="J12" s="1552"/>
      <c r="K12" s="1552"/>
      <c r="L12" s="1552"/>
      <c r="M12" s="1552"/>
      <c r="N12" s="1552"/>
      <c r="O12" s="1552"/>
      <c r="P12" s="1552"/>
      <c r="Q12" s="1552"/>
      <c r="R12" s="1552"/>
      <c r="S12" s="1552"/>
      <c r="T12" s="1552"/>
      <c r="U12" s="1552"/>
      <c r="V12" s="1552"/>
      <c r="W12" s="1552"/>
      <c r="X12" s="1552"/>
      <c r="Y12" s="1553"/>
      <c r="Z12" s="1554" t="s">
        <v>765</v>
      </c>
      <c r="AA12" s="1555"/>
      <c r="AB12" s="1591"/>
      <c r="AC12" s="1595"/>
      <c r="AD12" s="1596"/>
      <c r="AE12" s="809"/>
      <c r="AF12" s="809"/>
      <c r="AG12" s="809"/>
      <c r="AH12" s="809"/>
      <c r="AI12" s="809"/>
      <c r="AJ12" s="809"/>
      <c r="AK12" s="809"/>
      <c r="AL12" s="809"/>
      <c r="AO12" s="809">
        <v>79</v>
      </c>
      <c r="AP12" s="809">
        <v>0.18077803203661327</v>
      </c>
    </row>
    <row r="13" spans="2:72" ht="20.100000000000001" customHeight="1">
      <c r="B13" s="1546">
        <v>1</v>
      </c>
      <c r="C13" s="1547"/>
      <c r="D13" s="1548" t="s">
        <v>766</v>
      </c>
      <c r="E13" s="1549"/>
      <c r="F13" s="1550"/>
      <c r="G13" s="1551" t="s">
        <v>767</v>
      </c>
      <c r="H13" s="1552"/>
      <c r="I13" s="1552"/>
      <c r="J13" s="1552"/>
      <c r="K13" s="1552"/>
      <c r="L13" s="1552"/>
      <c r="M13" s="1552"/>
      <c r="N13" s="1552"/>
      <c r="O13" s="1552"/>
      <c r="P13" s="1552"/>
      <c r="Q13" s="1552"/>
      <c r="R13" s="1552"/>
      <c r="S13" s="1552"/>
      <c r="T13" s="1552"/>
      <c r="U13" s="1552"/>
      <c r="V13" s="1552"/>
      <c r="W13" s="1552"/>
      <c r="X13" s="1552"/>
      <c r="Y13" s="1553"/>
      <c r="Z13" s="1599" t="s">
        <v>768</v>
      </c>
      <c r="AA13" s="1600"/>
      <c r="AB13" s="1591"/>
      <c r="AC13" s="1595"/>
      <c r="AD13" s="1596"/>
      <c r="AE13" s="809"/>
      <c r="AF13" s="809"/>
      <c r="AG13" s="809"/>
      <c r="AH13" s="809"/>
      <c r="AI13" s="809"/>
      <c r="AJ13" s="809"/>
      <c r="AK13" s="809"/>
      <c r="AL13" s="809"/>
      <c r="AM13" s="809"/>
      <c r="AO13" s="809">
        <v>69</v>
      </c>
      <c r="AP13" s="809">
        <v>0.15789473684210525</v>
      </c>
    </row>
    <row r="14" spans="2:72" ht="20.100000000000001" customHeight="1" thickBot="1">
      <c r="B14" s="1575">
        <v>0</v>
      </c>
      <c r="C14" s="1576"/>
      <c r="D14" s="1577" t="s">
        <v>413</v>
      </c>
      <c r="E14" s="1578"/>
      <c r="F14" s="1579"/>
      <c r="G14" s="1580" t="s">
        <v>769</v>
      </c>
      <c r="H14" s="1581"/>
      <c r="I14" s="1581"/>
      <c r="J14" s="1581"/>
      <c r="K14" s="1581"/>
      <c r="L14" s="1581"/>
      <c r="M14" s="1581"/>
      <c r="N14" s="1581"/>
      <c r="O14" s="1581"/>
      <c r="P14" s="1581"/>
      <c r="Q14" s="1581"/>
      <c r="R14" s="1581"/>
      <c r="S14" s="1581"/>
      <c r="T14" s="1581"/>
      <c r="U14" s="1581"/>
      <c r="V14" s="1581"/>
      <c r="W14" s="1581"/>
      <c r="X14" s="1581"/>
      <c r="Y14" s="1582"/>
      <c r="Z14" s="1583" t="s">
        <v>770</v>
      </c>
      <c r="AA14" s="1584"/>
      <c r="AB14" s="1592"/>
      <c r="AC14" s="1597"/>
      <c r="AD14" s="1598"/>
      <c r="AO14" s="809">
        <v>100</v>
      </c>
      <c r="AP14" s="809">
        <v>0.2288329519450801</v>
      </c>
    </row>
    <row r="15" spans="2:72" ht="5.0999999999999996" customHeight="1" thickBot="1">
      <c r="B15" s="1563"/>
      <c r="C15" s="1563"/>
      <c r="D15" s="1585"/>
      <c r="E15" s="1585"/>
      <c r="F15" s="1585"/>
      <c r="G15" s="1585"/>
      <c r="H15" s="1585"/>
      <c r="I15" s="1585"/>
      <c r="J15" s="1585"/>
      <c r="K15" s="1585"/>
      <c r="L15" s="1585"/>
      <c r="M15" s="1585"/>
      <c r="N15" s="1585"/>
      <c r="O15" s="1585"/>
      <c r="P15" s="1585"/>
      <c r="Q15" s="1585"/>
      <c r="R15" s="1585"/>
      <c r="S15" s="1585"/>
      <c r="T15" s="1585"/>
      <c r="U15" s="1585"/>
      <c r="V15" s="1585"/>
      <c r="W15" s="1585"/>
      <c r="X15" s="1585"/>
      <c r="Y15" s="1585"/>
      <c r="Z15" s="1563"/>
      <c r="AA15" s="1563"/>
      <c r="AB15" s="1563"/>
      <c r="AC15" s="1563"/>
      <c r="AD15" s="1563"/>
    </row>
    <row r="16" spans="2:72" ht="32.1" customHeight="1">
      <c r="B16" s="815" t="s">
        <v>415</v>
      </c>
      <c r="C16" s="1586" t="s">
        <v>416</v>
      </c>
      <c r="D16" s="1586"/>
      <c r="E16" s="1586"/>
      <c r="F16" s="1586"/>
      <c r="G16" s="1586"/>
      <c r="H16" s="1586"/>
      <c r="I16" s="1586"/>
      <c r="J16" s="1586"/>
      <c r="K16" s="816" t="s">
        <v>771</v>
      </c>
      <c r="L16" s="816" t="s">
        <v>772</v>
      </c>
      <c r="M16" s="816" t="s">
        <v>773</v>
      </c>
      <c r="N16" s="816" t="s">
        <v>774</v>
      </c>
      <c r="O16" s="817" t="s">
        <v>775</v>
      </c>
      <c r="P16" s="818">
        <f>P61</f>
        <v>0</v>
      </c>
      <c r="Q16" s="819" t="s">
        <v>415</v>
      </c>
      <c r="R16" s="1587" t="s">
        <v>416</v>
      </c>
      <c r="S16" s="1588"/>
      <c r="T16" s="1588"/>
      <c r="U16" s="1588"/>
      <c r="V16" s="1588"/>
      <c r="W16" s="1588"/>
      <c r="X16" s="1588"/>
      <c r="Y16" s="1589"/>
      <c r="Z16" s="816" t="s">
        <v>771</v>
      </c>
      <c r="AA16" s="816" t="s">
        <v>772</v>
      </c>
      <c r="AB16" s="816" t="s">
        <v>773</v>
      </c>
      <c r="AC16" s="816" t="s">
        <v>774</v>
      </c>
      <c r="AD16" s="817" t="s">
        <v>775</v>
      </c>
      <c r="AE16" s="809"/>
      <c r="AF16" s="809"/>
      <c r="AG16" s="809"/>
      <c r="AH16" s="809"/>
      <c r="AI16" s="809"/>
      <c r="AJ16" s="809"/>
      <c r="AK16" s="809"/>
      <c r="AL16" s="809"/>
      <c r="AO16" s="809">
        <f>SUM(AO10:AO15)</f>
        <v>437</v>
      </c>
      <c r="BQ16" s="820"/>
      <c r="BR16" s="820"/>
      <c r="BS16" s="820"/>
      <c r="BT16" s="820"/>
    </row>
    <row r="17" spans="1:127" ht="20.100000000000001" hidden="1" customHeight="1">
      <c r="B17" s="821"/>
      <c r="C17" s="822"/>
      <c r="D17" s="823"/>
      <c r="E17" s="823"/>
      <c r="F17" s="823"/>
      <c r="G17" s="823"/>
      <c r="H17" s="823"/>
      <c r="I17" s="823"/>
      <c r="J17" s="824"/>
      <c r="K17" s="825">
        <v>1</v>
      </c>
      <c r="L17" s="825">
        <v>0.89</v>
      </c>
      <c r="M17" s="825">
        <v>0.79</v>
      </c>
      <c r="N17" s="826">
        <v>0.69</v>
      </c>
      <c r="O17" s="827">
        <f>O62</f>
        <v>0</v>
      </c>
      <c r="P17" s="828"/>
      <c r="Q17" s="829"/>
      <c r="R17" s="830"/>
      <c r="S17" s="831"/>
      <c r="T17" s="831"/>
      <c r="U17" s="831"/>
      <c r="V17" s="831"/>
      <c r="W17" s="831"/>
      <c r="X17" s="831"/>
      <c r="Y17" s="832"/>
      <c r="Z17" s="825">
        <v>1</v>
      </c>
      <c r="AA17" s="825">
        <v>0.89</v>
      </c>
      <c r="AB17" s="825">
        <v>0.79</v>
      </c>
      <c r="AC17" s="826">
        <v>0.69</v>
      </c>
      <c r="AD17" s="827">
        <v>1</v>
      </c>
      <c r="AE17" s="809"/>
      <c r="AF17" s="813">
        <f>SUM(AF18:AG46)/COUNT(AF18:AG46)</f>
        <v>0.8134482758620688</v>
      </c>
      <c r="AG17" s="809"/>
      <c r="AH17" s="809"/>
      <c r="AI17" s="809"/>
      <c r="AJ17" s="809"/>
      <c r="AK17" s="809"/>
      <c r="AL17" s="809"/>
      <c r="AV17" s="833"/>
      <c r="AW17" s="833"/>
      <c r="AX17" s="833"/>
      <c r="AY17" s="833"/>
      <c r="BQ17" s="834"/>
      <c r="BR17" s="834"/>
      <c r="BS17" s="834"/>
      <c r="BT17" s="834"/>
    </row>
    <row r="18" spans="1:127" ht="21" customHeight="1">
      <c r="B18" s="835">
        <v>1</v>
      </c>
      <c r="C18" s="1565" t="s">
        <v>776</v>
      </c>
      <c r="D18" s="1566"/>
      <c r="E18" s="1566"/>
      <c r="F18" s="1566"/>
      <c r="G18" s="1566"/>
      <c r="H18" s="1566"/>
      <c r="I18" s="1566"/>
      <c r="J18" s="1567"/>
      <c r="K18" s="1068"/>
      <c r="L18" s="1068">
        <v>1</v>
      </c>
      <c r="M18" s="1068"/>
      <c r="N18" s="1068"/>
      <c r="O18" s="836"/>
      <c r="P18" s="818"/>
      <c r="Q18" s="835">
        <v>30</v>
      </c>
      <c r="R18" s="1565" t="s">
        <v>777</v>
      </c>
      <c r="S18" s="1566"/>
      <c r="T18" s="1566"/>
      <c r="U18" s="1566"/>
      <c r="V18" s="1566"/>
      <c r="W18" s="1566"/>
      <c r="X18" s="1566"/>
      <c r="Y18" s="1567"/>
      <c r="Z18" s="1069">
        <v>0</v>
      </c>
      <c r="AA18" s="1069"/>
      <c r="AB18" s="1069">
        <v>1</v>
      </c>
      <c r="AC18" s="1068">
        <v>0</v>
      </c>
      <c r="AD18" s="836">
        <v>0</v>
      </c>
      <c r="AE18" s="809"/>
      <c r="AF18" s="837">
        <f>SUMPRODUCT($K$17:$O$17,K18:O18)</f>
        <v>0.89</v>
      </c>
      <c r="AG18" s="837">
        <f t="shared" ref="AG18:AG46" si="0">SUMPRODUCT($Z$17:$AD$17,Z18:AD18)</f>
        <v>0.79</v>
      </c>
      <c r="AH18" s="809"/>
      <c r="AI18" s="809"/>
      <c r="AJ18" s="809"/>
      <c r="AK18" s="809"/>
      <c r="AL18" s="809"/>
      <c r="AV18" s="1568" t="s">
        <v>778</v>
      </c>
      <c r="AW18" s="1568" t="s">
        <v>43</v>
      </c>
      <c r="AX18" s="1570" t="s">
        <v>779</v>
      </c>
      <c r="AY18" s="1571"/>
      <c r="BQ18" s="834"/>
      <c r="BR18" s="834"/>
      <c r="BS18" s="834"/>
      <c r="BT18" s="834"/>
    </row>
    <row r="19" spans="1:127" s="839" customFormat="1" ht="21" customHeight="1">
      <c r="A19" s="809"/>
      <c r="B19" s="835">
        <v>2</v>
      </c>
      <c r="C19" s="1572" t="s">
        <v>780</v>
      </c>
      <c r="D19" s="1573"/>
      <c r="E19" s="1573"/>
      <c r="F19" s="1573"/>
      <c r="G19" s="1573"/>
      <c r="H19" s="1573"/>
      <c r="I19" s="1573"/>
      <c r="J19" s="1574"/>
      <c r="K19" s="1068">
        <v>1</v>
      </c>
      <c r="L19" s="1068"/>
      <c r="M19" s="1069">
        <v>0</v>
      </c>
      <c r="N19" s="1068"/>
      <c r="O19" s="836"/>
      <c r="P19" s="818"/>
      <c r="Q19" s="835">
        <v>31</v>
      </c>
      <c r="R19" s="1565" t="s">
        <v>781</v>
      </c>
      <c r="S19" s="1566"/>
      <c r="T19" s="1566"/>
      <c r="U19" s="1566"/>
      <c r="V19" s="1566"/>
      <c r="W19" s="1566"/>
      <c r="X19" s="1566"/>
      <c r="Y19" s="1567"/>
      <c r="Z19" s="1069"/>
      <c r="AA19" s="1069"/>
      <c r="AB19" s="1069">
        <v>1</v>
      </c>
      <c r="AC19" s="1068">
        <v>0</v>
      </c>
      <c r="AD19" s="836"/>
      <c r="AE19" s="809"/>
      <c r="AF19" s="837">
        <f t="shared" ref="AF19:AF46" si="1">SUMPRODUCT($K$17:$O$17,K19:O19)</f>
        <v>1</v>
      </c>
      <c r="AG19" s="837">
        <f t="shared" si="0"/>
        <v>0.79</v>
      </c>
      <c r="AH19" s="809"/>
      <c r="AI19" s="809"/>
      <c r="AJ19" s="809"/>
      <c r="AK19" s="809"/>
      <c r="AL19" s="809"/>
      <c r="AM19" s="809"/>
      <c r="AN19" s="809"/>
      <c r="AO19" s="809"/>
      <c r="AP19" s="834"/>
      <c r="AQ19" s="834"/>
      <c r="AR19" s="834"/>
      <c r="AS19" s="834"/>
      <c r="AT19" s="834"/>
      <c r="AU19" s="834"/>
      <c r="AV19" s="1569"/>
      <c r="AW19" s="1569"/>
      <c r="AX19" s="838" t="s">
        <v>782</v>
      </c>
      <c r="AY19" s="838" t="s">
        <v>783</v>
      </c>
      <c r="AZ19" s="809"/>
      <c r="BA19" s="809"/>
      <c r="BB19" s="809"/>
      <c r="BC19" s="809"/>
      <c r="BD19" s="809"/>
      <c r="BE19" s="809"/>
      <c r="BF19" s="809"/>
      <c r="BG19" s="809"/>
      <c r="BH19" s="809"/>
      <c r="BI19" s="809"/>
      <c r="BJ19" s="809"/>
      <c r="BK19" s="809"/>
      <c r="BL19" s="809"/>
      <c r="BM19" s="809"/>
      <c r="BN19" s="809"/>
      <c r="BO19" s="809"/>
      <c r="BP19" s="809"/>
      <c r="BQ19" s="834"/>
      <c r="BR19" s="834"/>
      <c r="BS19" s="834"/>
      <c r="BT19" s="834"/>
      <c r="BU19" s="834"/>
      <c r="BV19" s="834"/>
      <c r="BW19" s="834"/>
      <c r="BX19" s="834"/>
      <c r="BY19" s="834"/>
      <c r="BZ19" s="834"/>
      <c r="CA19" s="834"/>
      <c r="CB19" s="834"/>
      <c r="CC19" s="834"/>
      <c r="CD19" s="834"/>
      <c r="CE19" s="834"/>
      <c r="CF19" s="834"/>
      <c r="CG19" s="834"/>
      <c r="CH19" s="834"/>
      <c r="CI19" s="834"/>
      <c r="CJ19" s="834"/>
      <c r="CK19" s="834"/>
      <c r="CL19" s="834"/>
      <c r="CM19" s="834"/>
      <c r="CN19" s="834"/>
      <c r="CO19" s="834"/>
      <c r="CP19" s="834"/>
      <c r="CQ19" s="834"/>
      <c r="CR19" s="834"/>
      <c r="CS19" s="834"/>
      <c r="CT19" s="834"/>
      <c r="CU19" s="834"/>
      <c r="CV19" s="834"/>
      <c r="CW19" s="834"/>
      <c r="CX19" s="834"/>
      <c r="CY19" s="834"/>
      <c r="CZ19" s="834"/>
      <c r="DA19" s="834"/>
      <c r="DB19" s="834"/>
      <c r="DC19" s="834"/>
      <c r="DD19" s="834"/>
      <c r="DE19" s="834"/>
      <c r="DF19" s="834"/>
      <c r="DG19" s="834"/>
      <c r="DH19" s="834"/>
      <c r="DI19" s="834"/>
      <c r="DJ19" s="834"/>
      <c r="DK19" s="834"/>
      <c r="DL19" s="834"/>
      <c r="DM19" s="834"/>
      <c r="DN19" s="834"/>
      <c r="DO19" s="834"/>
      <c r="DP19" s="834"/>
      <c r="DQ19" s="834"/>
      <c r="DR19" s="834"/>
      <c r="DS19" s="834"/>
      <c r="DT19" s="834"/>
      <c r="DU19" s="834"/>
      <c r="DV19" s="834"/>
      <c r="DW19" s="834"/>
    </row>
    <row r="20" spans="1:127" s="839" customFormat="1" ht="21" customHeight="1">
      <c r="A20" s="809"/>
      <c r="B20" s="835">
        <v>3</v>
      </c>
      <c r="C20" s="1572" t="s">
        <v>784</v>
      </c>
      <c r="D20" s="1573"/>
      <c r="E20" s="1573"/>
      <c r="F20" s="1573"/>
      <c r="G20" s="1573"/>
      <c r="H20" s="1573"/>
      <c r="I20" s="1573"/>
      <c r="J20" s="1574"/>
      <c r="K20" s="1068">
        <v>1</v>
      </c>
      <c r="L20" s="1068"/>
      <c r="M20" s="1068"/>
      <c r="N20" s="1068"/>
      <c r="O20" s="836"/>
      <c r="P20" s="818"/>
      <c r="Q20" s="835">
        <v>32</v>
      </c>
      <c r="R20" s="1565" t="s">
        <v>785</v>
      </c>
      <c r="S20" s="1566"/>
      <c r="T20" s="1566"/>
      <c r="U20" s="1566"/>
      <c r="V20" s="1566"/>
      <c r="W20" s="1566"/>
      <c r="X20" s="1566"/>
      <c r="Y20" s="1567"/>
      <c r="Z20" s="1069"/>
      <c r="AA20" s="1069"/>
      <c r="AB20" s="1069">
        <v>0</v>
      </c>
      <c r="AC20" s="1068">
        <v>0</v>
      </c>
      <c r="AD20" s="836">
        <v>1</v>
      </c>
      <c r="AE20" s="809"/>
      <c r="AF20" s="837">
        <f t="shared" si="1"/>
        <v>1</v>
      </c>
      <c r="AG20" s="837">
        <f t="shared" si="0"/>
        <v>1</v>
      </c>
      <c r="AH20" s="809"/>
      <c r="AI20" s="809"/>
      <c r="AJ20" s="809"/>
      <c r="AK20" s="809"/>
      <c r="AL20" s="809"/>
      <c r="AM20" s="840">
        <v>4</v>
      </c>
      <c r="AN20" s="840">
        <f>58</f>
        <v>58</v>
      </c>
      <c r="AO20" s="840" t="s">
        <v>786</v>
      </c>
      <c r="AP20" s="834"/>
      <c r="AQ20" s="841">
        <v>4</v>
      </c>
      <c r="AR20" s="1601" t="s">
        <v>756</v>
      </c>
      <c r="AS20" s="1601"/>
      <c r="AT20" s="1601"/>
      <c r="AU20" s="1601"/>
      <c r="AV20" s="842">
        <f>SUM(Z18:Z46,K18:K46)</f>
        <v>3</v>
      </c>
      <c r="AW20" s="842">
        <f>AQ20*AV20</f>
        <v>12</v>
      </c>
      <c r="AX20" s="843">
        <f>AV20/$AV$25</f>
        <v>5.2631578947368418E-2</v>
      </c>
      <c r="AY20" s="843">
        <f>AV20/SUM($AV$20:$AV$23)</f>
        <v>8.5714285714285715E-2</v>
      </c>
      <c r="AZ20" s="844"/>
      <c r="BA20" s="809"/>
      <c r="BB20" s="809"/>
      <c r="BC20" s="809"/>
      <c r="BD20" s="809"/>
      <c r="BE20" s="809"/>
      <c r="BF20" s="809"/>
      <c r="BG20" s="809"/>
      <c r="BH20" s="809"/>
      <c r="BI20" s="809"/>
      <c r="BJ20" s="809"/>
      <c r="BK20" s="809"/>
      <c r="BL20" s="809"/>
      <c r="BM20" s="809"/>
      <c r="BN20" s="809"/>
      <c r="BO20" s="809"/>
      <c r="BP20" s="809"/>
      <c r="BQ20" s="834"/>
      <c r="BR20" s="834"/>
      <c r="BS20" s="834"/>
      <c r="BT20" s="834"/>
      <c r="BU20" s="834"/>
      <c r="BV20" s="834"/>
      <c r="BW20" s="834"/>
      <c r="BX20" s="834"/>
      <c r="BY20" s="834"/>
      <c r="BZ20" s="834"/>
      <c r="CA20" s="834"/>
      <c r="CB20" s="834"/>
      <c r="CC20" s="834"/>
      <c r="CD20" s="834"/>
      <c r="CE20" s="834"/>
      <c r="CF20" s="834"/>
      <c r="CG20" s="834"/>
      <c r="CH20" s="834"/>
      <c r="CI20" s="834"/>
      <c r="CJ20" s="834"/>
      <c r="CK20" s="834"/>
      <c r="CL20" s="834"/>
      <c r="CM20" s="834"/>
      <c r="CN20" s="834"/>
      <c r="CO20" s="834"/>
      <c r="CP20" s="834"/>
      <c r="CQ20" s="834"/>
      <c r="CR20" s="834"/>
      <c r="CS20" s="834"/>
      <c r="CT20" s="834"/>
      <c r="CU20" s="834"/>
      <c r="CV20" s="834"/>
      <c r="CW20" s="834"/>
      <c r="CX20" s="834"/>
      <c r="CY20" s="834"/>
      <c r="CZ20" s="834"/>
      <c r="DA20" s="834"/>
      <c r="DB20" s="834"/>
      <c r="DC20" s="834"/>
      <c r="DD20" s="834"/>
      <c r="DE20" s="834"/>
      <c r="DF20" s="834"/>
      <c r="DG20" s="834"/>
      <c r="DH20" s="834"/>
      <c r="DI20" s="834"/>
      <c r="DJ20" s="834"/>
      <c r="DK20" s="834"/>
      <c r="DL20" s="834"/>
      <c r="DM20" s="834"/>
      <c r="DN20" s="834"/>
      <c r="DO20" s="834"/>
      <c r="DP20" s="834"/>
      <c r="DQ20" s="834"/>
      <c r="DR20" s="834"/>
      <c r="DS20" s="834"/>
      <c r="DT20" s="834"/>
      <c r="DU20" s="834"/>
      <c r="DV20" s="834"/>
      <c r="DW20" s="834"/>
    </row>
    <row r="21" spans="1:127" s="839" customFormat="1" ht="21" customHeight="1">
      <c r="A21" s="809"/>
      <c r="B21" s="835">
        <v>4</v>
      </c>
      <c r="C21" s="1565" t="s">
        <v>787</v>
      </c>
      <c r="D21" s="1566"/>
      <c r="E21" s="1566"/>
      <c r="F21" s="1566"/>
      <c r="G21" s="1566"/>
      <c r="H21" s="1566"/>
      <c r="I21" s="1566"/>
      <c r="J21" s="1567"/>
      <c r="K21" s="1069">
        <v>0</v>
      </c>
      <c r="M21" s="1068">
        <v>1</v>
      </c>
      <c r="N21" s="1068"/>
      <c r="O21" s="836"/>
      <c r="P21" s="818"/>
      <c r="Q21" s="835">
        <v>33</v>
      </c>
      <c r="R21" s="1602" t="s">
        <v>788</v>
      </c>
      <c r="S21" s="1603"/>
      <c r="T21" s="1603"/>
      <c r="U21" s="1603"/>
      <c r="V21" s="1603"/>
      <c r="W21" s="1603"/>
      <c r="X21" s="1603"/>
      <c r="Y21" s="1604"/>
      <c r="Z21" s="1069">
        <v>0</v>
      </c>
      <c r="AA21" s="1069">
        <v>1</v>
      </c>
      <c r="AB21" s="1069">
        <v>0</v>
      </c>
      <c r="AC21" s="1068">
        <v>0</v>
      </c>
      <c r="AD21" s="836">
        <v>0</v>
      </c>
      <c r="AE21" s="809"/>
      <c r="AF21" s="837">
        <f t="shared" si="1"/>
        <v>0.79</v>
      </c>
      <c r="AG21" s="837">
        <f t="shared" si="0"/>
        <v>0.89</v>
      </c>
      <c r="AH21" s="809"/>
      <c r="AI21" s="809"/>
      <c r="AJ21" s="809"/>
      <c r="AK21" s="809"/>
      <c r="AL21" s="809"/>
      <c r="AM21" s="840">
        <v>3</v>
      </c>
      <c r="AN21" s="840">
        <f>58</f>
        <v>58</v>
      </c>
      <c r="AO21" s="840" t="s">
        <v>786</v>
      </c>
      <c r="AP21" s="840"/>
      <c r="AQ21" s="841">
        <v>3</v>
      </c>
      <c r="AR21" s="1601" t="s">
        <v>789</v>
      </c>
      <c r="AS21" s="1601"/>
      <c r="AT21" s="1601"/>
      <c r="AU21" s="1601"/>
      <c r="AV21" s="842">
        <f>SUM(L18:L46,AA18:AA46)</f>
        <v>12</v>
      </c>
      <c r="AW21" s="842">
        <f>AQ21*AV21</f>
        <v>36</v>
      </c>
      <c r="AX21" s="843">
        <f>AV21/$AV$25</f>
        <v>0.21052631578947367</v>
      </c>
      <c r="AY21" s="843">
        <f>AV21/SUM($AV$20:$AV$23)</f>
        <v>0.34285714285714286</v>
      </c>
      <c r="AZ21" s="844"/>
      <c r="BA21" s="809"/>
      <c r="BB21" s="809"/>
      <c r="BC21" s="809"/>
      <c r="BD21" s="809"/>
      <c r="BE21" s="809"/>
      <c r="BF21" s="809"/>
      <c r="BG21" s="809"/>
      <c r="BH21" s="809"/>
      <c r="BI21" s="809"/>
      <c r="BJ21" s="809"/>
      <c r="BK21" s="809"/>
      <c r="BL21" s="809"/>
      <c r="BM21" s="809"/>
      <c r="BN21" s="809"/>
      <c r="BO21" s="809"/>
      <c r="BP21" s="809"/>
      <c r="BQ21" s="834"/>
      <c r="BR21" s="845"/>
      <c r="BS21" s="845"/>
      <c r="BT21" s="845"/>
      <c r="BU21" s="845"/>
      <c r="BV21" s="845"/>
      <c r="BW21" s="845"/>
      <c r="BX21" s="845"/>
      <c r="BY21" s="834"/>
      <c r="BZ21" s="834"/>
      <c r="CA21" s="834"/>
      <c r="CB21" s="834"/>
      <c r="CC21" s="834"/>
      <c r="CD21" s="834"/>
      <c r="CE21" s="834"/>
      <c r="CF21" s="834"/>
      <c r="CG21" s="834"/>
      <c r="CH21" s="834"/>
      <c r="CI21" s="834"/>
      <c r="CJ21" s="834"/>
      <c r="CK21" s="834"/>
      <c r="CL21" s="834"/>
      <c r="CM21" s="834"/>
      <c r="CN21" s="834"/>
      <c r="CO21" s="834"/>
      <c r="CP21" s="834"/>
      <c r="CQ21" s="834"/>
      <c r="CR21" s="834"/>
      <c r="CS21" s="834"/>
      <c r="CT21" s="834"/>
      <c r="CU21" s="834"/>
      <c r="CV21" s="834"/>
      <c r="CW21" s="834"/>
      <c r="CX21" s="834"/>
      <c r="CY21" s="834"/>
      <c r="CZ21" s="834"/>
      <c r="DA21" s="834"/>
      <c r="DB21" s="834"/>
      <c r="DC21" s="834"/>
      <c r="DD21" s="834"/>
      <c r="DE21" s="834"/>
      <c r="DF21" s="834"/>
      <c r="DG21" s="834"/>
      <c r="DH21" s="834"/>
      <c r="DI21" s="834"/>
      <c r="DJ21" s="834"/>
      <c r="DK21" s="834"/>
      <c r="DL21" s="834"/>
      <c r="DM21" s="834"/>
      <c r="DN21" s="834"/>
      <c r="DO21" s="834"/>
      <c r="DP21" s="834"/>
      <c r="DQ21" s="834"/>
      <c r="DR21" s="834"/>
      <c r="DS21" s="834"/>
      <c r="DT21" s="834"/>
      <c r="DU21" s="834"/>
      <c r="DV21" s="834"/>
      <c r="DW21" s="834"/>
    </row>
    <row r="22" spans="1:127" s="839" customFormat="1" ht="21" customHeight="1">
      <c r="A22" s="809"/>
      <c r="B22" s="835">
        <v>5</v>
      </c>
      <c r="C22" s="1565" t="s">
        <v>790</v>
      </c>
      <c r="D22" s="1566"/>
      <c r="E22" s="1566"/>
      <c r="F22" s="1566"/>
      <c r="G22" s="1566"/>
      <c r="H22" s="1566"/>
      <c r="I22" s="1566"/>
      <c r="J22" s="1567"/>
      <c r="K22" s="1069"/>
      <c r="L22" s="1068">
        <v>1</v>
      </c>
      <c r="M22" s="1068"/>
      <c r="N22" s="1068"/>
      <c r="O22" s="836"/>
      <c r="P22" s="818"/>
      <c r="Q22" s="835">
        <v>34</v>
      </c>
      <c r="R22" s="1565" t="s">
        <v>791</v>
      </c>
      <c r="S22" s="1566"/>
      <c r="T22" s="1566"/>
      <c r="U22" s="1566"/>
      <c r="V22" s="1566"/>
      <c r="W22" s="1566"/>
      <c r="X22" s="1566"/>
      <c r="Y22" s="1567"/>
      <c r="Z22" s="1069"/>
      <c r="AA22" s="1069"/>
      <c r="AB22" s="1069"/>
      <c r="AC22" s="1068"/>
      <c r="AD22" s="836">
        <v>1</v>
      </c>
      <c r="AE22" s="809"/>
      <c r="AF22" s="837">
        <f t="shared" si="1"/>
        <v>0.89</v>
      </c>
      <c r="AG22" s="837">
        <f t="shared" si="0"/>
        <v>1</v>
      </c>
      <c r="AH22" s="809"/>
      <c r="AI22" s="809"/>
      <c r="AJ22" s="809"/>
      <c r="AK22" s="809"/>
      <c r="AL22" s="809"/>
      <c r="AM22" s="840">
        <v>2</v>
      </c>
      <c r="AN22" s="840">
        <f>58</f>
        <v>58</v>
      </c>
      <c r="AO22" s="840" t="s">
        <v>786</v>
      </c>
      <c r="AP22" s="841"/>
      <c r="AQ22" s="841">
        <v>2</v>
      </c>
      <c r="AR22" s="1601" t="s">
        <v>763</v>
      </c>
      <c r="AS22" s="1601"/>
      <c r="AT22" s="1601"/>
      <c r="AU22" s="1601"/>
      <c r="AV22" s="842">
        <f>SUM(M18:M46,AB18:AB46)</f>
        <v>17</v>
      </c>
      <c r="AW22" s="842">
        <f>AQ22*AV22</f>
        <v>34</v>
      </c>
      <c r="AX22" s="843">
        <f>AV22/$AV$25</f>
        <v>0.2982456140350877</v>
      </c>
      <c r="AY22" s="843">
        <f>AV22/SUM($AV$20:$AV$23)</f>
        <v>0.48571428571428571</v>
      </c>
      <c r="AZ22" s="844"/>
      <c r="BA22" s="809"/>
      <c r="BB22" s="809"/>
      <c r="BC22" s="809"/>
      <c r="BD22" s="809"/>
      <c r="BE22" s="809"/>
      <c r="BF22" s="809"/>
      <c r="BG22" s="809"/>
      <c r="BH22" s="809"/>
      <c r="BI22" s="809"/>
      <c r="BJ22" s="809"/>
      <c r="BK22" s="809"/>
      <c r="BL22" s="809"/>
      <c r="BM22" s="809"/>
      <c r="BN22" s="809"/>
      <c r="BO22" s="809"/>
      <c r="BP22" s="809"/>
      <c r="BQ22" s="834"/>
      <c r="BR22" s="845"/>
      <c r="BS22" s="845"/>
      <c r="BT22" s="845"/>
      <c r="BU22" s="845"/>
      <c r="BV22" s="845"/>
      <c r="BW22" s="845"/>
      <c r="BX22" s="845"/>
      <c r="BY22" s="834"/>
      <c r="BZ22" s="834"/>
      <c r="CA22" s="834"/>
      <c r="CB22" s="834"/>
      <c r="CC22" s="834"/>
      <c r="CD22" s="834"/>
      <c r="CE22" s="834"/>
      <c r="CF22" s="834"/>
      <c r="CG22" s="834"/>
      <c r="CH22" s="834"/>
      <c r="CI22" s="834"/>
      <c r="CJ22" s="834"/>
      <c r="CK22" s="834"/>
      <c r="CL22" s="834"/>
      <c r="CM22" s="834"/>
      <c r="CN22" s="834"/>
      <c r="CO22" s="834"/>
      <c r="CP22" s="834"/>
      <c r="CQ22" s="834"/>
      <c r="CR22" s="834"/>
      <c r="CS22" s="834"/>
      <c r="CT22" s="834"/>
      <c r="CU22" s="834"/>
      <c r="CV22" s="834"/>
      <c r="CW22" s="834"/>
      <c r="CX22" s="834"/>
      <c r="CY22" s="834"/>
      <c r="CZ22" s="834"/>
      <c r="DA22" s="834"/>
      <c r="DB22" s="834"/>
      <c r="DC22" s="834"/>
      <c r="DD22" s="834"/>
      <c r="DE22" s="834"/>
      <c r="DF22" s="834"/>
      <c r="DG22" s="834"/>
      <c r="DH22" s="834"/>
      <c r="DI22" s="834"/>
      <c r="DJ22" s="834"/>
      <c r="DK22" s="834"/>
      <c r="DL22" s="834"/>
      <c r="DM22" s="834"/>
      <c r="DN22" s="834"/>
      <c r="DO22" s="834"/>
      <c r="DP22" s="834"/>
      <c r="DQ22" s="834"/>
      <c r="DR22" s="834"/>
      <c r="DS22" s="834"/>
      <c r="DT22" s="834"/>
      <c r="DU22" s="834"/>
      <c r="DV22" s="834"/>
      <c r="DW22" s="834"/>
    </row>
    <row r="23" spans="1:127" s="839" customFormat="1" ht="21" customHeight="1">
      <c r="A23" s="809"/>
      <c r="B23" s="835">
        <v>6</v>
      </c>
      <c r="C23" s="1565" t="s">
        <v>792</v>
      </c>
      <c r="D23" s="1566"/>
      <c r="E23" s="1566"/>
      <c r="F23" s="1566"/>
      <c r="G23" s="1566"/>
      <c r="H23" s="1566"/>
      <c r="I23" s="1566"/>
      <c r="J23" s="1567"/>
      <c r="K23" s="1069"/>
      <c r="M23" s="1069">
        <v>1</v>
      </c>
      <c r="N23" s="1069"/>
      <c r="O23" s="836"/>
      <c r="P23" s="818"/>
      <c r="Q23" s="835">
        <v>35</v>
      </c>
      <c r="R23" s="1602" t="s">
        <v>793</v>
      </c>
      <c r="S23" s="1603"/>
      <c r="T23" s="1603"/>
      <c r="U23" s="1603"/>
      <c r="V23" s="1603"/>
      <c r="W23" s="1603"/>
      <c r="X23" s="1603"/>
      <c r="Y23" s="1604"/>
      <c r="Z23" s="1069"/>
      <c r="AA23" s="1069">
        <v>0</v>
      </c>
      <c r="AB23" s="1069">
        <v>1</v>
      </c>
      <c r="AC23" s="1068">
        <v>0</v>
      </c>
      <c r="AD23" s="836">
        <v>0</v>
      </c>
      <c r="AE23" s="809"/>
      <c r="AF23" s="837">
        <f t="shared" si="1"/>
        <v>0.79</v>
      </c>
      <c r="AG23" s="837">
        <f t="shared" si="0"/>
        <v>0.79</v>
      </c>
      <c r="AH23" s="809"/>
      <c r="AI23" s="809"/>
      <c r="AJ23" s="809"/>
      <c r="AK23" s="809"/>
      <c r="AL23" s="809"/>
      <c r="AM23" s="840">
        <v>1</v>
      </c>
      <c r="AN23" s="840">
        <f>58</f>
        <v>58</v>
      </c>
      <c r="AO23" s="840" t="s">
        <v>786</v>
      </c>
      <c r="AP23" s="841"/>
      <c r="AQ23" s="841">
        <v>1</v>
      </c>
      <c r="AR23" s="1601" t="s">
        <v>766</v>
      </c>
      <c r="AS23" s="1601"/>
      <c r="AT23" s="1601"/>
      <c r="AU23" s="1601"/>
      <c r="AV23" s="842">
        <f>SUM(N18:N46,AC18:AC46)</f>
        <v>3</v>
      </c>
      <c r="AW23" s="842">
        <f>AQ23*AV23</f>
        <v>3</v>
      </c>
      <c r="AX23" s="843">
        <f>AV23/$AV$25</f>
        <v>5.2631578947368418E-2</v>
      </c>
      <c r="AY23" s="843">
        <f>AV23/SUM($AV$20:$AV$23)</f>
        <v>8.5714285714285715E-2</v>
      </c>
      <c r="AZ23" s="844"/>
      <c r="BA23" s="809"/>
      <c r="BB23" s="809"/>
      <c r="BC23" s="809"/>
      <c r="BD23" s="809"/>
      <c r="BE23" s="809"/>
      <c r="BF23" s="809"/>
      <c r="BG23" s="809"/>
      <c r="BH23" s="809"/>
      <c r="BI23" s="809"/>
      <c r="BJ23" s="809"/>
      <c r="BK23" s="809"/>
      <c r="BL23" s="809"/>
      <c r="BM23" s="809"/>
      <c r="BN23" s="809"/>
      <c r="BO23" s="809"/>
      <c r="BP23" s="809"/>
      <c r="BQ23" s="834"/>
      <c r="BR23" s="845"/>
      <c r="BS23" s="845"/>
      <c r="BT23" s="845"/>
      <c r="BU23" s="845"/>
      <c r="BV23" s="845"/>
      <c r="BW23" s="845"/>
      <c r="BX23" s="845"/>
      <c r="BY23" s="834"/>
      <c r="BZ23" s="834"/>
      <c r="CA23" s="834"/>
      <c r="CB23" s="834"/>
      <c r="CC23" s="834"/>
      <c r="CD23" s="834"/>
      <c r="CE23" s="834"/>
      <c r="CF23" s="834"/>
      <c r="CG23" s="834"/>
      <c r="CH23" s="834"/>
      <c r="CI23" s="834"/>
      <c r="CJ23" s="834"/>
      <c r="CK23" s="834"/>
      <c r="CL23" s="834"/>
      <c r="CM23" s="834"/>
      <c r="CN23" s="834"/>
      <c r="CO23" s="834"/>
      <c r="CP23" s="834"/>
      <c r="CQ23" s="834"/>
      <c r="CR23" s="834"/>
      <c r="CS23" s="834"/>
      <c r="CT23" s="834"/>
      <c r="CU23" s="834"/>
      <c r="CV23" s="834"/>
      <c r="CW23" s="834"/>
      <c r="CX23" s="834"/>
      <c r="CY23" s="834"/>
      <c r="CZ23" s="834"/>
      <c r="DA23" s="834"/>
      <c r="DB23" s="834"/>
      <c r="DC23" s="834"/>
      <c r="DD23" s="834"/>
      <c r="DE23" s="834"/>
      <c r="DF23" s="834"/>
      <c r="DG23" s="834"/>
      <c r="DH23" s="834"/>
      <c r="DI23" s="834"/>
      <c r="DJ23" s="834"/>
      <c r="DK23" s="834"/>
      <c r="DL23" s="834"/>
      <c r="DM23" s="834"/>
      <c r="DN23" s="834"/>
      <c r="DO23" s="834"/>
      <c r="DP23" s="834"/>
      <c r="DQ23" s="834"/>
      <c r="DR23" s="834"/>
      <c r="DS23" s="834"/>
      <c r="DT23" s="834"/>
      <c r="DU23" s="834"/>
      <c r="DV23" s="834"/>
      <c r="DW23" s="834"/>
    </row>
    <row r="24" spans="1:127" s="839" customFormat="1" ht="21" customHeight="1" thickBot="1">
      <c r="A24" s="809"/>
      <c r="B24" s="835">
        <v>7</v>
      </c>
      <c r="C24" s="1605" t="s">
        <v>794</v>
      </c>
      <c r="D24" s="1606"/>
      <c r="E24" s="1606"/>
      <c r="F24" s="1606"/>
      <c r="G24" s="1606"/>
      <c r="H24" s="1606"/>
      <c r="I24" s="1606"/>
      <c r="J24" s="1607"/>
      <c r="K24" s="1069"/>
      <c r="L24" s="1069">
        <v>1</v>
      </c>
      <c r="M24" s="1069"/>
      <c r="N24" s="1069"/>
      <c r="O24" s="836"/>
      <c r="P24" s="818"/>
      <c r="Q24" s="835">
        <v>36</v>
      </c>
      <c r="R24" s="1565" t="s">
        <v>795</v>
      </c>
      <c r="S24" s="1566"/>
      <c r="T24" s="1566"/>
      <c r="U24" s="1566"/>
      <c r="V24" s="1566"/>
      <c r="W24" s="1566"/>
      <c r="X24" s="1566"/>
      <c r="Y24" s="1567"/>
      <c r="Z24" s="1069"/>
      <c r="AA24" s="1069"/>
      <c r="AB24" s="1069"/>
      <c r="AC24" s="1068"/>
      <c r="AD24" s="836">
        <v>1</v>
      </c>
      <c r="AE24" s="809"/>
      <c r="AF24" s="837">
        <f t="shared" si="1"/>
        <v>0.89</v>
      </c>
      <c r="AG24" s="837">
        <f t="shared" si="0"/>
        <v>1</v>
      </c>
      <c r="AH24" s="809"/>
      <c r="AI24" s="809"/>
      <c r="AJ24" s="809"/>
      <c r="AK24" s="809"/>
      <c r="AL24" s="809"/>
      <c r="AM24" s="840">
        <v>0</v>
      </c>
      <c r="AN24" s="840">
        <f>58</f>
        <v>58</v>
      </c>
      <c r="AO24" s="840" t="s">
        <v>786</v>
      </c>
      <c r="AP24" s="841"/>
      <c r="AQ24" s="841">
        <v>0</v>
      </c>
      <c r="AR24" s="1608" t="s">
        <v>413</v>
      </c>
      <c r="AS24" s="1608"/>
      <c r="AT24" s="1608"/>
      <c r="AU24" s="1608"/>
      <c r="AV24" s="846">
        <f>SUM(O18:O46,AD18:AD46)</f>
        <v>22</v>
      </c>
      <c r="AW24" s="846">
        <f>AQ24*AV24</f>
        <v>0</v>
      </c>
      <c r="AX24" s="847">
        <f>AV24/$AV$25</f>
        <v>0.38596491228070173</v>
      </c>
      <c r="AY24" s="847" t="s">
        <v>429</v>
      </c>
      <c r="AZ24" s="844"/>
      <c r="BA24" s="809"/>
      <c r="BB24" s="809"/>
      <c r="BC24" s="809"/>
      <c r="BD24" s="809"/>
      <c r="BE24" s="809"/>
      <c r="BF24" s="809"/>
      <c r="BG24" s="809"/>
      <c r="BH24" s="809"/>
      <c r="BI24" s="809"/>
      <c r="BJ24" s="809"/>
      <c r="BK24" s="809"/>
      <c r="BL24" s="809"/>
      <c r="BM24" s="809"/>
      <c r="BN24" s="809"/>
      <c r="BO24" s="809"/>
      <c r="BP24" s="809"/>
      <c r="BQ24" s="848"/>
      <c r="BR24" s="848"/>
      <c r="BS24" s="848"/>
      <c r="BT24" s="848"/>
      <c r="BU24" s="848"/>
      <c r="BV24" s="848"/>
      <c r="BW24" s="848"/>
      <c r="BX24" s="848"/>
      <c r="BY24" s="848"/>
      <c r="BZ24" s="848"/>
      <c r="CA24" s="848"/>
      <c r="CB24" s="848"/>
      <c r="CC24" s="848"/>
      <c r="CD24" s="848"/>
      <c r="CE24" s="848"/>
      <c r="CF24" s="848"/>
      <c r="CG24" s="848"/>
      <c r="CH24" s="848"/>
      <c r="CI24" s="848"/>
      <c r="CJ24" s="848"/>
      <c r="CK24" s="848"/>
      <c r="CL24" s="848"/>
      <c r="CM24" s="848"/>
      <c r="CN24" s="848"/>
      <c r="CO24" s="848"/>
      <c r="CP24" s="848"/>
      <c r="CQ24" s="848"/>
      <c r="CR24" s="848"/>
      <c r="CS24" s="848"/>
      <c r="CT24" s="848"/>
      <c r="CU24" s="848"/>
      <c r="CV24" s="848"/>
      <c r="CW24" s="848"/>
      <c r="CX24" s="848"/>
      <c r="CY24" s="848"/>
      <c r="CZ24" s="848"/>
      <c r="DA24" s="848"/>
      <c r="DB24" s="848"/>
      <c r="DC24" s="848"/>
      <c r="DD24" s="848"/>
      <c r="DE24" s="848"/>
      <c r="DF24" s="848"/>
      <c r="DG24" s="848"/>
      <c r="DH24" s="848"/>
      <c r="DI24" s="848"/>
      <c r="DJ24" s="848"/>
      <c r="DK24" s="848"/>
      <c r="DL24" s="848"/>
      <c r="DM24" s="848"/>
      <c r="DN24" s="848"/>
      <c r="DO24" s="848"/>
      <c r="DP24" s="848"/>
      <c r="DQ24" s="848"/>
      <c r="DR24" s="848"/>
      <c r="DS24" s="848"/>
      <c r="DT24" s="848"/>
      <c r="DU24" s="848"/>
      <c r="DV24" s="848"/>
      <c r="DW24" s="848"/>
    </row>
    <row r="25" spans="1:127" s="839" customFormat="1" ht="21" customHeight="1" thickTop="1">
      <c r="A25" s="809"/>
      <c r="B25" s="835">
        <v>8</v>
      </c>
      <c r="C25" s="1565" t="s">
        <v>796</v>
      </c>
      <c r="D25" s="1566"/>
      <c r="E25" s="1566"/>
      <c r="F25" s="1566"/>
      <c r="G25" s="1566"/>
      <c r="H25" s="1566"/>
      <c r="I25" s="1566"/>
      <c r="J25" s="1567"/>
      <c r="K25" s="1069"/>
      <c r="L25" s="1069">
        <v>1</v>
      </c>
      <c r="M25" s="1069">
        <v>0</v>
      </c>
      <c r="N25" s="1068">
        <v>0</v>
      </c>
      <c r="O25" s="836"/>
      <c r="P25" s="818"/>
      <c r="Q25" s="835">
        <v>37</v>
      </c>
      <c r="R25" s="1565" t="s">
        <v>797</v>
      </c>
      <c r="S25" s="1566"/>
      <c r="T25" s="1566"/>
      <c r="U25" s="1566"/>
      <c r="V25" s="1566"/>
      <c r="W25" s="1566"/>
      <c r="X25" s="1566"/>
      <c r="Y25" s="1567"/>
      <c r="Z25" s="1069"/>
      <c r="AA25" s="1069">
        <v>0</v>
      </c>
      <c r="AB25" s="1069">
        <v>0</v>
      </c>
      <c r="AC25" s="1068">
        <v>0</v>
      </c>
      <c r="AD25" s="836">
        <v>1</v>
      </c>
      <c r="AE25" s="809"/>
      <c r="AF25" s="837">
        <f t="shared" si="1"/>
        <v>0.89</v>
      </c>
      <c r="AG25" s="837">
        <f>SUMPRODUCT($Z$17:$AD$17,Z25:AD25)</f>
        <v>1</v>
      </c>
      <c r="AH25" s="809"/>
      <c r="AI25" s="809"/>
      <c r="AJ25" s="809"/>
      <c r="AK25" s="809"/>
      <c r="AL25" s="809"/>
      <c r="AM25" s="844"/>
      <c r="AN25" s="844"/>
      <c r="AO25" s="844"/>
      <c r="AP25" s="844"/>
      <c r="AQ25" s="844"/>
      <c r="AR25" s="1609" t="s">
        <v>5</v>
      </c>
      <c r="AS25" s="1609"/>
      <c r="AT25" s="1609"/>
      <c r="AU25" s="1609"/>
      <c r="AV25" s="849">
        <f>SUM(AV20:AV24)</f>
        <v>57</v>
      </c>
      <c r="AW25" s="849">
        <f>SUM(AW20:AW24)</f>
        <v>85</v>
      </c>
      <c r="AX25" s="850">
        <f>SUM(AX20:AX24)</f>
        <v>0.99999999999999989</v>
      </c>
      <c r="AY25" s="850">
        <f>SUM(AY20:AY24)</f>
        <v>1</v>
      </c>
      <c r="AZ25" s="844"/>
      <c r="BA25" s="809"/>
      <c r="BB25" s="809"/>
      <c r="BC25" s="809"/>
      <c r="BD25" s="809"/>
      <c r="BE25" s="809"/>
      <c r="BF25" s="809"/>
      <c r="BG25" s="809"/>
      <c r="BH25" s="809"/>
      <c r="BI25" s="809"/>
      <c r="BJ25" s="809"/>
      <c r="BK25" s="809"/>
      <c r="BL25" s="809"/>
      <c r="BM25" s="809"/>
      <c r="BN25" s="809"/>
      <c r="BO25" s="809"/>
      <c r="BP25" s="809"/>
      <c r="BQ25" s="834"/>
      <c r="BR25" s="834"/>
      <c r="BS25" s="834"/>
      <c r="BT25" s="834"/>
      <c r="BU25" s="834"/>
      <c r="BV25" s="834"/>
      <c r="BW25" s="834"/>
      <c r="BX25" s="834"/>
      <c r="BY25" s="834"/>
      <c r="BZ25" s="834"/>
      <c r="CA25" s="834"/>
      <c r="CB25" s="834"/>
      <c r="CC25" s="834"/>
      <c r="CD25" s="834"/>
      <c r="CE25" s="834"/>
      <c r="CF25" s="834"/>
      <c r="CG25" s="834"/>
      <c r="CH25" s="834"/>
      <c r="CI25" s="834"/>
      <c r="CJ25" s="834"/>
      <c r="CK25" s="834"/>
      <c r="CL25" s="834"/>
      <c r="CM25" s="834"/>
      <c r="CN25" s="834"/>
      <c r="CO25" s="834"/>
      <c r="CP25" s="834"/>
      <c r="CQ25" s="834"/>
      <c r="CR25" s="834"/>
      <c r="CS25" s="834"/>
      <c r="CT25" s="834"/>
      <c r="CU25" s="834"/>
      <c r="CV25" s="834"/>
      <c r="CW25" s="834"/>
      <c r="CX25" s="834"/>
      <c r="CY25" s="834"/>
      <c r="CZ25" s="834"/>
      <c r="DA25" s="834"/>
      <c r="DB25" s="834"/>
      <c r="DC25" s="834"/>
      <c r="DD25" s="834"/>
      <c r="DE25" s="834"/>
      <c r="DF25" s="834"/>
      <c r="DG25" s="834"/>
      <c r="DH25" s="834"/>
      <c r="DI25" s="834"/>
      <c r="DJ25" s="834"/>
      <c r="DK25" s="834"/>
      <c r="DL25" s="834"/>
      <c r="DM25" s="834"/>
      <c r="DN25" s="834"/>
      <c r="DO25" s="834"/>
      <c r="DP25" s="834"/>
      <c r="DQ25" s="834"/>
      <c r="DR25" s="834"/>
      <c r="DS25" s="834"/>
      <c r="DT25" s="834"/>
      <c r="DU25" s="834"/>
      <c r="DV25" s="834"/>
      <c r="DW25" s="834"/>
    </row>
    <row r="26" spans="1:127" s="839" customFormat="1" ht="21" customHeight="1">
      <c r="A26" s="809"/>
      <c r="B26" s="835">
        <v>9</v>
      </c>
      <c r="C26" s="1572" t="s">
        <v>798</v>
      </c>
      <c r="D26" s="1573"/>
      <c r="E26" s="1573"/>
      <c r="F26" s="1573"/>
      <c r="G26" s="1573"/>
      <c r="H26" s="1573"/>
      <c r="I26" s="1573"/>
      <c r="J26" s="1574"/>
      <c r="K26" s="1069"/>
      <c r="L26" s="1069"/>
      <c r="M26" s="1069">
        <v>1</v>
      </c>
      <c r="N26" s="1068"/>
      <c r="O26" s="836"/>
      <c r="P26" s="818"/>
      <c r="Q26" s="835">
        <v>38</v>
      </c>
      <c r="R26" s="1565" t="s">
        <v>799</v>
      </c>
      <c r="S26" s="1566"/>
      <c r="T26" s="1566"/>
      <c r="U26" s="1566"/>
      <c r="V26" s="1566"/>
      <c r="W26" s="1566"/>
      <c r="X26" s="1566"/>
      <c r="Y26" s="1567"/>
      <c r="Z26" s="1069"/>
      <c r="AA26" s="1069">
        <v>0</v>
      </c>
      <c r="AB26" s="1069">
        <v>0</v>
      </c>
      <c r="AC26" s="1068">
        <v>0</v>
      </c>
      <c r="AD26" s="836">
        <v>1</v>
      </c>
      <c r="AE26" s="809"/>
      <c r="AF26" s="837">
        <f t="shared" si="1"/>
        <v>0.79</v>
      </c>
      <c r="AG26" s="837">
        <f t="shared" si="0"/>
        <v>1</v>
      </c>
      <c r="AH26" s="809"/>
      <c r="AI26" s="809"/>
      <c r="AJ26" s="809"/>
      <c r="AK26" s="809"/>
      <c r="AL26" s="809"/>
      <c r="AM26" s="844"/>
      <c r="AN26" s="844"/>
      <c r="AO26" s="844"/>
      <c r="AP26" s="844"/>
      <c r="AQ26" s="844"/>
      <c r="AR26" s="844"/>
      <c r="AS26" s="844"/>
      <c r="AT26" s="844"/>
      <c r="AU26" s="844"/>
      <c r="AX26" s="844"/>
      <c r="AY26" s="844"/>
      <c r="AZ26" s="844"/>
      <c r="BA26" s="809"/>
      <c r="BB26" s="809"/>
      <c r="BC26" s="809"/>
      <c r="BD26" s="809"/>
      <c r="BE26" s="809"/>
      <c r="BF26" s="809"/>
      <c r="BG26" s="809"/>
      <c r="BH26" s="809"/>
      <c r="BI26" s="809"/>
      <c r="BJ26" s="809"/>
      <c r="BK26" s="809"/>
      <c r="BL26" s="809"/>
      <c r="BM26" s="809"/>
      <c r="BN26" s="809"/>
      <c r="BO26" s="809"/>
      <c r="BP26" s="809"/>
      <c r="BQ26" s="834"/>
      <c r="BR26" s="834"/>
      <c r="BS26" s="834"/>
      <c r="BT26" s="834"/>
      <c r="BU26" s="834"/>
      <c r="BV26" s="834"/>
      <c r="BW26" s="834"/>
      <c r="BX26" s="834"/>
      <c r="BY26" s="834"/>
      <c r="BZ26" s="834"/>
      <c r="CA26" s="834"/>
      <c r="CB26" s="834"/>
      <c r="CC26" s="834"/>
      <c r="CD26" s="834"/>
      <c r="CE26" s="834"/>
      <c r="CF26" s="834"/>
      <c r="CG26" s="834"/>
      <c r="CH26" s="834"/>
      <c r="CI26" s="834"/>
      <c r="CJ26" s="834"/>
      <c r="CK26" s="834"/>
      <c r="CL26" s="834"/>
      <c r="CM26" s="834"/>
      <c r="CN26" s="834"/>
      <c r="CO26" s="834"/>
      <c r="CP26" s="834"/>
      <c r="CQ26" s="834"/>
      <c r="CR26" s="834"/>
      <c r="CS26" s="834"/>
      <c r="CT26" s="834"/>
      <c r="CU26" s="834"/>
      <c r="CV26" s="834"/>
      <c r="CW26" s="834"/>
      <c r="CX26" s="834"/>
      <c r="CY26" s="834"/>
      <c r="CZ26" s="834"/>
      <c r="DA26" s="834"/>
      <c r="DB26" s="834"/>
      <c r="DC26" s="834"/>
      <c r="DD26" s="834"/>
      <c r="DE26" s="834"/>
      <c r="DF26" s="834"/>
      <c r="DG26" s="834"/>
      <c r="DH26" s="834"/>
      <c r="DI26" s="834"/>
      <c r="DJ26" s="834"/>
      <c r="DK26" s="834"/>
      <c r="DL26" s="834"/>
      <c r="DM26" s="834"/>
      <c r="DN26" s="834"/>
      <c r="DO26" s="834"/>
      <c r="DP26" s="834"/>
      <c r="DQ26" s="834"/>
      <c r="DR26" s="834"/>
      <c r="DS26" s="834"/>
      <c r="DT26" s="834"/>
      <c r="DU26" s="834"/>
      <c r="DV26" s="834"/>
      <c r="DW26" s="834"/>
    </row>
    <row r="27" spans="1:127" s="839" customFormat="1" ht="21" customHeight="1">
      <c r="A27" s="809"/>
      <c r="B27" s="835">
        <v>10</v>
      </c>
      <c r="C27" s="1572" t="s">
        <v>800</v>
      </c>
      <c r="D27" s="1573"/>
      <c r="E27" s="1573"/>
      <c r="F27" s="1573"/>
      <c r="G27" s="1573"/>
      <c r="H27" s="1573"/>
      <c r="I27" s="1573"/>
      <c r="J27" s="1574"/>
      <c r="K27" s="1069">
        <v>0</v>
      </c>
      <c r="L27" s="1069">
        <v>1</v>
      </c>
      <c r="M27" s="1069"/>
      <c r="N27" s="1068"/>
      <c r="O27" s="836"/>
      <c r="P27" s="818"/>
      <c r="Q27" s="835">
        <v>39</v>
      </c>
      <c r="R27" s="1565" t="s">
        <v>801</v>
      </c>
      <c r="S27" s="1566"/>
      <c r="T27" s="1566"/>
      <c r="U27" s="1566"/>
      <c r="V27" s="1566"/>
      <c r="W27" s="1566"/>
      <c r="X27" s="1566"/>
      <c r="Y27" s="1567"/>
      <c r="Z27" s="1069"/>
      <c r="AA27" s="1069">
        <v>0</v>
      </c>
      <c r="AB27" s="1069"/>
      <c r="AC27" s="1068"/>
      <c r="AD27" s="836">
        <v>1</v>
      </c>
      <c r="AE27" s="809"/>
      <c r="AF27" s="837">
        <f t="shared" si="1"/>
        <v>0.89</v>
      </c>
      <c r="AG27" s="837">
        <f t="shared" si="0"/>
        <v>1</v>
      </c>
      <c r="AH27" s="809"/>
      <c r="AI27" s="809"/>
      <c r="AJ27" s="809"/>
      <c r="AK27" s="809"/>
      <c r="AL27" s="809"/>
      <c r="AM27" s="844"/>
      <c r="AN27" s="844"/>
      <c r="AO27" s="844"/>
      <c r="AP27" s="844"/>
      <c r="AQ27" s="844"/>
      <c r="AR27" s="844"/>
      <c r="AS27" s="844"/>
      <c r="AT27" s="844"/>
      <c r="AU27" s="844"/>
      <c r="AV27" s="851" t="s">
        <v>802</v>
      </c>
      <c r="AW27" s="840">
        <f>SUM(AV20:AV23)*AQ20</f>
        <v>140</v>
      </c>
      <c r="AX27" s="844" t="s">
        <v>803</v>
      </c>
      <c r="AY27" s="844"/>
      <c r="AZ27" s="844"/>
      <c r="BA27" s="809"/>
      <c r="BB27" s="809"/>
      <c r="BC27" s="809"/>
      <c r="BD27" s="809"/>
      <c r="BE27" s="809"/>
      <c r="BF27" s="809"/>
      <c r="BG27" s="809"/>
      <c r="BH27" s="809"/>
      <c r="BI27" s="809"/>
      <c r="BJ27" s="809"/>
      <c r="BK27" s="809"/>
      <c r="BL27" s="809"/>
      <c r="BM27" s="809"/>
      <c r="BN27" s="809"/>
      <c r="BO27" s="809"/>
      <c r="BP27" s="809"/>
      <c r="BQ27" s="834"/>
      <c r="BR27" s="834"/>
      <c r="BS27" s="834"/>
      <c r="BT27" s="834"/>
      <c r="BU27" s="834"/>
      <c r="BV27" s="834"/>
      <c r="BW27" s="834"/>
      <c r="BX27" s="834"/>
      <c r="BY27" s="834"/>
      <c r="BZ27" s="834"/>
      <c r="CA27" s="834"/>
      <c r="CB27" s="834"/>
      <c r="CC27" s="834"/>
      <c r="CD27" s="834"/>
      <c r="CE27" s="834"/>
      <c r="CF27" s="834"/>
      <c r="CG27" s="834"/>
      <c r="CH27" s="834"/>
      <c r="CI27" s="834"/>
      <c r="CJ27" s="834"/>
      <c r="CK27" s="834"/>
      <c r="CL27" s="834"/>
      <c r="CM27" s="834"/>
      <c r="CN27" s="834"/>
      <c r="CO27" s="834"/>
      <c r="CP27" s="834"/>
      <c r="CQ27" s="834"/>
      <c r="CR27" s="834"/>
      <c r="CS27" s="834"/>
      <c r="CT27" s="834"/>
      <c r="CU27" s="834"/>
      <c r="CV27" s="834"/>
      <c r="CW27" s="834"/>
      <c r="CX27" s="834"/>
      <c r="CY27" s="834"/>
      <c r="CZ27" s="834"/>
      <c r="DA27" s="834"/>
      <c r="DB27" s="834"/>
      <c r="DC27" s="834"/>
      <c r="DD27" s="834"/>
      <c r="DE27" s="834"/>
      <c r="DF27" s="834"/>
      <c r="DG27" s="834"/>
      <c r="DH27" s="834"/>
      <c r="DI27" s="834"/>
      <c r="DJ27" s="834"/>
      <c r="DK27" s="834"/>
      <c r="DL27" s="834"/>
      <c r="DM27" s="834"/>
      <c r="DN27" s="834"/>
      <c r="DO27" s="834"/>
      <c r="DP27" s="834"/>
      <c r="DQ27" s="834"/>
      <c r="DR27" s="834"/>
      <c r="DS27" s="834"/>
      <c r="DT27" s="834"/>
      <c r="DU27" s="834"/>
      <c r="DV27" s="834"/>
      <c r="DW27" s="834"/>
    </row>
    <row r="28" spans="1:127" s="839" customFormat="1" ht="21" customHeight="1">
      <c r="A28" s="809"/>
      <c r="B28" s="835">
        <v>11</v>
      </c>
      <c r="C28" s="1565" t="s">
        <v>804</v>
      </c>
      <c r="D28" s="1566"/>
      <c r="E28" s="1566"/>
      <c r="F28" s="1566"/>
      <c r="G28" s="1566"/>
      <c r="H28" s="1566"/>
      <c r="I28" s="1566"/>
      <c r="J28" s="1567"/>
      <c r="K28" s="1069"/>
      <c r="L28" s="1069"/>
      <c r="M28" s="1068">
        <v>1</v>
      </c>
      <c r="N28" s="1068"/>
      <c r="O28" s="836"/>
      <c r="P28" s="818"/>
      <c r="Q28" s="835">
        <v>40</v>
      </c>
      <c r="R28" s="1565" t="s">
        <v>805</v>
      </c>
      <c r="S28" s="1566"/>
      <c r="T28" s="1566"/>
      <c r="U28" s="1566"/>
      <c r="V28" s="1566"/>
      <c r="W28" s="1566"/>
      <c r="X28" s="1566"/>
      <c r="Y28" s="1567"/>
      <c r="Z28" s="1069"/>
      <c r="AA28" s="1069"/>
      <c r="AB28" s="1069"/>
      <c r="AC28" s="1068"/>
      <c r="AD28" s="836">
        <v>1</v>
      </c>
      <c r="AE28" s="809"/>
      <c r="AF28" s="837">
        <f t="shared" si="1"/>
        <v>0.79</v>
      </c>
      <c r="AG28" s="837">
        <f t="shared" si="0"/>
        <v>1</v>
      </c>
      <c r="AH28" s="809"/>
      <c r="AI28" s="809"/>
      <c r="AJ28" s="809"/>
      <c r="AK28" s="809"/>
      <c r="AL28" s="809"/>
      <c r="AM28" s="844"/>
      <c r="AN28" s="844"/>
      <c r="AO28" s="844"/>
      <c r="AP28" s="844"/>
      <c r="AQ28" s="844"/>
      <c r="AR28" s="844"/>
      <c r="AS28" s="844"/>
      <c r="AT28" s="844"/>
      <c r="AU28" s="851"/>
      <c r="AV28" s="844"/>
      <c r="AW28" s="844"/>
      <c r="AX28" s="844"/>
      <c r="AY28" s="844"/>
      <c r="AZ28" s="844"/>
      <c r="BA28" s="809"/>
      <c r="BB28" s="809"/>
      <c r="BC28" s="809"/>
      <c r="BD28" s="809"/>
      <c r="BE28" s="809"/>
      <c r="BF28" s="809"/>
      <c r="BG28" s="809"/>
      <c r="BH28" s="809"/>
      <c r="BI28" s="809"/>
      <c r="BJ28" s="809"/>
      <c r="BK28" s="809"/>
      <c r="BL28" s="809"/>
      <c r="BM28" s="809"/>
      <c r="BN28" s="809"/>
      <c r="BO28" s="809"/>
      <c r="BP28" s="809"/>
      <c r="BQ28" s="834"/>
      <c r="BR28" s="834"/>
      <c r="BS28" s="834"/>
      <c r="BT28" s="834"/>
      <c r="BU28" s="834"/>
      <c r="BV28" s="834"/>
      <c r="BW28" s="834"/>
      <c r="BX28" s="834"/>
      <c r="BY28" s="834"/>
      <c r="BZ28" s="834"/>
      <c r="CA28" s="834"/>
      <c r="CB28" s="834"/>
      <c r="CC28" s="834"/>
      <c r="CD28" s="834"/>
      <c r="CE28" s="834"/>
      <c r="CF28" s="834"/>
      <c r="CG28" s="834"/>
      <c r="CH28" s="834"/>
      <c r="CI28" s="834"/>
      <c r="CJ28" s="834"/>
      <c r="CK28" s="834"/>
      <c r="CL28" s="834"/>
      <c r="CM28" s="834"/>
      <c r="CN28" s="834"/>
      <c r="CO28" s="834"/>
      <c r="CP28" s="834"/>
      <c r="CQ28" s="834"/>
      <c r="CR28" s="834"/>
      <c r="CS28" s="834"/>
      <c r="CT28" s="834"/>
      <c r="CU28" s="834"/>
      <c r="CV28" s="834"/>
      <c r="CW28" s="834"/>
      <c r="CX28" s="834"/>
      <c r="CY28" s="834"/>
      <c r="CZ28" s="834"/>
      <c r="DA28" s="834"/>
      <c r="DB28" s="834"/>
      <c r="DC28" s="834"/>
      <c r="DD28" s="834"/>
      <c r="DE28" s="834"/>
      <c r="DF28" s="834"/>
      <c r="DG28" s="834"/>
      <c r="DH28" s="834"/>
      <c r="DI28" s="834"/>
      <c r="DJ28" s="834"/>
      <c r="DK28" s="834"/>
      <c r="DL28" s="834"/>
      <c r="DM28" s="834"/>
      <c r="DN28" s="834"/>
      <c r="DO28" s="834"/>
      <c r="DP28" s="834"/>
      <c r="DQ28" s="834"/>
      <c r="DR28" s="834"/>
      <c r="DS28" s="834"/>
      <c r="DT28" s="834"/>
      <c r="DU28" s="834"/>
      <c r="DV28" s="834"/>
      <c r="DW28" s="834"/>
    </row>
    <row r="29" spans="1:127" s="839" customFormat="1" ht="21" customHeight="1" thickBot="1">
      <c r="A29" s="809"/>
      <c r="B29" s="835">
        <v>12</v>
      </c>
      <c r="C29" s="1565" t="s">
        <v>806</v>
      </c>
      <c r="D29" s="1566"/>
      <c r="E29" s="1566"/>
      <c r="F29" s="1566"/>
      <c r="G29" s="1566"/>
      <c r="H29" s="1566"/>
      <c r="I29" s="1566"/>
      <c r="J29" s="1567"/>
      <c r="K29" s="1069"/>
      <c r="L29" s="1069">
        <v>0</v>
      </c>
      <c r="M29" s="1068">
        <v>1</v>
      </c>
      <c r="N29" s="1068"/>
      <c r="O29" s="836">
        <v>0</v>
      </c>
      <c r="P29" s="818"/>
      <c r="Q29" s="835">
        <v>41</v>
      </c>
      <c r="R29" s="1565" t="s">
        <v>807</v>
      </c>
      <c r="S29" s="1566"/>
      <c r="T29" s="1566"/>
      <c r="U29" s="1566"/>
      <c r="V29" s="1566"/>
      <c r="W29" s="1566"/>
      <c r="X29" s="1566"/>
      <c r="Y29" s="1567"/>
      <c r="Z29" s="1069"/>
      <c r="AA29" s="1069"/>
      <c r="AB29" s="1069"/>
      <c r="AC29" s="1068"/>
      <c r="AD29" s="836">
        <v>1</v>
      </c>
      <c r="AE29" s="809"/>
      <c r="AF29" s="837">
        <f t="shared" si="1"/>
        <v>0.79</v>
      </c>
      <c r="AG29" s="837">
        <f t="shared" si="0"/>
        <v>1</v>
      </c>
      <c r="AH29" s="809"/>
      <c r="AI29" s="809"/>
      <c r="AJ29" s="809"/>
      <c r="AK29" s="809"/>
      <c r="AL29" s="809"/>
      <c r="AM29" s="844"/>
      <c r="AN29" s="844"/>
      <c r="AO29" s="840"/>
      <c r="AP29" s="841"/>
      <c r="AQ29" s="834"/>
      <c r="AR29" s="834"/>
      <c r="AS29" s="834"/>
      <c r="AT29" s="834"/>
      <c r="AU29" s="834"/>
      <c r="AV29" s="834"/>
      <c r="AW29" s="834"/>
      <c r="AX29" s="844"/>
      <c r="AY29" s="844"/>
      <c r="AZ29" s="844"/>
      <c r="BA29" s="809"/>
      <c r="BB29" s="809"/>
      <c r="BC29" s="809"/>
      <c r="BD29" s="809"/>
      <c r="BE29" s="809"/>
      <c r="BF29" s="809"/>
      <c r="BG29" s="809"/>
      <c r="BH29" s="809"/>
      <c r="BI29" s="809"/>
      <c r="BJ29" s="809"/>
      <c r="BK29" s="809"/>
      <c r="BL29" s="809"/>
      <c r="BM29" s="809"/>
      <c r="BN29" s="809"/>
      <c r="BO29" s="809"/>
      <c r="BP29" s="809"/>
      <c r="BQ29" s="834"/>
      <c r="BR29" s="834"/>
      <c r="BS29" s="834"/>
      <c r="BT29" s="834"/>
      <c r="BU29" s="834"/>
      <c r="BV29" s="834"/>
      <c r="BW29" s="834"/>
      <c r="BX29" s="834"/>
      <c r="BY29" s="834"/>
      <c r="BZ29" s="834"/>
      <c r="CA29" s="834"/>
      <c r="CB29" s="834"/>
      <c r="CC29" s="834"/>
      <c r="CD29" s="834"/>
      <c r="CE29" s="834"/>
      <c r="CF29" s="834"/>
      <c r="CG29" s="834"/>
      <c r="CH29" s="834"/>
      <c r="CI29" s="834"/>
      <c r="CJ29" s="834"/>
      <c r="CK29" s="834"/>
      <c r="CL29" s="834"/>
      <c r="CM29" s="834"/>
      <c r="CN29" s="834"/>
      <c r="CO29" s="834"/>
      <c r="CP29" s="834"/>
      <c r="CQ29" s="834"/>
      <c r="CR29" s="834"/>
      <c r="CS29" s="834"/>
      <c r="CT29" s="834"/>
      <c r="CU29" s="834"/>
      <c r="CV29" s="834"/>
      <c r="CW29" s="834"/>
      <c r="CX29" s="834"/>
      <c r="CY29" s="834"/>
      <c r="CZ29" s="834"/>
      <c r="DA29" s="834"/>
      <c r="DB29" s="834"/>
      <c r="DC29" s="834"/>
      <c r="DD29" s="834"/>
      <c r="DE29" s="834"/>
      <c r="DF29" s="834"/>
      <c r="DG29" s="834"/>
      <c r="DH29" s="834"/>
      <c r="DI29" s="834"/>
      <c r="DJ29" s="834"/>
      <c r="DK29" s="834"/>
      <c r="DL29" s="834"/>
      <c r="DM29" s="834"/>
      <c r="DN29" s="834"/>
      <c r="DO29" s="834"/>
      <c r="DP29" s="834"/>
      <c r="DQ29" s="834"/>
      <c r="DR29" s="834"/>
      <c r="DS29" s="834"/>
      <c r="DT29" s="834"/>
      <c r="DU29" s="834"/>
      <c r="DV29" s="834"/>
      <c r="DW29" s="834"/>
    </row>
    <row r="30" spans="1:127" s="839" customFormat="1" ht="21" customHeight="1" thickBot="1">
      <c r="A30" s="809"/>
      <c r="B30" s="835">
        <v>13</v>
      </c>
      <c r="C30" s="1572" t="s">
        <v>808</v>
      </c>
      <c r="D30" s="1573"/>
      <c r="E30" s="1573"/>
      <c r="F30" s="1573"/>
      <c r="G30" s="1573"/>
      <c r="H30" s="1573"/>
      <c r="I30" s="1573"/>
      <c r="J30" s="1574"/>
      <c r="K30" s="1069"/>
      <c r="L30" s="1069">
        <v>1</v>
      </c>
      <c r="M30" s="1069"/>
      <c r="N30" s="1069"/>
      <c r="O30" s="836">
        <v>0</v>
      </c>
      <c r="P30" s="818"/>
      <c r="Q30" s="835">
        <v>42</v>
      </c>
      <c r="R30" s="1565" t="s">
        <v>809</v>
      </c>
      <c r="S30" s="1566"/>
      <c r="T30" s="1566"/>
      <c r="U30" s="1566"/>
      <c r="V30" s="1566"/>
      <c r="W30" s="1566"/>
      <c r="X30" s="1566"/>
      <c r="Y30" s="1567"/>
      <c r="Z30" s="1069"/>
      <c r="AA30" s="1069"/>
      <c r="AB30" s="1069"/>
      <c r="AC30" s="1068"/>
      <c r="AD30" s="836">
        <v>1</v>
      </c>
      <c r="AE30" s="809"/>
      <c r="AF30" s="837">
        <f t="shared" si="1"/>
        <v>0.89</v>
      </c>
      <c r="AG30" s="837">
        <f t="shared" si="0"/>
        <v>1</v>
      </c>
      <c r="AH30" s="809"/>
      <c r="AI30" s="809"/>
      <c r="AJ30" s="809"/>
      <c r="AK30" s="809"/>
      <c r="AL30" s="809"/>
      <c r="AM30" s="844"/>
      <c r="AN30" s="844"/>
      <c r="AO30" s="840"/>
      <c r="AP30" s="834"/>
      <c r="AQ30" s="834"/>
      <c r="AR30" s="1619" t="s">
        <v>810</v>
      </c>
      <c r="AS30" s="1620"/>
      <c r="AT30" s="1620"/>
      <c r="AU30" s="1620"/>
      <c r="AV30" s="1621"/>
      <c r="AW30" s="1622" t="s">
        <v>811</v>
      </c>
      <c r="AX30" s="1623"/>
      <c r="AY30" s="1624"/>
      <c r="AZ30" s="820"/>
      <c r="BA30" s="809"/>
      <c r="BB30" s="809"/>
      <c r="BC30" s="809"/>
      <c r="BD30" s="809"/>
      <c r="BE30" s="809"/>
      <c r="BF30" s="809"/>
      <c r="BG30" s="809"/>
      <c r="BH30" s="809"/>
      <c r="BI30" s="809"/>
      <c r="BJ30" s="809"/>
      <c r="BK30" s="809"/>
      <c r="BL30" s="809"/>
      <c r="BM30" s="809"/>
      <c r="BN30" s="809"/>
      <c r="BO30" s="809"/>
      <c r="BP30" s="809"/>
      <c r="BQ30" s="834"/>
      <c r="BR30" s="834"/>
      <c r="BS30" s="834"/>
      <c r="BT30" s="834"/>
      <c r="BU30" s="834"/>
      <c r="BV30" s="834"/>
      <c r="BW30" s="834"/>
      <c r="BX30" s="834"/>
      <c r="BY30" s="834"/>
      <c r="BZ30" s="834"/>
      <c r="CA30" s="834"/>
      <c r="CB30" s="834"/>
      <c r="CC30" s="834"/>
      <c r="CD30" s="834"/>
      <c r="CE30" s="834"/>
      <c r="CF30" s="834"/>
      <c r="CG30" s="834"/>
      <c r="CH30" s="834"/>
      <c r="CI30" s="834"/>
      <c r="CJ30" s="834"/>
      <c r="CK30" s="834"/>
      <c r="CL30" s="834"/>
      <c r="CM30" s="834"/>
      <c r="CN30" s="834"/>
      <c r="CO30" s="834"/>
      <c r="CP30" s="834"/>
      <c r="CQ30" s="834"/>
      <c r="CR30" s="834"/>
      <c r="CS30" s="834"/>
      <c r="CT30" s="834"/>
      <c r="CU30" s="834"/>
      <c r="CV30" s="834"/>
      <c r="CW30" s="834"/>
      <c r="CX30" s="834"/>
      <c r="CY30" s="834"/>
      <c r="CZ30" s="834"/>
      <c r="DA30" s="834"/>
      <c r="DB30" s="834"/>
      <c r="DC30" s="834"/>
      <c r="DD30" s="834"/>
      <c r="DE30" s="834"/>
      <c r="DF30" s="834"/>
      <c r="DG30" s="834"/>
      <c r="DH30" s="834"/>
      <c r="DI30" s="834"/>
      <c r="DJ30" s="834"/>
      <c r="DK30" s="834"/>
      <c r="DL30" s="834"/>
      <c r="DM30" s="834"/>
      <c r="DN30" s="834"/>
      <c r="DO30" s="834"/>
      <c r="DP30" s="834"/>
      <c r="DQ30" s="834"/>
      <c r="DR30" s="834"/>
      <c r="DS30" s="834"/>
      <c r="DT30" s="834"/>
      <c r="DU30" s="834"/>
      <c r="DV30" s="834"/>
      <c r="DW30" s="834"/>
    </row>
    <row r="31" spans="1:127" s="839" customFormat="1" ht="21" customHeight="1" thickBot="1">
      <c r="A31" s="809"/>
      <c r="B31" s="835">
        <v>14</v>
      </c>
      <c r="C31" s="1572" t="s">
        <v>812</v>
      </c>
      <c r="D31" s="1573"/>
      <c r="E31" s="1573"/>
      <c r="F31" s="1573"/>
      <c r="G31" s="1573"/>
      <c r="H31" s="1573"/>
      <c r="I31" s="1573"/>
      <c r="J31" s="1574"/>
      <c r="K31" s="1069"/>
      <c r="M31" s="1069">
        <v>1</v>
      </c>
      <c r="N31" s="1068">
        <v>0</v>
      </c>
      <c r="O31" s="836"/>
      <c r="P31" s="818"/>
      <c r="Q31" s="835">
        <v>43</v>
      </c>
      <c r="R31" s="1565" t="s">
        <v>813</v>
      </c>
      <c r="S31" s="1566"/>
      <c r="T31" s="1566"/>
      <c r="U31" s="1566"/>
      <c r="V31" s="1566"/>
      <c r="W31" s="1566"/>
      <c r="X31" s="1566"/>
      <c r="Y31" s="1567"/>
      <c r="Z31" s="1069"/>
      <c r="AA31" s="1069"/>
      <c r="AB31" s="1069"/>
      <c r="AC31" s="1068">
        <v>0</v>
      </c>
      <c r="AD31" s="836">
        <v>1</v>
      </c>
      <c r="AE31" s="809"/>
      <c r="AF31" s="837">
        <f t="shared" si="1"/>
        <v>0.79</v>
      </c>
      <c r="AG31" s="837">
        <f t="shared" si="0"/>
        <v>1</v>
      </c>
      <c r="AH31" s="809"/>
      <c r="AI31" s="809"/>
      <c r="AJ31" s="809"/>
      <c r="AK31" s="809"/>
      <c r="AL31" s="809"/>
      <c r="AM31" s="844"/>
      <c r="AN31" s="840">
        <f>MAX(AN20:AN24)</f>
        <v>58</v>
      </c>
      <c r="AO31" s="844"/>
      <c r="AP31" s="834"/>
      <c r="AQ31" s="834"/>
      <c r="AR31" s="1625">
        <f>AW25</f>
        <v>85</v>
      </c>
      <c r="AS31" s="1626"/>
      <c r="AT31" s="1626"/>
      <c r="AU31" s="1626"/>
      <c r="AV31" s="1627"/>
      <c r="AW31" s="1610">
        <f>SUM(100/AR33*AR31)</f>
        <v>60.714285714285715</v>
      </c>
      <c r="AX31" s="1611"/>
      <c r="AY31" s="1614" t="s">
        <v>9</v>
      </c>
      <c r="AZ31" s="852"/>
      <c r="BA31" s="809"/>
      <c r="BB31" s="809"/>
      <c r="BC31" s="809"/>
      <c r="BD31" s="809"/>
      <c r="BE31" s="809"/>
      <c r="BF31" s="809"/>
      <c r="BG31" s="809"/>
      <c r="BH31" s="809"/>
      <c r="BI31" s="809"/>
      <c r="BJ31" s="809"/>
      <c r="BK31" s="809"/>
      <c r="BL31" s="809"/>
      <c r="BM31" s="809"/>
      <c r="BN31" s="809"/>
      <c r="BO31" s="809"/>
      <c r="BP31" s="809"/>
      <c r="BQ31" s="834"/>
      <c r="BR31" s="834"/>
      <c r="BS31" s="834"/>
      <c r="BT31" s="834"/>
      <c r="BU31" s="834"/>
      <c r="BV31" s="834"/>
      <c r="BW31" s="834"/>
      <c r="BX31" s="834"/>
      <c r="BY31" s="834"/>
      <c r="BZ31" s="834"/>
      <c r="CA31" s="834"/>
      <c r="CB31" s="834"/>
      <c r="CC31" s="834"/>
      <c r="CD31" s="834"/>
      <c r="CE31" s="834"/>
      <c r="CF31" s="834"/>
      <c r="CG31" s="834"/>
      <c r="CH31" s="834"/>
      <c r="CI31" s="834"/>
      <c r="CJ31" s="834"/>
      <c r="CK31" s="834"/>
      <c r="CL31" s="834"/>
      <c r="CM31" s="834"/>
      <c r="CN31" s="834"/>
      <c r="CO31" s="834"/>
      <c r="CP31" s="834"/>
      <c r="CQ31" s="834"/>
      <c r="CR31" s="834"/>
      <c r="CS31" s="834"/>
      <c r="CT31" s="834"/>
      <c r="CU31" s="834"/>
      <c r="CV31" s="834"/>
      <c r="CW31" s="834"/>
      <c r="CX31" s="834"/>
      <c r="CY31" s="834"/>
      <c r="CZ31" s="834"/>
      <c r="DA31" s="834"/>
      <c r="DB31" s="834"/>
      <c r="DC31" s="834"/>
      <c r="DD31" s="834"/>
      <c r="DE31" s="834"/>
      <c r="DF31" s="834"/>
      <c r="DG31" s="834"/>
      <c r="DH31" s="834"/>
      <c r="DI31" s="834"/>
      <c r="DJ31" s="834"/>
      <c r="DK31" s="834"/>
      <c r="DL31" s="834"/>
      <c r="DM31" s="834"/>
      <c r="DN31" s="834"/>
      <c r="DO31" s="834"/>
      <c r="DP31" s="834"/>
      <c r="DQ31" s="834"/>
      <c r="DR31" s="834"/>
      <c r="DS31" s="834"/>
      <c r="DT31" s="834"/>
      <c r="DU31" s="834"/>
      <c r="DV31" s="834"/>
      <c r="DW31" s="834"/>
    </row>
    <row r="32" spans="1:127" s="839" customFormat="1" ht="21" customHeight="1">
      <c r="A32" s="809"/>
      <c r="B32" s="835">
        <v>15</v>
      </c>
      <c r="C32" s="1617" t="s">
        <v>814</v>
      </c>
      <c r="D32" s="1618"/>
      <c r="E32" s="1618"/>
      <c r="F32" s="1618"/>
      <c r="G32" s="1618"/>
      <c r="H32" s="1618"/>
      <c r="I32" s="1618"/>
      <c r="J32" s="1618"/>
      <c r="K32" s="1069"/>
      <c r="L32" s="1069"/>
      <c r="M32" s="1069"/>
      <c r="N32" s="1069"/>
      <c r="O32" s="1069">
        <v>1</v>
      </c>
      <c r="P32" s="818"/>
      <c r="Q32" s="835">
        <v>44</v>
      </c>
      <c r="R32" s="1602" t="s">
        <v>815</v>
      </c>
      <c r="S32" s="1603"/>
      <c r="T32" s="1603"/>
      <c r="U32" s="1603"/>
      <c r="V32" s="1603"/>
      <c r="W32" s="1603"/>
      <c r="X32" s="1603"/>
      <c r="Y32" s="1604"/>
      <c r="Z32" s="1069"/>
      <c r="AA32" s="1069"/>
      <c r="AB32" s="1069"/>
      <c r="AC32" s="1068">
        <v>0</v>
      </c>
      <c r="AD32" s="836">
        <v>1</v>
      </c>
      <c r="AE32" s="809"/>
      <c r="AF32" s="837">
        <f>SUMPRODUCT($K$17:$O$17,K32:O32)</f>
        <v>0</v>
      </c>
      <c r="AG32" s="837">
        <f t="shared" si="0"/>
        <v>1</v>
      </c>
      <c r="AH32" s="809"/>
      <c r="AI32" s="809"/>
      <c r="AJ32" s="809"/>
      <c r="AK32" s="809"/>
      <c r="AL32" s="809"/>
      <c r="AM32" s="844"/>
      <c r="AN32" s="844"/>
      <c r="AO32" s="844"/>
      <c r="AP32" s="834"/>
      <c r="AQ32" s="834"/>
      <c r="AR32" s="1619" t="s">
        <v>816</v>
      </c>
      <c r="AS32" s="1620"/>
      <c r="AT32" s="1620"/>
      <c r="AU32" s="1620"/>
      <c r="AV32" s="1621"/>
      <c r="AW32" s="1610"/>
      <c r="AX32" s="1611"/>
      <c r="AY32" s="1615"/>
      <c r="AZ32" s="852"/>
      <c r="BA32" s="809"/>
      <c r="BB32" s="853"/>
      <c r="BC32" s="834"/>
      <c r="BD32" s="834"/>
      <c r="BE32" s="834"/>
      <c r="BF32" s="834"/>
      <c r="BG32" s="834"/>
      <c r="BH32" s="834"/>
      <c r="BI32" s="834"/>
      <c r="BJ32" s="834"/>
      <c r="BK32" s="834"/>
      <c r="BL32" s="834"/>
      <c r="BM32" s="834"/>
      <c r="BN32" s="834"/>
      <c r="BO32" s="844"/>
      <c r="BP32" s="854">
        <v>31</v>
      </c>
      <c r="BQ32" s="834"/>
      <c r="BR32" s="834"/>
      <c r="BS32" s="834"/>
      <c r="BT32" s="834"/>
      <c r="BU32" s="834"/>
      <c r="BV32" s="834"/>
      <c r="BW32" s="834"/>
      <c r="BX32" s="834"/>
      <c r="BY32" s="848"/>
      <c r="BZ32" s="848"/>
      <c r="CA32" s="848"/>
      <c r="CB32" s="848"/>
      <c r="CC32" s="848"/>
      <c r="CD32" s="848"/>
      <c r="CE32" s="848"/>
      <c r="CF32" s="848"/>
      <c r="CG32" s="848"/>
      <c r="CH32" s="848"/>
      <c r="CI32" s="848"/>
      <c r="CJ32" s="848"/>
      <c r="CK32" s="848"/>
      <c r="CL32" s="848"/>
      <c r="CM32" s="848"/>
      <c r="CN32" s="848"/>
      <c r="CO32" s="848"/>
      <c r="CP32" s="848"/>
      <c r="CQ32" s="848"/>
      <c r="CR32" s="848"/>
      <c r="CS32" s="848"/>
      <c r="CT32" s="848"/>
      <c r="CU32" s="848"/>
      <c r="CV32" s="848"/>
      <c r="CW32" s="848"/>
      <c r="CX32" s="848"/>
      <c r="CY32" s="848"/>
      <c r="CZ32" s="848"/>
      <c r="DA32" s="848"/>
      <c r="DB32" s="848"/>
      <c r="DC32" s="848"/>
      <c r="DD32" s="848"/>
      <c r="DE32" s="848"/>
      <c r="DF32" s="848"/>
      <c r="DG32" s="848"/>
      <c r="DH32" s="848"/>
      <c r="DI32" s="848"/>
      <c r="DJ32" s="848"/>
      <c r="DK32" s="848"/>
      <c r="DL32" s="848"/>
      <c r="DM32" s="848"/>
      <c r="DN32" s="848"/>
      <c r="DO32" s="848"/>
      <c r="DP32" s="848"/>
      <c r="DQ32" s="848"/>
      <c r="DR32" s="848"/>
      <c r="DS32" s="848"/>
      <c r="DT32" s="848"/>
      <c r="DU32" s="848"/>
      <c r="DV32" s="848"/>
      <c r="DW32" s="848"/>
    </row>
    <row r="33" spans="1:127" s="839" customFormat="1" ht="21" customHeight="1" thickBot="1">
      <c r="A33" s="809"/>
      <c r="B33" s="835">
        <v>16</v>
      </c>
      <c r="C33" s="1572" t="s">
        <v>817</v>
      </c>
      <c r="D33" s="1573"/>
      <c r="E33" s="1573"/>
      <c r="F33" s="1573"/>
      <c r="G33" s="1573"/>
      <c r="H33" s="1573"/>
      <c r="I33" s="1573"/>
      <c r="J33" s="1574"/>
      <c r="K33" s="1069"/>
      <c r="L33" s="1069"/>
      <c r="M33" s="1069"/>
      <c r="N33" s="1068"/>
      <c r="O33" s="1069">
        <v>1</v>
      </c>
      <c r="P33" s="818"/>
      <c r="Q33" s="835">
        <v>45</v>
      </c>
      <c r="R33" s="1572" t="s">
        <v>818</v>
      </c>
      <c r="S33" s="1573"/>
      <c r="T33" s="1573"/>
      <c r="U33" s="1573"/>
      <c r="V33" s="1573"/>
      <c r="W33" s="1573"/>
      <c r="X33" s="1573"/>
      <c r="Y33" s="1574"/>
      <c r="Z33" s="1069"/>
      <c r="AA33" s="1069"/>
      <c r="AB33" s="1069"/>
      <c r="AC33" s="1068"/>
      <c r="AD33" s="836">
        <v>1</v>
      </c>
      <c r="AE33" s="809"/>
      <c r="AF33" s="837">
        <f>SUMPRODUCT($K$17:$O$17,K33:O33)</f>
        <v>0</v>
      </c>
      <c r="AG33" s="837">
        <f t="shared" si="0"/>
        <v>1</v>
      </c>
      <c r="AH33" s="809"/>
      <c r="AI33" s="809"/>
      <c r="AJ33" s="809"/>
      <c r="AK33" s="809"/>
      <c r="AL33" s="809"/>
      <c r="AM33" s="844"/>
      <c r="AN33" s="844"/>
      <c r="AO33" s="844"/>
      <c r="AP33" s="834"/>
      <c r="AQ33" s="834"/>
      <c r="AR33" s="1625">
        <f>AW27</f>
        <v>140</v>
      </c>
      <c r="AS33" s="1626"/>
      <c r="AT33" s="1626"/>
      <c r="AU33" s="1626"/>
      <c r="AV33" s="1627"/>
      <c r="AW33" s="1612"/>
      <c r="AX33" s="1613"/>
      <c r="AY33" s="1616"/>
      <c r="AZ33" s="855"/>
      <c r="BA33" s="809"/>
      <c r="BB33" s="853"/>
      <c r="BC33" s="834"/>
      <c r="BD33" s="834"/>
      <c r="BE33" s="834"/>
      <c r="BF33" s="834"/>
      <c r="BG33" s="834"/>
      <c r="BH33" s="834"/>
      <c r="BI33" s="834"/>
      <c r="BJ33" s="834"/>
      <c r="BK33" s="834"/>
      <c r="BL33" s="834"/>
      <c r="BM33" s="834"/>
      <c r="BN33" s="834"/>
      <c r="BO33" s="844"/>
      <c r="BP33" s="854">
        <v>32</v>
      </c>
      <c r="BQ33" s="834"/>
      <c r="BR33" s="834"/>
      <c r="BS33" s="834"/>
      <c r="BT33" s="834"/>
      <c r="BU33" s="834"/>
      <c r="BV33" s="834"/>
      <c r="BW33" s="834"/>
      <c r="BX33" s="834"/>
      <c r="BY33" s="834"/>
      <c r="BZ33" s="834"/>
      <c r="CA33" s="834"/>
      <c r="CB33" s="834"/>
      <c r="CC33" s="834"/>
      <c r="CD33" s="834"/>
      <c r="CE33" s="834"/>
      <c r="CF33" s="834"/>
      <c r="CG33" s="834"/>
      <c r="CH33" s="834"/>
      <c r="CI33" s="834"/>
      <c r="CJ33" s="834"/>
      <c r="CK33" s="834"/>
      <c r="CL33" s="834"/>
      <c r="CM33" s="834"/>
      <c r="CN33" s="834"/>
      <c r="CO33" s="834"/>
      <c r="CP33" s="834"/>
      <c r="CQ33" s="834"/>
      <c r="CR33" s="834"/>
      <c r="CS33" s="834"/>
      <c r="CT33" s="834"/>
      <c r="CU33" s="834"/>
      <c r="CV33" s="834"/>
      <c r="CW33" s="834"/>
      <c r="CX33" s="834"/>
      <c r="CY33" s="834"/>
      <c r="CZ33" s="834"/>
      <c r="DA33" s="834"/>
      <c r="DB33" s="834"/>
      <c r="DC33" s="834"/>
      <c r="DD33" s="834"/>
      <c r="DE33" s="834"/>
      <c r="DF33" s="834"/>
      <c r="DG33" s="834"/>
      <c r="DH33" s="834"/>
      <c r="DI33" s="834"/>
      <c r="DJ33" s="834"/>
      <c r="DK33" s="834"/>
      <c r="DL33" s="834"/>
      <c r="DM33" s="834"/>
      <c r="DN33" s="834"/>
      <c r="DO33" s="834"/>
      <c r="DP33" s="834"/>
      <c r="DQ33" s="834"/>
      <c r="DR33" s="834"/>
      <c r="DS33" s="834"/>
      <c r="DT33" s="834"/>
      <c r="DU33" s="834"/>
      <c r="DV33" s="834"/>
      <c r="DW33" s="834"/>
    </row>
    <row r="34" spans="1:127" s="839" customFormat="1" ht="21" customHeight="1">
      <c r="A34" s="809"/>
      <c r="B34" s="835">
        <v>17</v>
      </c>
      <c r="C34" s="1565" t="s">
        <v>819</v>
      </c>
      <c r="D34" s="1566"/>
      <c r="E34" s="1566"/>
      <c r="F34" s="1566"/>
      <c r="G34" s="1566"/>
      <c r="H34" s="1566"/>
      <c r="I34" s="1566"/>
      <c r="J34" s="1567"/>
      <c r="K34" s="1069">
        <v>0</v>
      </c>
      <c r="L34" s="1068">
        <v>1</v>
      </c>
      <c r="M34" s="1068"/>
      <c r="N34" s="1068"/>
      <c r="O34" s="836">
        <v>0</v>
      </c>
      <c r="P34" s="818"/>
      <c r="Q34" s="835">
        <v>46</v>
      </c>
      <c r="R34" s="1628" t="s">
        <v>820</v>
      </c>
      <c r="S34" s="1629"/>
      <c r="T34" s="1629"/>
      <c r="U34" s="1629"/>
      <c r="V34" s="1629"/>
      <c r="W34" s="1629"/>
      <c r="X34" s="1629"/>
      <c r="Y34" s="1630"/>
      <c r="Z34" s="1069"/>
      <c r="AA34" s="1069"/>
      <c r="AB34" s="856"/>
      <c r="AC34" s="857"/>
      <c r="AD34" s="836">
        <v>1</v>
      </c>
      <c r="AE34" s="809"/>
      <c r="AF34" s="837">
        <f t="shared" si="1"/>
        <v>0.89</v>
      </c>
      <c r="AG34" s="837">
        <f t="shared" si="0"/>
        <v>1</v>
      </c>
      <c r="AH34" s="809"/>
      <c r="AI34" s="809"/>
      <c r="AJ34" s="809"/>
      <c r="AK34" s="809"/>
      <c r="AL34" s="809"/>
      <c r="AM34" s="809"/>
      <c r="AN34" s="809"/>
      <c r="AO34" s="809"/>
      <c r="AP34" s="809"/>
      <c r="AQ34" s="809"/>
      <c r="AR34" s="809"/>
      <c r="AS34" s="809"/>
      <c r="AT34" s="858"/>
      <c r="AU34" s="809"/>
      <c r="AV34" s="809"/>
      <c r="AW34" s="809"/>
      <c r="AX34" s="809"/>
      <c r="AY34" s="809"/>
      <c r="AZ34" s="809"/>
      <c r="BA34" s="809"/>
      <c r="BB34" s="853"/>
      <c r="BC34" s="834"/>
      <c r="BD34" s="834"/>
      <c r="BE34" s="834"/>
      <c r="BF34" s="834"/>
      <c r="BG34" s="834"/>
      <c r="BH34" s="834"/>
      <c r="BI34" s="834"/>
      <c r="BJ34" s="834"/>
      <c r="BK34" s="834"/>
      <c r="BL34" s="834"/>
      <c r="BM34" s="834"/>
      <c r="BN34" s="834"/>
      <c r="BO34" s="844"/>
      <c r="BP34" s="854">
        <v>33</v>
      </c>
      <c r="BQ34" s="834"/>
      <c r="BR34" s="834"/>
      <c r="BS34" s="834"/>
      <c r="BT34" s="834"/>
      <c r="BU34" s="834"/>
      <c r="BV34" s="834"/>
      <c r="BW34" s="834"/>
      <c r="BX34" s="834"/>
      <c r="BY34" s="834"/>
      <c r="BZ34" s="834"/>
      <c r="CA34" s="834"/>
      <c r="CB34" s="834"/>
      <c r="CC34" s="834"/>
      <c r="CD34" s="834"/>
      <c r="CE34" s="834"/>
      <c r="CF34" s="834"/>
      <c r="CG34" s="834"/>
      <c r="CH34" s="834"/>
      <c r="CI34" s="834"/>
      <c r="CJ34" s="834"/>
      <c r="CK34" s="834"/>
      <c r="CL34" s="834"/>
      <c r="CM34" s="834"/>
      <c r="CN34" s="834"/>
      <c r="CO34" s="834"/>
      <c r="CP34" s="834"/>
      <c r="CQ34" s="834"/>
      <c r="CR34" s="834"/>
      <c r="CS34" s="834"/>
      <c r="CT34" s="834"/>
      <c r="CU34" s="834"/>
      <c r="CV34" s="834"/>
      <c r="CW34" s="834"/>
      <c r="CX34" s="834"/>
      <c r="CY34" s="834"/>
      <c r="CZ34" s="834"/>
      <c r="DA34" s="834"/>
      <c r="DB34" s="834"/>
      <c r="DC34" s="834"/>
      <c r="DD34" s="834"/>
      <c r="DE34" s="834"/>
      <c r="DF34" s="834"/>
      <c r="DG34" s="834"/>
      <c r="DH34" s="834"/>
      <c r="DI34" s="834"/>
      <c r="DJ34" s="834"/>
      <c r="DK34" s="834"/>
      <c r="DL34" s="834"/>
      <c r="DM34" s="834"/>
      <c r="DN34" s="834"/>
      <c r="DO34" s="834"/>
      <c r="DP34" s="834"/>
      <c r="DQ34" s="834"/>
      <c r="DR34" s="834"/>
      <c r="DS34" s="834"/>
      <c r="DT34" s="834"/>
      <c r="DU34" s="834"/>
      <c r="DV34" s="834"/>
      <c r="DW34" s="834"/>
    </row>
    <row r="35" spans="1:127" s="839" customFormat="1" ht="21" customHeight="1">
      <c r="A35" s="809"/>
      <c r="B35" s="835">
        <v>18</v>
      </c>
      <c r="C35" s="1565" t="s">
        <v>821</v>
      </c>
      <c r="D35" s="1566"/>
      <c r="E35" s="1566"/>
      <c r="F35" s="1566"/>
      <c r="G35" s="1566"/>
      <c r="H35" s="1566"/>
      <c r="I35" s="1566"/>
      <c r="J35" s="1567"/>
      <c r="K35" s="1069"/>
      <c r="L35" s="1069">
        <v>0</v>
      </c>
      <c r="M35" s="1069">
        <v>0</v>
      </c>
      <c r="N35" s="1068">
        <v>1</v>
      </c>
      <c r="O35" s="836">
        <v>0</v>
      </c>
      <c r="P35" s="818"/>
      <c r="Q35" s="835">
        <v>47</v>
      </c>
      <c r="R35" s="1565" t="s">
        <v>822</v>
      </c>
      <c r="S35" s="1566"/>
      <c r="T35" s="1566"/>
      <c r="U35" s="1566"/>
      <c r="V35" s="1566"/>
      <c r="W35" s="1566"/>
      <c r="X35" s="1566"/>
      <c r="Y35" s="1567"/>
      <c r="Z35" s="1069"/>
      <c r="AA35" s="1069"/>
      <c r="AB35" s="1069">
        <v>0</v>
      </c>
      <c r="AC35" s="1068">
        <v>0</v>
      </c>
      <c r="AD35" s="836">
        <v>1</v>
      </c>
      <c r="AE35" s="809"/>
      <c r="AF35" s="837">
        <f t="shared" si="1"/>
        <v>0.69</v>
      </c>
      <c r="AG35" s="837">
        <f t="shared" si="0"/>
        <v>1</v>
      </c>
      <c r="AH35" s="809"/>
      <c r="AI35" s="809"/>
      <c r="AJ35" s="809"/>
      <c r="AK35" s="809"/>
      <c r="AL35" s="809"/>
      <c r="AM35" s="809"/>
      <c r="AN35" s="809"/>
      <c r="AO35" s="809"/>
      <c r="AP35" s="809"/>
      <c r="AQ35" s="809"/>
      <c r="AR35" s="809"/>
      <c r="AS35" s="809"/>
      <c r="AT35" s="809"/>
      <c r="AU35" s="809"/>
      <c r="AV35" s="809"/>
      <c r="AW35" s="809"/>
      <c r="AX35" s="809"/>
      <c r="AY35" s="809"/>
      <c r="AZ35" s="809"/>
      <c r="BA35" s="809"/>
      <c r="BB35" s="853"/>
      <c r="BC35" s="834"/>
      <c r="BD35" s="834"/>
      <c r="BE35" s="834"/>
      <c r="BF35" s="834"/>
      <c r="BG35" s="834"/>
      <c r="BH35" s="834"/>
      <c r="BI35" s="834"/>
      <c r="BJ35" s="834"/>
      <c r="BK35" s="834"/>
      <c r="BL35" s="834"/>
      <c r="BM35" s="834"/>
      <c r="BN35" s="834"/>
      <c r="BO35" s="844"/>
      <c r="BP35" s="854">
        <v>34</v>
      </c>
      <c r="BQ35" s="834"/>
      <c r="BR35" s="834"/>
      <c r="BS35" s="834"/>
      <c r="BT35" s="834"/>
      <c r="BU35" s="834"/>
      <c r="BV35" s="834"/>
      <c r="BW35" s="834"/>
      <c r="BX35" s="834"/>
      <c r="BY35" s="859"/>
      <c r="BZ35" s="859"/>
      <c r="CA35" s="859"/>
      <c r="CB35" s="859"/>
      <c r="CC35" s="859"/>
      <c r="CD35" s="859"/>
      <c r="CE35" s="859"/>
      <c r="CF35" s="859"/>
      <c r="CG35" s="859"/>
      <c r="CH35" s="859"/>
      <c r="CI35" s="859"/>
      <c r="CJ35" s="859"/>
      <c r="CK35" s="859"/>
      <c r="CL35" s="859"/>
      <c r="CM35" s="859"/>
      <c r="CN35" s="859"/>
      <c r="CO35" s="859"/>
      <c r="CP35" s="859"/>
      <c r="CQ35" s="859"/>
      <c r="CR35" s="859"/>
      <c r="CS35" s="859"/>
      <c r="CT35" s="859"/>
      <c r="CU35" s="859"/>
      <c r="CV35" s="859"/>
      <c r="CW35" s="859"/>
      <c r="CX35" s="859"/>
      <c r="CY35" s="859"/>
      <c r="CZ35" s="859"/>
      <c r="DA35" s="859"/>
      <c r="DB35" s="859"/>
      <c r="DC35" s="859"/>
      <c r="DD35" s="859"/>
      <c r="DE35" s="859"/>
      <c r="DF35" s="859"/>
      <c r="DG35" s="859"/>
      <c r="DH35" s="859"/>
      <c r="DI35" s="859"/>
      <c r="DJ35" s="859"/>
      <c r="DK35" s="859"/>
      <c r="DL35" s="859"/>
      <c r="DM35" s="859"/>
      <c r="DN35" s="859"/>
      <c r="DO35" s="859"/>
      <c r="DP35" s="859"/>
      <c r="DQ35" s="859"/>
      <c r="DR35" s="859"/>
      <c r="DS35" s="859"/>
      <c r="DT35" s="859"/>
      <c r="DU35" s="859"/>
      <c r="DV35" s="859"/>
      <c r="DW35" s="859"/>
    </row>
    <row r="36" spans="1:127" s="839" customFormat="1" ht="21" customHeight="1">
      <c r="A36" s="809"/>
      <c r="B36" s="835">
        <v>19</v>
      </c>
      <c r="C36" s="1565" t="s">
        <v>823</v>
      </c>
      <c r="D36" s="1566"/>
      <c r="E36" s="1566"/>
      <c r="F36" s="1566"/>
      <c r="G36" s="1566"/>
      <c r="H36" s="1566"/>
      <c r="I36" s="1566"/>
      <c r="J36" s="1567"/>
      <c r="K36" s="1069">
        <v>0</v>
      </c>
      <c r="L36" s="1069">
        <v>0</v>
      </c>
      <c r="M36" s="1068">
        <v>1</v>
      </c>
      <c r="N36" s="1068"/>
      <c r="O36" s="836">
        <v>0</v>
      </c>
      <c r="P36" s="818"/>
      <c r="Q36" s="835">
        <v>48</v>
      </c>
      <c r="R36" s="1565" t="s">
        <v>824</v>
      </c>
      <c r="S36" s="1566"/>
      <c r="T36" s="1566"/>
      <c r="U36" s="1566"/>
      <c r="V36" s="1566"/>
      <c r="W36" s="1566"/>
      <c r="X36" s="1566"/>
      <c r="Y36" s="1567"/>
      <c r="Z36" s="1069"/>
      <c r="AA36" s="1069"/>
      <c r="AB36" s="1069"/>
      <c r="AC36" s="1068"/>
      <c r="AD36" s="836">
        <v>1</v>
      </c>
      <c r="AE36" s="809"/>
      <c r="AF36" s="837">
        <f t="shared" si="1"/>
        <v>0.79</v>
      </c>
      <c r="AG36" s="837">
        <f t="shared" si="0"/>
        <v>1</v>
      </c>
      <c r="AH36" s="809"/>
      <c r="AI36" s="809"/>
      <c r="AJ36" s="809"/>
      <c r="AK36" s="809"/>
      <c r="AL36" s="809"/>
      <c r="AM36" s="809"/>
      <c r="AN36" s="809"/>
      <c r="AO36" s="809"/>
      <c r="AP36" s="809"/>
      <c r="AQ36" s="809"/>
      <c r="AR36" s="809"/>
      <c r="AS36" s="809"/>
      <c r="AT36" s="809"/>
      <c r="AU36" s="809"/>
      <c r="AV36" s="809"/>
      <c r="AW36" s="809"/>
      <c r="AX36" s="809"/>
      <c r="AY36" s="809"/>
      <c r="AZ36" s="809"/>
      <c r="BA36" s="809"/>
      <c r="BB36" s="853"/>
      <c r="BC36" s="834"/>
      <c r="BD36" s="834"/>
      <c r="BE36" s="834"/>
      <c r="BF36" s="834"/>
      <c r="BG36" s="834"/>
      <c r="BH36" s="834"/>
      <c r="BI36" s="834"/>
      <c r="BJ36" s="834"/>
      <c r="BK36" s="834"/>
      <c r="BL36" s="834"/>
      <c r="BM36" s="834"/>
      <c r="BN36" s="834"/>
      <c r="BO36" s="844"/>
      <c r="BP36" s="854">
        <v>35</v>
      </c>
      <c r="BQ36" s="834"/>
      <c r="BR36" s="834"/>
      <c r="BS36" s="834"/>
      <c r="BT36" s="834"/>
      <c r="BU36" s="834"/>
      <c r="BV36" s="834"/>
      <c r="BW36" s="834"/>
      <c r="BX36" s="834"/>
      <c r="BY36" s="859"/>
      <c r="BZ36" s="859"/>
      <c r="CA36" s="859"/>
      <c r="CB36" s="859"/>
      <c r="CC36" s="859"/>
      <c r="CD36" s="859"/>
      <c r="CE36" s="859"/>
      <c r="CF36" s="859"/>
      <c r="CG36" s="859"/>
      <c r="CH36" s="859"/>
      <c r="CI36" s="859"/>
      <c r="CJ36" s="859"/>
      <c r="CK36" s="859"/>
      <c r="CL36" s="859"/>
      <c r="CM36" s="859"/>
      <c r="CN36" s="859"/>
      <c r="CO36" s="859"/>
      <c r="CP36" s="859"/>
      <c r="CQ36" s="859"/>
      <c r="CR36" s="859"/>
      <c r="CS36" s="859"/>
      <c r="CT36" s="859"/>
      <c r="CU36" s="859"/>
      <c r="CV36" s="859"/>
      <c r="CW36" s="859"/>
      <c r="CX36" s="859"/>
      <c r="CY36" s="859"/>
      <c r="CZ36" s="859"/>
      <c r="DA36" s="859"/>
      <c r="DB36" s="859"/>
      <c r="DC36" s="859"/>
      <c r="DD36" s="859"/>
      <c r="DE36" s="859"/>
      <c r="DF36" s="859"/>
      <c r="DG36" s="859"/>
      <c r="DH36" s="859"/>
      <c r="DI36" s="859"/>
      <c r="DJ36" s="859"/>
      <c r="DK36" s="859"/>
      <c r="DL36" s="859"/>
      <c r="DM36" s="859"/>
      <c r="DN36" s="859"/>
      <c r="DO36" s="859"/>
      <c r="DP36" s="859"/>
      <c r="DQ36" s="859"/>
      <c r="DR36" s="859"/>
      <c r="DS36" s="859"/>
      <c r="DT36" s="859"/>
      <c r="DU36" s="859"/>
      <c r="DV36" s="859"/>
      <c r="DW36" s="859"/>
    </row>
    <row r="37" spans="1:127" s="839" customFormat="1" ht="21" customHeight="1">
      <c r="A37" s="809"/>
      <c r="B37" s="835">
        <v>20</v>
      </c>
      <c r="C37" s="1565" t="s">
        <v>825</v>
      </c>
      <c r="D37" s="1566"/>
      <c r="E37" s="1566"/>
      <c r="F37" s="1566"/>
      <c r="G37" s="1566"/>
      <c r="H37" s="1566"/>
      <c r="I37" s="1566"/>
      <c r="J37" s="1567"/>
      <c r="K37" s="1069"/>
      <c r="L37" s="1068">
        <v>1</v>
      </c>
      <c r="M37" s="1068"/>
      <c r="N37" s="1068"/>
      <c r="O37" s="836"/>
      <c r="P37" s="818"/>
      <c r="Q37" s="835">
        <v>49</v>
      </c>
      <c r="R37" s="1565" t="s">
        <v>826</v>
      </c>
      <c r="S37" s="1566"/>
      <c r="T37" s="1566"/>
      <c r="U37" s="1566"/>
      <c r="V37" s="1566"/>
      <c r="W37" s="1566"/>
      <c r="X37" s="1566"/>
      <c r="Y37" s="1567"/>
      <c r="Z37" s="1069"/>
      <c r="AA37" s="1069"/>
      <c r="AB37" s="1069"/>
      <c r="AC37" s="1068"/>
      <c r="AD37" s="836">
        <v>1</v>
      </c>
      <c r="AE37" s="809"/>
      <c r="AF37" s="837">
        <f t="shared" si="1"/>
        <v>0.89</v>
      </c>
      <c r="AG37" s="837">
        <f t="shared" si="0"/>
        <v>1</v>
      </c>
      <c r="AH37" s="809"/>
      <c r="AI37" s="809"/>
      <c r="AJ37" s="809"/>
      <c r="AK37" s="809"/>
      <c r="AL37" s="809"/>
      <c r="AM37" s="809"/>
      <c r="AN37" s="809"/>
      <c r="AO37" s="809"/>
      <c r="AP37" s="809"/>
      <c r="AQ37" s="809"/>
      <c r="AR37" s="809"/>
      <c r="AS37" s="809"/>
      <c r="AT37" s="809"/>
      <c r="AU37" s="809"/>
      <c r="AV37" s="809"/>
      <c r="AW37" s="809"/>
      <c r="AX37" s="809"/>
      <c r="AY37" s="809"/>
      <c r="AZ37" s="809"/>
      <c r="BA37" s="809"/>
      <c r="BB37" s="853"/>
      <c r="BC37" s="834"/>
      <c r="BD37" s="834"/>
      <c r="BE37" s="834"/>
      <c r="BF37" s="834"/>
      <c r="BG37" s="834"/>
      <c r="BH37" s="834"/>
      <c r="BI37" s="834"/>
      <c r="BJ37" s="834"/>
      <c r="BK37" s="834"/>
      <c r="BL37" s="834"/>
      <c r="BM37" s="834"/>
      <c r="BN37" s="834"/>
      <c r="BO37" s="844"/>
      <c r="BP37" s="854">
        <v>36</v>
      </c>
      <c r="BQ37" s="834"/>
      <c r="BR37" s="834"/>
      <c r="BS37" s="834"/>
      <c r="BT37" s="834"/>
      <c r="BU37" s="834"/>
      <c r="BV37" s="834"/>
      <c r="BW37" s="834"/>
      <c r="BX37" s="834"/>
      <c r="BY37" s="859"/>
      <c r="BZ37" s="859"/>
      <c r="CA37" s="859"/>
      <c r="CB37" s="859"/>
      <c r="CC37" s="859"/>
      <c r="CD37" s="859"/>
      <c r="CE37" s="859"/>
      <c r="CF37" s="859"/>
      <c r="CG37" s="859"/>
      <c r="CH37" s="859"/>
      <c r="CI37" s="859"/>
      <c r="CJ37" s="859"/>
      <c r="CK37" s="859"/>
      <c r="CL37" s="859"/>
      <c r="CM37" s="859"/>
      <c r="CN37" s="859"/>
      <c r="CO37" s="859"/>
      <c r="CP37" s="859"/>
      <c r="CQ37" s="859"/>
      <c r="CR37" s="859"/>
      <c r="CS37" s="859"/>
      <c r="CT37" s="859"/>
      <c r="CU37" s="859"/>
      <c r="CV37" s="859"/>
      <c r="CW37" s="859"/>
      <c r="CX37" s="859"/>
      <c r="CY37" s="859"/>
      <c r="CZ37" s="859"/>
      <c r="DA37" s="859"/>
      <c r="DB37" s="859"/>
      <c r="DC37" s="859"/>
      <c r="DD37" s="859"/>
      <c r="DE37" s="859"/>
      <c r="DF37" s="859"/>
      <c r="DG37" s="859"/>
      <c r="DH37" s="859"/>
      <c r="DI37" s="859"/>
      <c r="DJ37" s="859"/>
      <c r="DK37" s="859"/>
      <c r="DL37" s="859"/>
      <c r="DM37" s="859"/>
      <c r="DN37" s="859"/>
      <c r="DO37" s="859"/>
      <c r="DP37" s="859"/>
      <c r="DQ37" s="859"/>
      <c r="DR37" s="859"/>
      <c r="DS37" s="859"/>
      <c r="DT37" s="859"/>
      <c r="DU37" s="859"/>
      <c r="DV37" s="859"/>
      <c r="DW37" s="859"/>
    </row>
    <row r="38" spans="1:127" s="839" customFormat="1" ht="21" customHeight="1">
      <c r="A38" s="809"/>
      <c r="B38" s="835">
        <v>21</v>
      </c>
      <c r="C38" s="1565" t="s">
        <v>827</v>
      </c>
      <c r="D38" s="1566"/>
      <c r="E38" s="1566"/>
      <c r="F38" s="1566"/>
      <c r="G38" s="1566"/>
      <c r="H38" s="1566"/>
      <c r="I38" s="1566"/>
      <c r="J38" s="1567"/>
      <c r="K38" s="1069">
        <v>0</v>
      </c>
      <c r="L38" s="1069">
        <v>0</v>
      </c>
      <c r="M38" s="1069"/>
      <c r="N38" s="1068"/>
      <c r="O38" s="1068">
        <v>1</v>
      </c>
      <c r="P38" s="818"/>
      <c r="Q38" s="835">
        <v>50</v>
      </c>
      <c r="R38" s="1565" t="s">
        <v>828</v>
      </c>
      <c r="S38" s="1566"/>
      <c r="T38" s="1566"/>
      <c r="U38" s="1566"/>
      <c r="V38" s="1566"/>
      <c r="W38" s="1566"/>
      <c r="X38" s="1566"/>
      <c r="Y38" s="1567"/>
      <c r="Z38" s="1069"/>
      <c r="AA38" s="1069"/>
      <c r="AB38" s="1069">
        <v>1</v>
      </c>
      <c r="AC38" s="1068"/>
      <c r="AD38" s="836">
        <v>0</v>
      </c>
      <c r="AE38" s="809"/>
      <c r="AF38" s="837">
        <f t="shared" si="1"/>
        <v>0</v>
      </c>
      <c r="AG38" s="837">
        <f t="shared" si="0"/>
        <v>0.79</v>
      </c>
      <c r="AH38" s="809"/>
      <c r="AI38" s="809"/>
      <c r="AJ38" s="809"/>
      <c r="AK38" s="809"/>
      <c r="AL38" s="809"/>
      <c r="AM38" s="809"/>
      <c r="AN38" s="809"/>
      <c r="AO38" s="809"/>
      <c r="AP38" s="809"/>
      <c r="AQ38" s="809"/>
      <c r="AR38" s="809"/>
      <c r="AS38" s="809"/>
      <c r="AT38" s="809"/>
      <c r="AU38" s="809"/>
      <c r="AV38" s="809"/>
      <c r="AW38" s="809"/>
      <c r="AX38" s="809"/>
      <c r="AY38" s="809"/>
      <c r="AZ38" s="809"/>
      <c r="BA38" s="809"/>
      <c r="BB38" s="853"/>
      <c r="BC38" s="834"/>
      <c r="BD38" s="834"/>
      <c r="BE38" s="834"/>
      <c r="BF38" s="834"/>
      <c r="BG38" s="834"/>
      <c r="BH38" s="834"/>
      <c r="BI38" s="834"/>
      <c r="BJ38" s="834"/>
      <c r="BK38" s="834"/>
      <c r="BL38" s="834"/>
      <c r="BM38" s="834"/>
      <c r="BN38" s="834"/>
      <c r="BO38" s="844"/>
      <c r="BP38" s="854">
        <v>37</v>
      </c>
      <c r="BQ38" s="834"/>
      <c r="BR38" s="834"/>
      <c r="BS38" s="834"/>
      <c r="BT38" s="834"/>
      <c r="BU38" s="834"/>
      <c r="BV38" s="834"/>
      <c r="BW38" s="834"/>
      <c r="BX38" s="834"/>
      <c r="BY38" s="859"/>
      <c r="BZ38" s="859"/>
      <c r="CA38" s="859"/>
      <c r="CB38" s="859"/>
      <c r="CC38" s="859"/>
      <c r="CD38" s="859"/>
      <c r="CE38" s="859"/>
      <c r="CF38" s="859"/>
      <c r="CG38" s="859"/>
      <c r="CH38" s="859"/>
      <c r="CI38" s="859"/>
      <c r="CJ38" s="859"/>
      <c r="CK38" s="859"/>
      <c r="CL38" s="859"/>
      <c r="CM38" s="859"/>
      <c r="CN38" s="859"/>
      <c r="CO38" s="859"/>
      <c r="CP38" s="859"/>
      <c r="CQ38" s="859"/>
      <c r="CR38" s="859"/>
      <c r="CS38" s="859"/>
      <c r="CT38" s="859"/>
      <c r="CU38" s="859"/>
      <c r="CV38" s="859"/>
      <c r="CW38" s="859"/>
      <c r="CX38" s="859"/>
      <c r="CY38" s="859"/>
      <c r="CZ38" s="859"/>
      <c r="DA38" s="859"/>
      <c r="DB38" s="859"/>
      <c r="DC38" s="859"/>
      <c r="DD38" s="859"/>
      <c r="DE38" s="859"/>
      <c r="DF38" s="859"/>
      <c r="DG38" s="859"/>
      <c r="DH38" s="859"/>
      <c r="DI38" s="859"/>
      <c r="DJ38" s="859"/>
      <c r="DK38" s="859"/>
      <c r="DL38" s="859"/>
      <c r="DM38" s="859"/>
      <c r="DN38" s="859"/>
      <c r="DO38" s="859"/>
      <c r="DP38" s="859"/>
      <c r="DQ38" s="859"/>
      <c r="DR38" s="859"/>
      <c r="DS38" s="859"/>
      <c r="DT38" s="859"/>
      <c r="DU38" s="859"/>
      <c r="DV38" s="859"/>
      <c r="DW38" s="859"/>
    </row>
    <row r="39" spans="1:127" s="839" customFormat="1" ht="21" customHeight="1">
      <c r="A39" s="809"/>
      <c r="B39" s="835">
        <v>22</v>
      </c>
      <c r="C39" s="1565" t="s">
        <v>1074</v>
      </c>
      <c r="D39" s="1566"/>
      <c r="E39" s="1566"/>
      <c r="F39" s="1566"/>
      <c r="G39" s="1566"/>
      <c r="H39" s="1566"/>
      <c r="I39" s="1566"/>
      <c r="J39" s="1567"/>
      <c r="K39" s="1069">
        <v>1</v>
      </c>
      <c r="L39" s="1069"/>
      <c r="M39" s="1069"/>
      <c r="N39" s="1068"/>
      <c r="O39" s="836">
        <v>0</v>
      </c>
      <c r="P39" s="818"/>
      <c r="Q39" s="835">
        <v>51</v>
      </c>
      <c r="R39" s="1602" t="s">
        <v>829</v>
      </c>
      <c r="S39" s="1603"/>
      <c r="T39" s="1603"/>
      <c r="U39" s="1603"/>
      <c r="V39" s="1603"/>
      <c r="W39" s="1603"/>
      <c r="X39" s="1603"/>
      <c r="Y39" s="1604"/>
      <c r="Z39" s="1069"/>
      <c r="AA39" s="1069"/>
      <c r="AB39" s="1069"/>
      <c r="AC39" s="1068"/>
      <c r="AD39" s="836">
        <v>1</v>
      </c>
      <c r="AE39" s="809"/>
      <c r="AF39" s="837">
        <f t="shared" si="1"/>
        <v>1</v>
      </c>
      <c r="AG39" s="837">
        <f t="shared" si="0"/>
        <v>1</v>
      </c>
      <c r="AH39" s="809"/>
      <c r="AI39" s="809"/>
      <c r="AJ39" s="809"/>
      <c r="AK39" s="809"/>
      <c r="AL39" s="809"/>
      <c r="AM39" s="809"/>
      <c r="AN39" s="809"/>
      <c r="AO39" s="809"/>
      <c r="AP39" s="809"/>
      <c r="AQ39" s="809"/>
      <c r="AR39" s="809"/>
      <c r="AS39" s="809"/>
      <c r="AT39" s="809"/>
      <c r="AU39" s="809"/>
      <c r="AV39" s="809"/>
      <c r="AW39" s="809"/>
      <c r="AX39" s="809"/>
      <c r="AY39" s="809"/>
      <c r="AZ39" s="809"/>
      <c r="BA39" s="809"/>
      <c r="BB39" s="853"/>
      <c r="BC39" s="834"/>
      <c r="BD39" s="834"/>
      <c r="BE39" s="834"/>
      <c r="BF39" s="834"/>
      <c r="BG39" s="834"/>
      <c r="BH39" s="834"/>
      <c r="BI39" s="834"/>
      <c r="BJ39" s="834"/>
      <c r="BK39" s="834"/>
      <c r="BL39" s="834"/>
      <c r="BM39" s="834"/>
      <c r="BN39" s="834"/>
      <c r="BO39" s="844"/>
      <c r="BP39" s="854">
        <v>38</v>
      </c>
      <c r="BQ39" s="834"/>
      <c r="BR39" s="834"/>
      <c r="BS39" s="834"/>
      <c r="BT39" s="834"/>
      <c r="BU39" s="834"/>
      <c r="BV39" s="834"/>
      <c r="BW39" s="834"/>
      <c r="BX39" s="834"/>
      <c r="BY39" s="859"/>
      <c r="BZ39" s="859"/>
      <c r="CA39" s="859"/>
      <c r="CB39" s="859"/>
      <c r="CC39" s="859"/>
      <c r="CD39" s="859"/>
      <c r="CE39" s="859"/>
      <c r="CF39" s="859"/>
      <c r="CG39" s="859"/>
      <c r="CH39" s="859"/>
      <c r="CI39" s="859"/>
      <c r="CJ39" s="859"/>
      <c r="CK39" s="859"/>
      <c r="CL39" s="859"/>
      <c r="CM39" s="859"/>
      <c r="CN39" s="859"/>
      <c r="CO39" s="859"/>
      <c r="CP39" s="859"/>
      <c r="CQ39" s="859"/>
      <c r="CR39" s="859"/>
      <c r="CS39" s="859"/>
      <c r="CT39" s="859"/>
      <c r="CU39" s="859"/>
      <c r="CV39" s="859"/>
      <c r="CW39" s="859"/>
      <c r="CX39" s="859"/>
      <c r="CY39" s="859"/>
      <c r="CZ39" s="859"/>
      <c r="DA39" s="859"/>
      <c r="DB39" s="859"/>
      <c r="DC39" s="859"/>
      <c r="DD39" s="859"/>
      <c r="DE39" s="859"/>
      <c r="DF39" s="859"/>
      <c r="DG39" s="859"/>
      <c r="DH39" s="859"/>
      <c r="DI39" s="859"/>
      <c r="DJ39" s="859"/>
      <c r="DK39" s="859"/>
      <c r="DL39" s="859"/>
      <c r="DM39" s="859"/>
      <c r="DN39" s="859"/>
      <c r="DO39" s="859"/>
      <c r="DP39" s="859"/>
      <c r="DQ39" s="859"/>
      <c r="DR39" s="859"/>
      <c r="DS39" s="859"/>
      <c r="DT39" s="859"/>
      <c r="DU39" s="859"/>
      <c r="DV39" s="859"/>
      <c r="DW39" s="859"/>
    </row>
    <row r="40" spans="1:127" s="839" customFormat="1" ht="21" customHeight="1">
      <c r="A40" s="809"/>
      <c r="B40" s="835">
        <v>23</v>
      </c>
      <c r="C40" s="1565" t="s">
        <v>1075</v>
      </c>
      <c r="D40" s="1566"/>
      <c r="E40" s="1566"/>
      <c r="F40" s="1566"/>
      <c r="G40" s="1566"/>
      <c r="H40" s="1566"/>
      <c r="I40" s="1566"/>
      <c r="J40" s="1567"/>
      <c r="K40" s="1069"/>
      <c r="L40" s="1069">
        <v>1</v>
      </c>
      <c r="M40" s="1069"/>
      <c r="N40" s="1068">
        <v>0</v>
      </c>
      <c r="O40" s="836"/>
      <c r="P40" s="818"/>
      <c r="Q40" s="835">
        <v>52</v>
      </c>
      <c r="R40" s="1572" t="s">
        <v>830</v>
      </c>
      <c r="S40" s="1573"/>
      <c r="T40" s="1573"/>
      <c r="U40" s="1573"/>
      <c r="V40" s="1573"/>
      <c r="W40" s="1573"/>
      <c r="X40" s="1573"/>
      <c r="Y40" s="1574"/>
      <c r="Z40" s="1069"/>
      <c r="AA40" s="1069">
        <v>0</v>
      </c>
      <c r="AB40" s="1069">
        <v>1</v>
      </c>
      <c r="AC40" s="1068">
        <v>0</v>
      </c>
      <c r="AD40" s="836">
        <v>0</v>
      </c>
      <c r="AE40" s="809"/>
      <c r="AF40" s="837">
        <f t="shared" si="1"/>
        <v>0.89</v>
      </c>
      <c r="AG40" s="837">
        <f t="shared" si="0"/>
        <v>0.79</v>
      </c>
      <c r="AH40" s="809"/>
      <c r="AI40" s="809"/>
      <c r="AJ40" s="809"/>
      <c r="AK40" s="809"/>
      <c r="AL40" s="809"/>
      <c r="AM40" s="809"/>
      <c r="AN40" s="809"/>
      <c r="AO40" s="809"/>
      <c r="AP40" s="809"/>
      <c r="AQ40" s="809"/>
      <c r="AR40" s="809"/>
      <c r="AS40" s="809"/>
      <c r="AT40" s="809"/>
      <c r="AU40" s="809"/>
      <c r="AV40" s="809"/>
      <c r="AW40" s="809"/>
      <c r="AX40" s="809"/>
      <c r="AY40" s="809"/>
      <c r="AZ40" s="809"/>
      <c r="BA40" s="809"/>
      <c r="BB40" s="853"/>
      <c r="BC40" s="859"/>
      <c r="BD40" s="859"/>
      <c r="BE40" s="859"/>
      <c r="BF40" s="859"/>
      <c r="BG40" s="859"/>
      <c r="BH40" s="859"/>
      <c r="BI40" s="859"/>
      <c r="BJ40" s="859"/>
      <c r="BK40" s="844"/>
      <c r="BL40" s="853"/>
      <c r="BM40" s="859"/>
      <c r="BN40" s="859"/>
      <c r="BO40" s="859"/>
      <c r="BP40" s="859"/>
      <c r="BQ40" s="859"/>
      <c r="BR40" s="859"/>
      <c r="BS40" s="859"/>
      <c r="BT40" s="859"/>
      <c r="BU40" s="859"/>
      <c r="BV40" s="859"/>
      <c r="BW40" s="859"/>
      <c r="BX40" s="859"/>
      <c r="BY40" s="859"/>
      <c r="BZ40" s="859"/>
      <c r="CA40" s="859"/>
      <c r="CB40" s="859"/>
      <c r="CC40" s="859"/>
      <c r="CD40" s="859"/>
      <c r="CE40" s="859"/>
      <c r="CF40" s="859"/>
      <c r="CG40" s="859"/>
      <c r="CH40" s="859"/>
      <c r="CI40" s="859"/>
      <c r="CJ40" s="859"/>
      <c r="CK40" s="859"/>
      <c r="CL40" s="859"/>
      <c r="CM40" s="859"/>
      <c r="CN40" s="859"/>
      <c r="CO40" s="859"/>
      <c r="CP40" s="859"/>
      <c r="CQ40" s="859"/>
      <c r="CR40" s="859"/>
      <c r="CS40" s="859"/>
      <c r="CT40" s="859"/>
      <c r="CU40" s="859"/>
      <c r="CV40" s="859"/>
      <c r="CW40" s="859"/>
      <c r="CX40" s="859"/>
      <c r="CY40" s="859"/>
      <c r="CZ40" s="859"/>
      <c r="DA40" s="859"/>
      <c r="DB40" s="859"/>
      <c r="DC40" s="859"/>
      <c r="DD40" s="859"/>
      <c r="DE40" s="859"/>
      <c r="DF40" s="859"/>
      <c r="DG40" s="859"/>
      <c r="DH40" s="859"/>
      <c r="DI40" s="859"/>
      <c r="DJ40" s="859"/>
      <c r="DK40" s="859"/>
      <c r="DL40" s="859"/>
      <c r="DM40" s="859"/>
      <c r="DN40" s="859"/>
      <c r="DO40" s="859"/>
      <c r="DP40" s="859"/>
      <c r="DQ40" s="859"/>
      <c r="DR40" s="859"/>
      <c r="DS40" s="859"/>
      <c r="DT40" s="859"/>
      <c r="DU40" s="859"/>
      <c r="DV40" s="859"/>
      <c r="DW40" s="859"/>
    </row>
    <row r="41" spans="1:127" s="839" customFormat="1" ht="21" customHeight="1">
      <c r="A41" s="809"/>
      <c r="B41" s="835">
        <v>24</v>
      </c>
      <c r="C41" s="1565" t="s">
        <v>831</v>
      </c>
      <c r="D41" s="1566"/>
      <c r="E41" s="1566"/>
      <c r="F41" s="1566"/>
      <c r="G41" s="1566"/>
      <c r="H41" s="1566"/>
      <c r="I41" s="1566"/>
      <c r="J41" s="1567"/>
      <c r="K41" s="1069"/>
      <c r="L41" s="1069"/>
      <c r="M41" s="1069"/>
      <c r="N41" s="1068">
        <v>0</v>
      </c>
      <c r="O41" s="836">
        <v>1</v>
      </c>
      <c r="P41" s="818"/>
      <c r="Q41" s="835">
        <v>53</v>
      </c>
      <c r="R41" s="1565" t="s">
        <v>832</v>
      </c>
      <c r="S41" s="1566"/>
      <c r="T41" s="1566"/>
      <c r="U41" s="1566"/>
      <c r="V41" s="1566"/>
      <c r="W41" s="1566"/>
      <c r="X41" s="1566"/>
      <c r="Y41" s="1567"/>
      <c r="Z41" s="1069"/>
      <c r="AA41" s="1069">
        <v>1</v>
      </c>
      <c r="AB41" s="1069"/>
      <c r="AC41" s="1068">
        <v>0</v>
      </c>
      <c r="AD41" s="836"/>
      <c r="AE41" s="809"/>
      <c r="AF41" s="837">
        <f t="shared" si="1"/>
        <v>0</v>
      </c>
      <c r="AG41" s="837">
        <f t="shared" si="0"/>
        <v>0.89</v>
      </c>
      <c r="AH41" s="809"/>
      <c r="AI41" s="809"/>
      <c r="AJ41" s="809"/>
      <c r="AK41" s="809"/>
      <c r="AL41" s="809"/>
      <c r="AM41" s="809"/>
      <c r="AN41" s="809"/>
      <c r="AO41" s="809"/>
      <c r="AP41" s="809"/>
      <c r="AQ41" s="809"/>
      <c r="AR41" s="809"/>
      <c r="AS41" s="809"/>
      <c r="AT41" s="809"/>
      <c r="AU41" s="809"/>
      <c r="AV41" s="809"/>
      <c r="AW41" s="809"/>
      <c r="AX41" s="809"/>
      <c r="AY41" s="809"/>
      <c r="AZ41" s="809"/>
      <c r="BA41" s="809"/>
      <c r="BB41" s="853"/>
      <c r="BC41" s="859"/>
      <c r="BD41" s="859"/>
      <c r="BE41" s="859"/>
      <c r="BF41" s="859"/>
      <c r="BG41" s="859"/>
      <c r="BH41" s="859"/>
      <c r="BI41" s="859"/>
      <c r="BJ41" s="859"/>
      <c r="BK41" s="844"/>
      <c r="BL41" s="853"/>
      <c r="BM41" s="859"/>
      <c r="BN41" s="859"/>
      <c r="BO41" s="859"/>
      <c r="BP41" s="859"/>
      <c r="BQ41" s="859"/>
      <c r="BR41" s="859"/>
      <c r="BS41" s="859"/>
      <c r="BT41" s="859"/>
      <c r="BU41" s="859"/>
      <c r="BV41" s="859"/>
      <c r="BW41" s="859"/>
      <c r="BX41" s="859"/>
      <c r="BY41" s="859"/>
      <c r="BZ41" s="859"/>
      <c r="CA41" s="859"/>
      <c r="CB41" s="859"/>
      <c r="CC41" s="859"/>
      <c r="CD41" s="859"/>
      <c r="CE41" s="859"/>
      <c r="CF41" s="859"/>
      <c r="CG41" s="859"/>
      <c r="CH41" s="859"/>
      <c r="CI41" s="859"/>
      <c r="CJ41" s="859"/>
      <c r="CK41" s="859"/>
      <c r="CL41" s="859"/>
      <c r="CM41" s="859"/>
      <c r="CN41" s="859"/>
      <c r="CO41" s="859"/>
      <c r="CP41" s="859"/>
      <c r="CQ41" s="859"/>
      <c r="CR41" s="859"/>
      <c r="CS41" s="859"/>
      <c r="CT41" s="859"/>
      <c r="CU41" s="859"/>
      <c r="CV41" s="859"/>
      <c r="CW41" s="859"/>
      <c r="CX41" s="859"/>
      <c r="CY41" s="859"/>
      <c r="CZ41" s="859"/>
      <c r="DA41" s="859"/>
      <c r="DB41" s="859"/>
      <c r="DC41" s="859"/>
      <c r="DD41" s="859"/>
      <c r="DE41" s="859"/>
      <c r="DF41" s="859"/>
      <c r="DG41" s="859"/>
      <c r="DH41" s="859"/>
      <c r="DI41" s="859"/>
      <c r="DJ41" s="859"/>
      <c r="DK41" s="859"/>
      <c r="DL41" s="859"/>
      <c r="DM41" s="859"/>
      <c r="DN41" s="859"/>
      <c r="DO41" s="859"/>
      <c r="DP41" s="859"/>
      <c r="DQ41" s="859"/>
      <c r="DR41" s="859"/>
      <c r="DS41" s="859"/>
      <c r="DT41" s="859"/>
      <c r="DU41" s="859"/>
      <c r="DV41" s="859"/>
      <c r="DW41" s="859"/>
    </row>
    <row r="42" spans="1:127" s="839" customFormat="1" ht="21" customHeight="1">
      <c r="A42" s="809"/>
      <c r="B42" s="835">
        <v>25</v>
      </c>
      <c r="C42" s="1565" t="s">
        <v>833</v>
      </c>
      <c r="D42" s="1566"/>
      <c r="E42" s="1566"/>
      <c r="F42" s="1566"/>
      <c r="G42" s="1566"/>
      <c r="H42" s="1566"/>
      <c r="I42" s="1566"/>
      <c r="J42" s="1567"/>
      <c r="K42" s="1069"/>
      <c r="L42" s="1069">
        <v>1</v>
      </c>
      <c r="M42" s="1069">
        <v>0</v>
      </c>
      <c r="N42" s="1069">
        <v>0</v>
      </c>
      <c r="O42" s="836">
        <v>0</v>
      </c>
      <c r="P42" s="818"/>
      <c r="Q42" s="835">
        <v>54</v>
      </c>
      <c r="R42" s="1565" t="s">
        <v>834</v>
      </c>
      <c r="S42" s="1566"/>
      <c r="T42" s="1566"/>
      <c r="U42" s="1566"/>
      <c r="V42" s="1566"/>
      <c r="W42" s="1566"/>
      <c r="X42" s="1566"/>
      <c r="Y42" s="1567"/>
      <c r="Z42" s="1069"/>
      <c r="AA42" s="1069"/>
      <c r="AB42" s="1069"/>
      <c r="AC42" s="1068">
        <v>0</v>
      </c>
      <c r="AD42" s="836">
        <v>0</v>
      </c>
      <c r="AE42" s="809"/>
      <c r="AF42" s="837">
        <f t="shared" si="1"/>
        <v>0.89</v>
      </c>
      <c r="AG42" s="837">
        <f t="shared" si="0"/>
        <v>0</v>
      </c>
      <c r="AH42" s="809"/>
      <c r="AI42" s="809"/>
      <c r="AJ42" s="809"/>
      <c r="AK42" s="809"/>
      <c r="AL42" s="809"/>
      <c r="AM42" s="809"/>
      <c r="AN42" s="809"/>
      <c r="AO42" s="809"/>
      <c r="AP42" s="809"/>
      <c r="AQ42" s="809"/>
      <c r="AR42" s="809"/>
      <c r="AS42" s="809"/>
      <c r="AT42" s="809"/>
      <c r="AU42" s="809"/>
      <c r="AV42" s="809"/>
      <c r="AW42" s="809"/>
      <c r="AX42" s="809"/>
      <c r="AY42" s="809"/>
      <c r="AZ42" s="809"/>
      <c r="BA42" s="809"/>
      <c r="BB42" s="853"/>
      <c r="BC42" s="859"/>
      <c r="BD42" s="859"/>
      <c r="BE42" s="859"/>
      <c r="BF42" s="859"/>
      <c r="BG42" s="859"/>
      <c r="BH42" s="859"/>
      <c r="BI42" s="859"/>
      <c r="BJ42" s="859"/>
      <c r="BK42" s="844"/>
      <c r="BL42" s="853"/>
      <c r="BM42" s="859"/>
      <c r="BN42" s="859"/>
      <c r="BO42" s="859"/>
      <c r="BP42" s="859"/>
      <c r="BQ42" s="859"/>
      <c r="BR42" s="859"/>
      <c r="BS42" s="859"/>
      <c r="BT42" s="859"/>
      <c r="BU42" s="859"/>
      <c r="BV42" s="859"/>
      <c r="BW42" s="859"/>
      <c r="BX42" s="859"/>
      <c r="BY42" s="859"/>
      <c r="BZ42" s="859"/>
      <c r="CA42" s="859"/>
      <c r="CB42" s="859"/>
      <c r="CC42" s="859"/>
      <c r="CD42" s="859"/>
      <c r="CE42" s="859"/>
      <c r="CF42" s="859"/>
      <c r="CG42" s="859"/>
      <c r="CH42" s="859"/>
      <c r="CI42" s="859"/>
      <c r="CJ42" s="859"/>
      <c r="CK42" s="859"/>
      <c r="CL42" s="859"/>
      <c r="CM42" s="859"/>
      <c r="CN42" s="859"/>
      <c r="CO42" s="859"/>
      <c r="CP42" s="859"/>
      <c r="CQ42" s="859"/>
      <c r="CR42" s="859"/>
      <c r="CS42" s="859"/>
      <c r="CT42" s="859"/>
      <c r="CU42" s="859"/>
      <c r="CV42" s="859"/>
      <c r="CW42" s="859"/>
      <c r="CX42" s="859"/>
      <c r="CY42" s="859"/>
      <c r="CZ42" s="859"/>
      <c r="DA42" s="859"/>
      <c r="DB42" s="859"/>
      <c r="DC42" s="859"/>
      <c r="DD42" s="859"/>
      <c r="DE42" s="859"/>
      <c r="DF42" s="859"/>
      <c r="DG42" s="859"/>
      <c r="DH42" s="859"/>
      <c r="DI42" s="859"/>
      <c r="DJ42" s="859"/>
      <c r="DK42" s="859"/>
      <c r="DL42" s="859"/>
      <c r="DM42" s="859"/>
      <c r="DN42" s="859"/>
      <c r="DO42" s="859"/>
      <c r="DP42" s="859"/>
      <c r="DQ42" s="859"/>
      <c r="DR42" s="859"/>
      <c r="DS42" s="859"/>
      <c r="DT42" s="859"/>
      <c r="DU42" s="859"/>
      <c r="DV42" s="859"/>
      <c r="DW42" s="859"/>
    </row>
    <row r="43" spans="1:127" s="839" customFormat="1" ht="21" customHeight="1">
      <c r="A43" s="809"/>
      <c r="B43" s="835">
        <v>26</v>
      </c>
      <c r="C43" s="1565" t="s">
        <v>835</v>
      </c>
      <c r="D43" s="1566"/>
      <c r="E43" s="1566"/>
      <c r="F43" s="1566"/>
      <c r="G43" s="1566"/>
      <c r="H43" s="1566"/>
      <c r="I43" s="1566"/>
      <c r="J43" s="1567"/>
      <c r="K43" s="1069"/>
      <c r="L43" s="1069">
        <v>0</v>
      </c>
      <c r="M43" s="1068"/>
      <c r="N43" s="1068">
        <v>1</v>
      </c>
      <c r="O43" s="836">
        <v>0</v>
      </c>
      <c r="P43" s="818"/>
      <c r="Q43" s="835">
        <v>55</v>
      </c>
      <c r="R43" s="1565" t="s">
        <v>836</v>
      </c>
      <c r="S43" s="1566"/>
      <c r="T43" s="1566"/>
      <c r="U43" s="1566"/>
      <c r="V43" s="1566"/>
      <c r="W43" s="1566"/>
      <c r="X43" s="1566"/>
      <c r="Y43" s="1567"/>
      <c r="Z43" s="1069"/>
      <c r="AA43" s="1069"/>
      <c r="AB43" s="836">
        <v>1</v>
      </c>
      <c r="AC43" s="836"/>
      <c r="AD43" s="836"/>
      <c r="AE43" s="809"/>
      <c r="AF43" s="837">
        <f t="shared" si="1"/>
        <v>0.69</v>
      </c>
      <c r="AG43" s="837">
        <f t="shared" si="0"/>
        <v>0.79</v>
      </c>
      <c r="AH43" s="809"/>
      <c r="AI43" s="809"/>
      <c r="AJ43" s="809"/>
      <c r="AK43" s="809"/>
      <c r="AL43" s="809"/>
      <c r="AM43" s="809"/>
      <c r="AN43" s="809"/>
      <c r="AO43" s="809"/>
      <c r="AP43" s="809"/>
      <c r="AQ43" s="809"/>
      <c r="AR43" s="809"/>
      <c r="AS43" s="809"/>
      <c r="AT43" s="809"/>
      <c r="AU43" s="809"/>
      <c r="AV43" s="809"/>
      <c r="AW43" s="809"/>
      <c r="AX43" s="809"/>
      <c r="AY43" s="809"/>
      <c r="AZ43" s="809"/>
      <c r="BA43" s="809"/>
      <c r="BB43" s="853"/>
      <c r="BC43" s="859"/>
      <c r="BD43" s="859"/>
      <c r="BE43" s="859"/>
      <c r="BF43" s="859"/>
      <c r="BG43" s="859"/>
      <c r="BH43" s="859"/>
      <c r="BI43" s="859"/>
      <c r="BJ43" s="859"/>
      <c r="BK43" s="844"/>
      <c r="BL43" s="853"/>
      <c r="BM43" s="859"/>
      <c r="BN43" s="859"/>
      <c r="BO43" s="859"/>
      <c r="BP43" s="859"/>
      <c r="BQ43" s="859"/>
      <c r="BR43" s="859"/>
      <c r="BS43" s="859"/>
      <c r="BT43" s="859"/>
      <c r="BU43" s="859"/>
      <c r="BV43" s="859"/>
      <c r="BW43" s="859"/>
      <c r="BX43" s="859"/>
      <c r="BY43" s="859"/>
      <c r="BZ43" s="859"/>
      <c r="CA43" s="859"/>
      <c r="CB43" s="859"/>
      <c r="CC43" s="859"/>
      <c r="CD43" s="859"/>
      <c r="CE43" s="859"/>
      <c r="CF43" s="859"/>
      <c r="CG43" s="859"/>
      <c r="CH43" s="859"/>
      <c r="CI43" s="859"/>
      <c r="CJ43" s="859"/>
      <c r="CK43" s="859"/>
      <c r="CL43" s="859"/>
      <c r="CM43" s="859"/>
      <c r="CN43" s="859"/>
      <c r="CO43" s="859"/>
      <c r="CP43" s="859"/>
      <c r="CQ43" s="859"/>
      <c r="CR43" s="859"/>
      <c r="CS43" s="859"/>
      <c r="CT43" s="859"/>
      <c r="CU43" s="859"/>
      <c r="CV43" s="859"/>
      <c r="CW43" s="859"/>
      <c r="CX43" s="859"/>
      <c r="CY43" s="859"/>
      <c r="CZ43" s="859"/>
      <c r="DA43" s="859"/>
      <c r="DB43" s="859"/>
      <c r="DC43" s="859"/>
      <c r="DD43" s="859"/>
      <c r="DE43" s="859"/>
      <c r="DF43" s="859"/>
      <c r="DG43" s="859"/>
      <c r="DH43" s="859"/>
      <c r="DI43" s="859"/>
      <c r="DJ43" s="859"/>
      <c r="DK43" s="859"/>
      <c r="DL43" s="859"/>
      <c r="DM43" s="859"/>
      <c r="DN43" s="859"/>
      <c r="DO43" s="859"/>
      <c r="DP43" s="859"/>
      <c r="DQ43" s="859"/>
      <c r="DR43" s="859"/>
      <c r="DS43" s="859"/>
      <c r="DT43" s="859"/>
      <c r="DU43" s="859"/>
      <c r="DV43" s="859"/>
      <c r="DW43" s="859"/>
    </row>
    <row r="44" spans="1:127" s="839" customFormat="1" ht="21" customHeight="1">
      <c r="A44" s="809"/>
      <c r="B44" s="835">
        <v>27</v>
      </c>
      <c r="C44" s="1565" t="s">
        <v>837</v>
      </c>
      <c r="D44" s="1566"/>
      <c r="E44" s="1566"/>
      <c r="F44" s="1566"/>
      <c r="G44" s="1566"/>
      <c r="H44" s="1566"/>
      <c r="I44" s="1566"/>
      <c r="J44" s="1567"/>
      <c r="K44" s="1069"/>
      <c r="L44" s="1069"/>
      <c r="M44" s="1068">
        <v>1</v>
      </c>
      <c r="N44" s="1068"/>
      <c r="O44" s="836">
        <v>0</v>
      </c>
      <c r="P44" s="818"/>
      <c r="Q44" s="835">
        <v>56</v>
      </c>
      <c r="R44" s="1565" t="s">
        <v>838</v>
      </c>
      <c r="S44" s="1566"/>
      <c r="T44" s="1566"/>
      <c r="U44" s="1566"/>
      <c r="V44" s="1566"/>
      <c r="W44" s="1566"/>
      <c r="X44" s="1566"/>
      <c r="Y44" s="1567"/>
      <c r="Z44" s="1069"/>
      <c r="AA44" s="1069"/>
      <c r="AB44" s="1069">
        <v>0</v>
      </c>
      <c r="AC44" s="1068">
        <v>0</v>
      </c>
      <c r="AD44" s="836">
        <v>1</v>
      </c>
      <c r="AE44" s="809"/>
      <c r="AF44" s="837">
        <f t="shared" si="1"/>
        <v>0.79</v>
      </c>
      <c r="AG44" s="837">
        <f t="shared" si="0"/>
        <v>1</v>
      </c>
      <c r="AH44" s="809"/>
      <c r="AI44" s="809"/>
      <c r="AJ44" s="809"/>
      <c r="AK44" s="809"/>
      <c r="AL44" s="809"/>
      <c r="AM44" s="809"/>
      <c r="AN44" s="809"/>
      <c r="AO44" s="809"/>
      <c r="AP44" s="809"/>
      <c r="AQ44" s="809"/>
      <c r="AR44" s="809"/>
      <c r="AS44" s="809"/>
      <c r="AT44" s="809"/>
      <c r="AU44" s="809"/>
      <c r="AV44" s="809"/>
      <c r="AW44" s="809"/>
      <c r="AX44" s="809"/>
      <c r="AY44" s="809"/>
      <c r="AZ44" s="809"/>
      <c r="BA44" s="809"/>
      <c r="BB44" s="853"/>
      <c r="BC44" s="859"/>
      <c r="BD44" s="859"/>
      <c r="BE44" s="859"/>
      <c r="BF44" s="859"/>
      <c r="BG44" s="859"/>
      <c r="BH44" s="859"/>
      <c r="BI44" s="859"/>
      <c r="BJ44" s="859"/>
      <c r="BK44" s="844"/>
      <c r="BL44" s="853"/>
      <c r="BM44" s="859"/>
      <c r="BN44" s="859"/>
      <c r="BO44" s="859"/>
      <c r="BP44" s="859"/>
      <c r="BQ44" s="859"/>
      <c r="BR44" s="859"/>
      <c r="BS44" s="859"/>
      <c r="BT44" s="834"/>
      <c r="BU44" s="834"/>
      <c r="BV44" s="834"/>
      <c r="BW44" s="834"/>
      <c r="BX44" s="834"/>
      <c r="BY44" s="834"/>
      <c r="BZ44" s="834"/>
      <c r="CA44" s="834"/>
      <c r="CB44" s="834"/>
      <c r="CC44" s="834"/>
      <c r="CD44" s="834"/>
      <c r="CE44" s="834"/>
      <c r="CF44" s="834"/>
      <c r="CG44" s="834"/>
      <c r="CH44" s="834"/>
      <c r="CI44" s="834"/>
      <c r="CJ44" s="834"/>
      <c r="CK44" s="834"/>
      <c r="CL44" s="834"/>
      <c r="CM44" s="834"/>
      <c r="CN44" s="834"/>
      <c r="CO44" s="834"/>
      <c r="CP44" s="834"/>
      <c r="CQ44" s="834"/>
      <c r="CR44" s="834"/>
      <c r="CS44" s="834"/>
      <c r="CT44" s="834"/>
      <c r="CU44" s="834"/>
      <c r="CV44" s="834"/>
      <c r="CW44" s="834"/>
      <c r="CX44" s="834"/>
      <c r="CY44" s="834"/>
      <c r="CZ44" s="834"/>
      <c r="DA44" s="834"/>
      <c r="DB44" s="834"/>
      <c r="DC44" s="834"/>
      <c r="DD44" s="834"/>
      <c r="DE44" s="834"/>
      <c r="DF44" s="834"/>
      <c r="DG44" s="834"/>
      <c r="DH44" s="834"/>
      <c r="DI44" s="834"/>
      <c r="DJ44" s="834"/>
      <c r="DK44" s="834"/>
      <c r="DL44" s="834"/>
      <c r="DM44" s="834"/>
      <c r="DN44" s="834"/>
      <c r="DO44" s="834"/>
      <c r="DP44" s="834"/>
      <c r="DQ44" s="834"/>
      <c r="DR44" s="834"/>
      <c r="DS44" s="834"/>
      <c r="DT44" s="834"/>
      <c r="DU44" s="834"/>
      <c r="DV44" s="834"/>
      <c r="DW44" s="834"/>
    </row>
    <row r="45" spans="1:127" s="839" customFormat="1" ht="21" customHeight="1">
      <c r="A45" s="809"/>
      <c r="B45" s="835">
        <v>28</v>
      </c>
      <c r="C45" s="1565" t="s">
        <v>839</v>
      </c>
      <c r="D45" s="1566"/>
      <c r="E45" s="1566"/>
      <c r="F45" s="1566"/>
      <c r="G45" s="1566"/>
      <c r="H45" s="1566"/>
      <c r="I45" s="1566"/>
      <c r="J45" s="1567"/>
      <c r="K45" s="1069"/>
      <c r="L45" s="1069"/>
      <c r="M45" s="1069">
        <v>1</v>
      </c>
      <c r="N45" s="1068">
        <v>0</v>
      </c>
      <c r="O45" s="836">
        <v>0</v>
      </c>
      <c r="P45" s="818"/>
      <c r="Q45" s="835">
        <v>57</v>
      </c>
      <c r="R45" s="1602" t="s">
        <v>840</v>
      </c>
      <c r="S45" s="1603"/>
      <c r="T45" s="1603"/>
      <c r="U45" s="1603"/>
      <c r="V45" s="1603"/>
      <c r="W45" s="1603"/>
      <c r="X45" s="1603"/>
      <c r="Y45" s="1604"/>
      <c r="Z45" s="1069">
        <v>0</v>
      </c>
      <c r="AA45" s="1069">
        <v>0</v>
      </c>
      <c r="AB45" s="1069">
        <v>1</v>
      </c>
      <c r="AC45" s="1068">
        <v>0</v>
      </c>
      <c r="AD45" s="836"/>
      <c r="AE45" s="809"/>
      <c r="AF45" s="837">
        <f t="shared" si="1"/>
        <v>0.79</v>
      </c>
      <c r="AG45" s="837">
        <f t="shared" si="0"/>
        <v>0.79</v>
      </c>
      <c r="AH45" s="809"/>
      <c r="AI45" s="809"/>
      <c r="AJ45" s="809"/>
      <c r="AK45" s="809"/>
      <c r="AL45" s="809"/>
      <c r="AM45" s="809"/>
      <c r="AN45" s="809"/>
      <c r="AO45" s="809"/>
      <c r="AP45" s="809"/>
      <c r="AQ45" s="809"/>
      <c r="AR45" s="809"/>
      <c r="AS45" s="809"/>
      <c r="AT45" s="809"/>
      <c r="AU45" s="809"/>
      <c r="AV45" s="809"/>
      <c r="AW45" s="809"/>
      <c r="AX45" s="809"/>
      <c r="AY45" s="809"/>
      <c r="AZ45" s="809"/>
      <c r="BA45" s="809"/>
      <c r="BB45" s="853"/>
      <c r="BC45" s="859"/>
      <c r="BD45" s="859"/>
      <c r="BE45" s="859"/>
      <c r="BF45" s="859"/>
      <c r="BG45" s="859"/>
      <c r="BH45" s="859"/>
      <c r="BI45" s="859"/>
      <c r="BJ45" s="859"/>
      <c r="BK45" s="844"/>
      <c r="BL45" s="853"/>
      <c r="BM45" s="859"/>
      <c r="BN45" s="859"/>
      <c r="BO45" s="859"/>
      <c r="BP45" s="859"/>
      <c r="BQ45" s="859"/>
      <c r="BR45" s="859"/>
      <c r="BS45" s="859"/>
      <c r="BT45" s="834"/>
      <c r="BU45" s="834"/>
      <c r="BV45" s="834"/>
      <c r="BW45" s="834"/>
      <c r="BX45" s="834"/>
      <c r="BY45" s="834"/>
      <c r="BZ45" s="834"/>
      <c r="CA45" s="834"/>
      <c r="CB45" s="834"/>
      <c r="CC45" s="834"/>
      <c r="CD45" s="834"/>
      <c r="CE45" s="834"/>
      <c r="CF45" s="834"/>
      <c r="CG45" s="834"/>
      <c r="CH45" s="834"/>
      <c r="CI45" s="834"/>
      <c r="CJ45" s="834"/>
      <c r="CK45" s="834"/>
      <c r="CL45" s="834"/>
      <c r="CM45" s="834"/>
      <c r="CN45" s="834"/>
      <c r="CO45" s="834"/>
      <c r="CP45" s="834"/>
      <c r="CQ45" s="834"/>
      <c r="CR45" s="834"/>
      <c r="CS45" s="834"/>
      <c r="CT45" s="834"/>
      <c r="CU45" s="834"/>
      <c r="CV45" s="834"/>
      <c r="CW45" s="834"/>
      <c r="CX45" s="834"/>
      <c r="CY45" s="834"/>
      <c r="CZ45" s="834"/>
      <c r="DA45" s="834"/>
      <c r="DB45" s="834"/>
      <c r="DC45" s="834"/>
      <c r="DD45" s="834"/>
      <c r="DE45" s="834"/>
      <c r="DF45" s="834"/>
      <c r="DG45" s="834"/>
      <c r="DH45" s="834"/>
      <c r="DI45" s="834"/>
      <c r="DJ45" s="834"/>
      <c r="DK45" s="834"/>
      <c r="DL45" s="834"/>
      <c r="DM45" s="834"/>
      <c r="DN45" s="834"/>
      <c r="DO45" s="834"/>
      <c r="DP45" s="834"/>
      <c r="DQ45" s="834"/>
      <c r="DR45" s="834"/>
      <c r="DS45" s="834"/>
      <c r="DT45" s="834"/>
      <c r="DU45" s="834"/>
      <c r="DV45" s="834"/>
      <c r="DW45" s="834"/>
    </row>
    <row r="46" spans="1:127" s="839" customFormat="1" ht="21" customHeight="1" thickBot="1">
      <c r="A46" s="809"/>
      <c r="B46" s="860">
        <v>29</v>
      </c>
      <c r="C46" s="1631" t="s">
        <v>841</v>
      </c>
      <c r="D46" s="1632"/>
      <c r="E46" s="1632"/>
      <c r="F46" s="1632"/>
      <c r="G46" s="1632"/>
      <c r="H46" s="1632"/>
      <c r="I46" s="1632"/>
      <c r="J46" s="1633"/>
      <c r="K46" s="861"/>
      <c r="L46" s="861">
        <v>0</v>
      </c>
      <c r="M46" s="862"/>
      <c r="N46" s="862">
        <v>1</v>
      </c>
      <c r="O46" s="836">
        <v>0</v>
      </c>
      <c r="P46" s="818"/>
      <c r="Q46" s="865">
        <v>58</v>
      </c>
      <c r="R46" s="1634" t="s">
        <v>842</v>
      </c>
      <c r="S46" s="1635"/>
      <c r="T46" s="1635"/>
      <c r="U46" s="1635"/>
      <c r="V46" s="1635"/>
      <c r="W46" s="1635"/>
      <c r="X46" s="1635"/>
      <c r="Y46" s="1636"/>
      <c r="Z46" s="861">
        <v>0</v>
      </c>
      <c r="AA46" s="861"/>
      <c r="AB46" s="863">
        <v>1</v>
      </c>
      <c r="AC46" s="863"/>
      <c r="AD46" s="864">
        <v>0</v>
      </c>
      <c r="AE46" s="809"/>
      <c r="AF46" s="837">
        <f t="shared" si="1"/>
        <v>0.69</v>
      </c>
      <c r="AG46" s="837">
        <f t="shared" si="0"/>
        <v>0.79</v>
      </c>
      <c r="AH46" s="809"/>
      <c r="AI46" s="809"/>
      <c r="AJ46" s="809"/>
      <c r="AK46" s="809"/>
      <c r="AL46" s="809"/>
      <c r="AM46" s="809"/>
      <c r="AN46" s="809"/>
      <c r="AO46" s="809"/>
      <c r="AP46" s="809"/>
      <c r="AQ46" s="809"/>
      <c r="AR46" s="809"/>
      <c r="AS46" s="809"/>
      <c r="AT46" s="809"/>
      <c r="AU46" s="809"/>
      <c r="AV46" s="809"/>
      <c r="AW46" s="809"/>
      <c r="AX46" s="809"/>
      <c r="AY46" s="809"/>
      <c r="AZ46" s="809"/>
      <c r="BA46" s="809"/>
      <c r="BB46" s="853"/>
      <c r="BC46" s="859"/>
      <c r="BD46" s="859"/>
      <c r="BE46" s="859"/>
      <c r="BF46" s="859"/>
      <c r="BG46" s="859"/>
      <c r="BH46" s="859"/>
      <c r="BI46" s="859"/>
      <c r="BJ46" s="859"/>
      <c r="BK46" s="844"/>
      <c r="BL46" s="853"/>
      <c r="BM46" s="859"/>
      <c r="BN46" s="859"/>
      <c r="BO46" s="859"/>
      <c r="BP46" s="859"/>
      <c r="BQ46" s="859"/>
      <c r="BR46" s="859"/>
      <c r="BS46" s="859"/>
      <c r="BT46" s="834"/>
      <c r="BU46" s="834"/>
      <c r="BV46" s="834"/>
      <c r="BW46" s="834"/>
      <c r="BX46" s="834"/>
      <c r="BY46" s="834"/>
      <c r="BZ46" s="834"/>
      <c r="CA46" s="834"/>
      <c r="CB46" s="834"/>
      <c r="CC46" s="834"/>
      <c r="CD46" s="834"/>
      <c r="CE46" s="834"/>
      <c r="CF46" s="834"/>
      <c r="CG46" s="834"/>
      <c r="CH46" s="834"/>
      <c r="CI46" s="834"/>
      <c r="CJ46" s="834"/>
      <c r="CK46" s="834"/>
      <c r="CL46" s="834"/>
      <c r="CM46" s="834"/>
      <c r="CN46" s="834"/>
      <c r="CO46" s="834"/>
      <c r="CP46" s="834"/>
      <c r="CQ46" s="834"/>
      <c r="CR46" s="834"/>
      <c r="CS46" s="834"/>
      <c r="CT46" s="834"/>
      <c r="CU46" s="834"/>
      <c r="CV46" s="834"/>
      <c r="CW46" s="834"/>
      <c r="CX46" s="834"/>
      <c r="CY46" s="834"/>
      <c r="CZ46" s="834"/>
      <c r="DA46" s="834"/>
      <c r="DB46" s="834"/>
      <c r="DC46" s="834"/>
      <c r="DD46" s="834"/>
      <c r="DE46" s="834"/>
      <c r="DF46" s="834"/>
      <c r="DG46" s="834"/>
      <c r="DH46" s="834"/>
      <c r="DI46" s="834"/>
      <c r="DJ46" s="834"/>
      <c r="DK46" s="834"/>
      <c r="DL46" s="834"/>
      <c r="DM46" s="834"/>
      <c r="DN46" s="834"/>
      <c r="DO46" s="834"/>
      <c r="DP46" s="834"/>
      <c r="DQ46" s="834"/>
      <c r="DR46" s="834"/>
      <c r="DS46" s="834"/>
      <c r="DT46" s="834"/>
      <c r="DU46" s="834"/>
      <c r="DV46" s="834"/>
      <c r="DW46" s="834"/>
    </row>
    <row r="47" spans="1:127" s="839" customFormat="1" ht="8.25" hidden="1" customHeight="1">
      <c r="A47" s="809"/>
      <c r="B47" s="1637"/>
      <c r="C47" s="1637"/>
      <c r="D47" s="1637"/>
      <c r="E47" s="866"/>
      <c r="F47" s="866"/>
      <c r="G47" s="866"/>
      <c r="H47" s="866"/>
      <c r="I47" s="867"/>
      <c r="J47" s="867"/>
      <c r="K47" s="867"/>
      <c r="L47" s="868"/>
      <c r="M47" s="867"/>
      <c r="N47" s="867"/>
      <c r="O47" s="867">
        <v>0</v>
      </c>
      <c r="P47" s="867"/>
      <c r="Q47" s="866"/>
      <c r="R47" s="866"/>
      <c r="S47" s="866"/>
      <c r="T47" s="866"/>
      <c r="U47" s="866"/>
      <c r="V47" s="866"/>
      <c r="W47" s="866"/>
      <c r="X47" s="866"/>
      <c r="Y47" s="866"/>
      <c r="Z47" s="869"/>
      <c r="AA47" s="869"/>
      <c r="AB47" s="869"/>
      <c r="AC47" s="869"/>
      <c r="AD47" s="869"/>
      <c r="AE47" s="809"/>
      <c r="AF47" s="809"/>
      <c r="AG47" s="809"/>
      <c r="AH47" s="809"/>
      <c r="AI47" s="809"/>
      <c r="AJ47" s="809"/>
      <c r="AK47" s="809"/>
      <c r="AL47" s="809"/>
      <c r="AM47" s="809"/>
      <c r="AN47" s="809"/>
      <c r="AO47" s="809"/>
      <c r="AP47" s="809"/>
      <c r="AQ47" s="809"/>
      <c r="AR47" s="809"/>
      <c r="AS47" s="809"/>
      <c r="AT47" s="809"/>
      <c r="AU47" s="809"/>
      <c r="AV47" s="809"/>
      <c r="AW47" s="809"/>
      <c r="AX47" s="809"/>
      <c r="AY47" s="809"/>
      <c r="AZ47" s="809"/>
      <c r="BA47" s="809"/>
      <c r="BB47" s="809"/>
      <c r="BC47" s="809"/>
      <c r="BD47" s="809"/>
      <c r="BE47" s="809"/>
      <c r="BF47" s="809"/>
      <c r="BG47" s="809"/>
      <c r="BH47" s="809"/>
      <c r="BT47" s="834"/>
      <c r="BU47" s="834"/>
      <c r="BV47" s="834"/>
      <c r="BW47" s="834"/>
      <c r="BX47" s="834"/>
      <c r="BY47" s="834"/>
      <c r="BZ47" s="834"/>
      <c r="CA47" s="834"/>
      <c r="CB47" s="834"/>
      <c r="CC47" s="834"/>
      <c r="CD47" s="834"/>
      <c r="CE47" s="834"/>
      <c r="CF47" s="834"/>
      <c r="CG47" s="834"/>
      <c r="CH47" s="834"/>
      <c r="CI47" s="834"/>
      <c r="CJ47" s="834"/>
      <c r="CK47" s="834"/>
      <c r="CL47" s="834"/>
      <c r="CM47" s="834"/>
      <c r="CN47" s="834"/>
      <c r="CO47" s="834"/>
      <c r="CP47" s="834"/>
      <c r="CQ47" s="834"/>
      <c r="CR47" s="834"/>
      <c r="CS47" s="834"/>
      <c r="CT47" s="834"/>
      <c r="CU47" s="834"/>
      <c r="CV47" s="834"/>
      <c r="CW47" s="834"/>
      <c r="CX47" s="834"/>
      <c r="CY47" s="834"/>
      <c r="CZ47" s="834"/>
      <c r="DA47" s="834"/>
      <c r="DB47" s="834"/>
      <c r="DC47" s="834"/>
      <c r="DD47" s="834"/>
      <c r="DE47" s="834"/>
      <c r="DF47" s="834"/>
      <c r="DG47" s="834"/>
      <c r="DH47" s="834"/>
      <c r="DI47" s="834"/>
      <c r="DJ47" s="834"/>
      <c r="DK47" s="834"/>
      <c r="DL47" s="834"/>
      <c r="DM47" s="834"/>
      <c r="DN47" s="834"/>
      <c r="DO47" s="834"/>
      <c r="DP47" s="834"/>
      <c r="DQ47" s="834"/>
      <c r="DR47" s="834"/>
      <c r="DS47" s="834"/>
      <c r="DT47" s="834"/>
      <c r="DU47" s="834"/>
      <c r="DV47" s="834"/>
      <c r="DW47" s="834"/>
    </row>
    <row r="48" spans="1:127" s="839" customFormat="1" ht="9" hidden="1" customHeight="1" thickBot="1">
      <c r="A48" s="809"/>
      <c r="B48" s="1637"/>
      <c r="C48" s="1637"/>
      <c r="D48" s="1637"/>
      <c r="E48" s="866"/>
      <c r="F48" s="866"/>
      <c r="G48" s="866"/>
      <c r="H48" s="866"/>
      <c r="I48" s="1638" t="s">
        <v>43</v>
      </c>
      <c r="J48" s="1638"/>
      <c r="K48" s="1638"/>
      <c r="L48" s="1638"/>
      <c r="M48" s="867"/>
      <c r="N48" s="867"/>
      <c r="O48" s="867"/>
      <c r="P48" s="867"/>
      <c r="Q48" s="866"/>
      <c r="R48" s="866"/>
      <c r="S48" s="866"/>
      <c r="T48" s="866"/>
      <c r="U48" s="866"/>
      <c r="V48" s="866"/>
      <c r="W48" s="866"/>
      <c r="X48" s="866"/>
      <c r="Y48" s="866"/>
      <c r="Z48" s="869"/>
      <c r="AA48" s="869"/>
      <c r="AB48" s="869"/>
      <c r="AC48" s="869"/>
      <c r="AD48" s="869"/>
      <c r="AE48" s="809"/>
      <c r="AF48" s="809"/>
      <c r="AG48" s="809"/>
      <c r="AH48" s="809"/>
      <c r="AI48" s="809"/>
      <c r="AJ48" s="809"/>
      <c r="AK48" s="809"/>
      <c r="AL48" s="809"/>
      <c r="AM48" s="809"/>
      <c r="AN48" s="809"/>
      <c r="AO48" s="809"/>
      <c r="AP48" s="809"/>
      <c r="AQ48" s="809"/>
      <c r="AR48" s="809"/>
      <c r="AS48" s="809"/>
      <c r="AT48" s="809"/>
      <c r="AU48" s="809"/>
      <c r="AV48" s="809"/>
      <c r="AW48" s="809"/>
      <c r="AX48" s="809"/>
      <c r="AY48" s="809"/>
      <c r="AZ48" s="809"/>
      <c r="BA48" s="809"/>
      <c r="BB48" s="809"/>
      <c r="BC48" s="809"/>
      <c r="BD48" s="809"/>
      <c r="BE48" s="809"/>
      <c r="BF48" s="809"/>
      <c r="BG48" s="809"/>
      <c r="BH48" s="809"/>
      <c r="BT48" s="834"/>
      <c r="BU48" s="834"/>
      <c r="BV48" s="834"/>
      <c r="BW48" s="834"/>
      <c r="BX48" s="834"/>
      <c r="BY48" s="834"/>
      <c r="BZ48" s="834"/>
      <c r="CA48" s="834"/>
      <c r="CB48" s="834"/>
      <c r="CC48" s="834"/>
      <c r="CD48" s="834"/>
      <c r="CE48" s="834"/>
      <c r="CF48" s="834"/>
      <c r="CG48" s="834"/>
      <c r="CH48" s="834"/>
      <c r="CI48" s="834"/>
      <c r="CJ48" s="834"/>
      <c r="CK48" s="834"/>
      <c r="CL48" s="834"/>
      <c r="CM48" s="834"/>
      <c r="CN48" s="834"/>
      <c r="CO48" s="834"/>
      <c r="CP48" s="834"/>
      <c r="CQ48" s="834"/>
      <c r="CR48" s="834"/>
      <c r="CS48" s="834"/>
      <c r="CT48" s="834"/>
      <c r="CU48" s="834"/>
      <c r="CV48" s="834"/>
      <c r="CW48" s="834"/>
      <c r="CX48" s="834"/>
      <c r="CY48" s="834"/>
      <c r="CZ48" s="834"/>
      <c r="DA48" s="834"/>
      <c r="DB48" s="834"/>
      <c r="DC48" s="834"/>
      <c r="DD48" s="834"/>
      <c r="DE48" s="834"/>
      <c r="DF48" s="834"/>
      <c r="DG48" s="834"/>
      <c r="DH48" s="834"/>
      <c r="DI48" s="834"/>
      <c r="DJ48" s="834"/>
      <c r="DK48" s="834"/>
      <c r="DL48" s="834"/>
      <c r="DM48" s="834"/>
      <c r="DN48" s="834"/>
      <c r="DO48" s="834"/>
      <c r="DP48" s="834"/>
      <c r="DQ48" s="834"/>
      <c r="DR48" s="834"/>
      <c r="DS48" s="834"/>
      <c r="DT48" s="834"/>
      <c r="DU48" s="834"/>
      <c r="DV48" s="834"/>
      <c r="DW48" s="834"/>
    </row>
    <row r="49" spans="1:127" s="839" customFormat="1" ht="30" hidden="1" customHeight="1" thickBot="1">
      <c r="A49" s="809"/>
      <c r="B49" s="870"/>
      <c r="C49" s="870"/>
      <c r="D49" s="870"/>
      <c r="E49" s="870"/>
      <c r="F49" s="870"/>
      <c r="G49" s="871"/>
      <c r="H49" s="871"/>
      <c r="I49" s="871"/>
      <c r="J49" s="871"/>
      <c r="K49" s="871"/>
      <c r="L49" s="871"/>
      <c r="M49" s="1639" t="s">
        <v>843</v>
      </c>
      <c r="N49" s="1640"/>
      <c r="O49" s="1641"/>
      <c r="P49" s="867"/>
      <c r="Q49" s="1642">
        <f>AF17</f>
        <v>0.8134482758620688</v>
      </c>
      <c r="R49" s="1643"/>
      <c r="S49" s="1644"/>
      <c r="T49" s="870"/>
      <c r="U49" s="870"/>
      <c r="V49" s="871"/>
      <c r="W49" s="871"/>
      <c r="X49" s="871"/>
      <c r="Y49" s="871"/>
      <c r="Z49" s="871"/>
      <c r="AA49" s="871"/>
      <c r="AB49" s="871"/>
      <c r="AC49" s="871"/>
      <c r="AD49" s="871"/>
      <c r="AE49" s="809"/>
      <c r="AF49" s="809"/>
      <c r="AG49" s="809"/>
      <c r="AH49" s="809"/>
      <c r="AI49" s="809"/>
      <c r="AJ49" s="809"/>
      <c r="AK49" s="809"/>
      <c r="AL49" s="809"/>
      <c r="AM49" s="809"/>
      <c r="AN49" s="809"/>
      <c r="AO49" s="809"/>
      <c r="AP49" s="809"/>
      <c r="AQ49" s="809"/>
      <c r="AR49" s="809"/>
      <c r="AS49" s="809"/>
      <c r="AT49" s="809"/>
      <c r="AU49" s="809"/>
      <c r="AV49" s="809"/>
      <c r="AW49" s="809"/>
      <c r="AX49" s="809"/>
      <c r="AY49" s="809"/>
      <c r="AZ49" s="809"/>
      <c r="BA49" s="809"/>
      <c r="BB49" s="1645"/>
      <c r="BC49" s="1645"/>
      <c r="BD49" s="1645"/>
      <c r="BE49" s="1645"/>
      <c r="BF49" s="1645"/>
      <c r="BG49" s="1645"/>
      <c r="BH49" s="1645"/>
      <c r="BI49" s="1645"/>
      <c r="BJ49" s="1646"/>
      <c r="BK49" s="1646"/>
      <c r="BL49" s="1646"/>
      <c r="BM49" s="1646"/>
      <c r="BN49" s="1646"/>
      <c r="BO49" s="1646"/>
      <c r="BP49" s="1646"/>
      <c r="BQ49" s="1646"/>
      <c r="BT49" s="834"/>
      <c r="BU49" s="834"/>
      <c r="BV49" s="834"/>
      <c r="BW49" s="834"/>
      <c r="BX49" s="834"/>
      <c r="BY49" s="834"/>
      <c r="BZ49" s="834"/>
      <c r="CA49" s="834"/>
      <c r="CB49" s="834"/>
      <c r="CC49" s="834"/>
      <c r="CD49" s="834"/>
      <c r="CE49" s="834"/>
      <c r="CF49" s="834"/>
      <c r="CG49" s="834"/>
      <c r="CH49" s="834"/>
      <c r="CI49" s="834"/>
      <c r="CJ49" s="834"/>
      <c r="CK49" s="834"/>
      <c r="CL49" s="834"/>
      <c r="CM49" s="834"/>
      <c r="CN49" s="834"/>
      <c r="CO49" s="834"/>
      <c r="CP49" s="834"/>
      <c r="CQ49" s="834"/>
      <c r="CR49" s="834"/>
      <c r="CS49" s="834"/>
      <c r="CT49" s="834"/>
      <c r="CU49" s="834"/>
      <c r="CV49" s="834"/>
      <c r="CW49" s="834"/>
      <c r="CX49" s="834"/>
      <c r="CY49" s="834"/>
      <c r="CZ49" s="834"/>
      <c r="DA49" s="834"/>
      <c r="DB49" s="834"/>
      <c r="DC49" s="834"/>
      <c r="DD49" s="834"/>
      <c r="DE49" s="834"/>
      <c r="DF49" s="834"/>
      <c r="DG49" s="834"/>
      <c r="DH49" s="834"/>
      <c r="DI49" s="834"/>
      <c r="DJ49" s="834"/>
      <c r="DK49" s="834"/>
      <c r="DL49" s="834"/>
      <c r="DM49" s="834"/>
      <c r="DN49" s="834"/>
      <c r="DO49" s="834"/>
      <c r="DP49" s="834"/>
      <c r="DQ49" s="834"/>
      <c r="DR49" s="834"/>
      <c r="DS49" s="834"/>
      <c r="DT49" s="834"/>
      <c r="DU49" s="834"/>
      <c r="DV49" s="834"/>
      <c r="DW49" s="834"/>
    </row>
    <row r="50" spans="1:127" s="839" customFormat="1" ht="15" customHeight="1" thickBot="1">
      <c r="A50" s="809"/>
      <c r="B50" s="872"/>
      <c r="C50" s="872"/>
      <c r="D50" s="872"/>
      <c r="E50" s="872"/>
      <c r="F50" s="872"/>
      <c r="G50" s="873"/>
      <c r="H50" s="873"/>
      <c r="I50" s="873"/>
      <c r="J50" s="873"/>
      <c r="K50" s="873"/>
      <c r="L50" s="873"/>
      <c r="M50" s="873"/>
      <c r="N50" s="873"/>
      <c r="O50" s="873"/>
      <c r="P50" s="867"/>
      <c r="Q50" s="872"/>
      <c r="R50" s="872"/>
      <c r="S50" s="872"/>
      <c r="T50" s="872"/>
      <c r="U50" s="872"/>
      <c r="V50" s="873"/>
      <c r="W50" s="873"/>
      <c r="X50" s="873"/>
      <c r="Y50" s="873"/>
      <c r="Z50" s="873"/>
      <c r="AA50" s="873"/>
      <c r="AB50" s="873"/>
      <c r="AC50" s="873"/>
      <c r="AD50" s="873"/>
      <c r="AE50" s="809"/>
      <c r="AF50" s="809"/>
      <c r="AG50" s="809"/>
      <c r="AH50" s="809"/>
      <c r="AI50" s="809"/>
      <c r="AJ50" s="809"/>
      <c r="AK50" s="809"/>
      <c r="AL50" s="809"/>
      <c r="AM50" s="809"/>
      <c r="AN50" s="809"/>
      <c r="AO50" s="809"/>
      <c r="AP50" s="809"/>
      <c r="AQ50" s="809"/>
      <c r="AR50" s="809"/>
      <c r="AS50" s="809"/>
      <c r="AT50" s="809"/>
      <c r="AU50" s="809"/>
      <c r="AV50" s="809"/>
      <c r="AW50" s="809"/>
      <c r="AX50" s="809"/>
      <c r="AY50" s="809"/>
      <c r="AZ50" s="809"/>
      <c r="BA50" s="809"/>
      <c r="BB50" s="1646"/>
      <c r="BC50" s="1647"/>
      <c r="BD50" s="1647"/>
      <c r="BE50" s="1647"/>
      <c r="BF50" s="1647"/>
      <c r="BG50" s="1647"/>
      <c r="BH50" s="1647"/>
      <c r="BI50" s="1647"/>
      <c r="BJ50" s="1646"/>
      <c r="BK50" s="1647"/>
      <c r="BL50" s="1647"/>
      <c r="BM50" s="1647"/>
      <c r="BN50" s="1647"/>
      <c r="BO50" s="1647"/>
      <c r="BP50" s="1647"/>
      <c r="BQ50" s="1647"/>
      <c r="BT50" s="834"/>
      <c r="BU50" s="834"/>
      <c r="BV50" s="834"/>
      <c r="BW50" s="834"/>
      <c r="BX50" s="834"/>
      <c r="BY50" s="834"/>
      <c r="BZ50" s="834"/>
      <c r="CA50" s="834"/>
      <c r="CB50" s="834"/>
      <c r="CC50" s="834"/>
      <c r="CD50" s="834"/>
      <c r="CE50" s="834"/>
      <c r="CF50" s="834"/>
      <c r="CG50" s="834"/>
      <c r="CH50" s="834"/>
      <c r="CI50" s="834"/>
      <c r="CJ50" s="834"/>
      <c r="CK50" s="834"/>
      <c r="CL50" s="834"/>
      <c r="CM50" s="834"/>
      <c r="CN50" s="834"/>
      <c r="CO50" s="834"/>
      <c r="CP50" s="834"/>
      <c r="CQ50" s="834"/>
      <c r="CR50" s="834"/>
      <c r="CS50" s="834"/>
      <c r="CT50" s="834"/>
      <c r="CU50" s="834"/>
      <c r="CV50" s="834"/>
      <c r="CW50" s="834"/>
      <c r="CX50" s="834"/>
      <c r="CY50" s="834"/>
      <c r="CZ50" s="834"/>
      <c r="DA50" s="834"/>
      <c r="DB50" s="834"/>
      <c r="DC50" s="834"/>
      <c r="DD50" s="834"/>
      <c r="DE50" s="834"/>
      <c r="DF50" s="834"/>
      <c r="DG50" s="834"/>
      <c r="DH50" s="834"/>
      <c r="DI50" s="834"/>
      <c r="DJ50" s="834"/>
      <c r="DK50" s="834"/>
      <c r="DL50" s="834"/>
      <c r="DM50" s="834"/>
      <c r="DN50" s="834"/>
      <c r="DO50" s="834"/>
      <c r="DP50" s="834"/>
      <c r="DQ50" s="834"/>
      <c r="DR50" s="834"/>
      <c r="DS50" s="834"/>
      <c r="DT50" s="834"/>
      <c r="DU50" s="834"/>
      <c r="DV50" s="834"/>
      <c r="DW50" s="834"/>
    </row>
    <row r="51" spans="1:127" s="839" customFormat="1" ht="20.100000000000001" customHeight="1" thickBot="1">
      <c r="A51" s="809"/>
      <c r="B51" s="1648" t="s">
        <v>426</v>
      </c>
      <c r="C51" s="1649"/>
      <c r="D51" s="1649"/>
      <c r="E51" s="1649"/>
      <c r="F51" s="1649"/>
      <c r="G51" s="1650" t="s">
        <v>844</v>
      </c>
      <c r="H51" s="1650"/>
      <c r="I51" s="1650"/>
      <c r="J51" s="1650"/>
      <c r="K51" s="1650"/>
      <c r="L51" s="1650"/>
      <c r="M51" s="1650"/>
      <c r="N51" s="1650"/>
      <c r="O51" s="1651"/>
      <c r="P51" s="867"/>
      <c r="Q51" s="1648" t="s">
        <v>845</v>
      </c>
      <c r="R51" s="1649"/>
      <c r="S51" s="1649"/>
      <c r="T51" s="1649"/>
      <c r="U51" s="1649"/>
      <c r="V51" s="1650" t="s">
        <v>937</v>
      </c>
      <c r="W51" s="1650"/>
      <c r="X51" s="1650"/>
      <c r="Y51" s="1650"/>
      <c r="Z51" s="1650"/>
      <c r="AA51" s="1650"/>
      <c r="AB51" s="1650"/>
      <c r="AC51" s="1650"/>
      <c r="AD51" s="1651"/>
      <c r="AE51" s="809"/>
      <c r="AF51" s="809"/>
      <c r="AG51" s="809"/>
      <c r="AH51" s="809"/>
      <c r="AI51" s="809"/>
      <c r="AJ51" s="809"/>
      <c r="AK51" s="809"/>
      <c r="AL51" s="809"/>
      <c r="AM51" s="809"/>
      <c r="AN51" s="809"/>
      <c r="AO51" s="809"/>
      <c r="AP51" s="809"/>
      <c r="AQ51" s="809"/>
      <c r="AR51" s="809"/>
      <c r="AS51" s="809"/>
      <c r="AT51" s="809"/>
      <c r="AU51" s="809"/>
      <c r="AV51" s="809"/>
      <c r="AW51" s="809"/>
      <c r="AX51" s="809"/>
      <c r="AY51" s="809"/>
      <c r="AZ51" s="809"/>
      <c r="BA51" s="809"/>
      <c r="BB51" s="1646"/>
      <c r="BC51" s="1646"/>
      <c r="BD51" s="1646"/>
      <c r="BE51" s="1646"/>
      <c r="BF51" s="1646"/>
      <c r="BG51" s="1646"/>
      <c r="BH51" s="1646"/>
      <c r="BI51" s="1646"/>
      <c r="BJ51" s="1646"/>
      <c r="BK51" s="1646"/>
      <c r="BL51" s="1646"/>
      <c r="BM51" s="1646"/>
      <c r="BN51" s="1646"/>
      <c r="BO51" s="1646"/>
      <c r="BP51" s="1646"/>
      <c r="BQ51" s="1646"/>
    </row>
    <row r="52" spans="1:127" s="839" customFormat="1" ht="20.100000000000001" customHeight="1">
      <c r="A52" s="809"/>
      <c r="B52" s="1638"/>
      <c r="C52" s="1638"/>
      <c r="D52" s="1638"/>
      <c r="E52" s="1638"/>
      <c r="F52" s="1638"/>
      <c r="G52" s="1638"/>
      <c r="H52" s="1638"/>
      <c r="I52" s="1638"/>
      <c r="J52" s="1638"/>
      <c r="K52" s="1638"/>
      <c r="L52" s="1638"/>
      <c r="M52" s="1638"/>
      <c r="N52" s="1638"/>
      <c r="O52" s="1638"/>
      <c r="P52" s="1638"/>
      <c r="Q52" s="1638"/>
      <c r="R52" s="1638"/>
      <c r="S52" s="1638"/>
      <c r="T52" s="1638"/>
      <c r="U52" s="1638"/>
      <c r="V52" s="1638"/>
      <c r="W52" s="1638"/>
      <c r="X52" s="1638"/>
      <c r="Y52" s="1638"/>
      <c r="Z52" s="1638"/>
      <c r="AA52" s="1638"/>
      <c r="AB52" s="1638"/>
      <c r="AC52" s="1638"/>
      <c r="AD52" s="1638"/>
      <c r="AE52" s="809"/>
      <c r="AF52" s="809"/>
      <c r="AG52" s="809"/>
      <c r="AH52" s="809"/>
      <c r="AI52" s="809"/>
      <c r="AJ52" s="809"/>
      <c r="AK52" s="809"/>
      <c r="AL52" s="809"/>
      <c r="AM52" s="809"/>
      <c r="AN52" s="809"/>
      <c r="AO52" s="809"/>
      <c r="AP52" s="809"/>
      <c r="AQ52" s="809"/>
      <c r="AR52" s="809"/>
      <c r="AS52" s="809"/>
      <c r="AT52" s="809"/>
      <c r="AU52" s="809"/>
      <c r="AV52" s="809"/>
      <c r="AW52" s="809"/>
      <c r="AX52" s="809"/>
      <c r="AY52" s="809"/>
      <c r="AZ52" s="809"/>
      <c r="BA52" s="809"/>
      <c r="BB52" s="1646"/>
      <c r="BC52" s="1646"/>
      <c r="BD52" s="1646"/>
      <c r="BE52" s="1646"/>
      <c r="BF52" s="1646"/>
      <c r="BG52" s="1646"/>
      <c r="BH52" s="1646"/>
      <c r="BI52" s="1646"/>
      <c r="BJ52" s="1652"/>
      <c r="BK52" s="1652"/>
      <c r="BL52" s="1652"/>
      <c r="BM52" s="1652"/>
      <c r="BN52" s="1652"/>
      <c r="BO52" s="1652"/>
      <c r="BP52" s="1652"/>
      <c r="BQ52" s="1652"/>
    </row>
    <row r="53" spans="1:127" s="839" customFormat="1" ht="39.9" customHeight="1">
      <c r="A53" s="809"/>
      <c r="B53" s="1653" t="s">
        <v>846</v>
      </c>
      <c r="C53" s="1653"/>
      <c r="D53" s="1653"/>
      <c r="E53" s="1653"/>
      <c r="F53" s="1653"/>
      <c r="G53" s="1653"/>
      <c r="H53" s="1653"/>
      <c r="I53" s="1653"/>
      <c r="J53" s="1653"/>
      <c r="K53" s="1653"/>
      <c r="L53" s="1653"/>
      <c r="M53" s="1654"/>
      <c r="N53" s="1654"/>
      <c r="O53" s="1654"/>
      <c r="P53" s="1654"/>
      <c r="Q53" s="1654"/>
      <c r="R53" s="1654"/>
      <c r="S53" s="1654"/>
      <c r="T53" s="1654"/>
      <c r="U53" s="1654"/>
      <c r="V53" s="1654"/>
      <c r="W53" s="1654"/>
      <c r="X53" s="1654"/>
      <c r="Y53" s="1654"/>
      <c r="Z53" s="1654"/>
      <c r="AA53" s="1654"/>
      <c r="AB53" s="1654"/>
      <c r="AC53" s="1654"/>
      <c r="AD53" s="1654"/>
      <c r="AE53" s="809"/>
      <c r="AF53" s="809"/>
      <c r="AG53" s="809"/>
      <c r="AH53" s="809"/>
      <c r="AI53" s="809"/>
      <c r="AJ53" s="809"/>
      <c r="AK53" s="809"/>
      <c r="AL53" s="809"/>
      <c r="AM53" s="809"/>
      <c r="AN53" s="809"/>
      <c r="AO53" s="809"/>
      <c r="AP53" s="809"/>
      <c r="AQ53" s="809"/>
      <c r="AR53" s="809"/>
      <c r="AS53" s="809"/>
      <c r="AT53" s="809"/>
      <c r="AU53" s="809"/>
      <c r="AV53" s="809"/>
      <c r="AW53" s="809"/>
      <c r="AX53" s="809"/>
      <c r="AY53" s="809"/>
      <c r="AZ53" s="809"/>
      <c r="BA53" s="809"/>
      <c r="BB53" s="1645"/>
      <c r="BC53" s="1645"/>
      <c r="BD53" s="1645"/>
      <c r="BE53" s="1645"/>
      <c r="BF53" s="1645"/>
      <c r="BG53" s="1645"/>
      <c r="BH53" s="1645"/>
      <c r="BI53" s="1645"/>
      <c r="BJ53" s="1646"/>
      <c r="BK53" s="1646"/>
      <c r="BL53" s="1646"/>
      <c r="BM53" s="1646"/>
      <c r="BN53" s="1646"/>
      <c r="BO53" s="1646"/>
      <c r="BP53" s="1646"/>
      <c r="BQ53" s="1646"/>
    </row>
    <row r="54" spans="1:127" s="839" customFormat="1" ht="15" customHeight="1">
      <c r="A54" s="809"/>
      <c r="B54" s="874"/>
      <c r="C54" s="875"/>
      <c r="D54" s="875"/>
      <c r="E54" s="875"/>
      <c r="F54" s="875"/>
      <c r="G54" s="875"/>
      <c r="H54" s="875"/>
      <c r="I54" s="875"/>
      <c r="J54" s="875"/>
      <c r="K54" s="875"/>
      <c r="L54" s="875"/>
      <c r="M54" s="876"/>
      <c r="N54" s="876"/>
      <c r="O54" s="876"/>
      <c r="P54" s="876"/>
      <c r="Q54" s="876"/>
      <c r="R54" s="876"/>
      <c r="S54" s="876"/>
      <c r="T54" s="876"/>
      <c r="U54" s="876"/>
      <c r="V54" s="876"/>
      <c r="W54" s="876"/>
      <c r="X54" s="876"/>
      <c r="Y54" s="876"/>
      <c r="Z54" s="876"/>
      <c r="AA54" s="876"/>
      <c r="AB54" s="876"/>
      <c r="AC54" s="876"/>
      <c r="AD54" s="876"/>
      <c r="AE54" s="809"/>
      <c r="AF54" s="809"/>
      <c r="AG54" s="809"/>
      <c r="AH54" s="809"/>
      <c r="AI54" s="809"/>
      <c r="AJ54" s="809"/>
      <c r="AK54" s="809"/>
      <c r="AL54" s="809"/>
      <c r="AM54" s="809"/>
      <c r="AN54" s="809"/>
      <c r="AO54" s="809"/>
      <c r="AP54" s="809"/>
      <c r="AQ54" s="809"/>
      <c r="AR54" s="809"/>
      <c r="AS54" s="809"/>
      <c r="AT54" s="809"/>
      <c r="AU54" s="809"/>
      <c r="AV54" s="809"/>
      <c r="AW54" s="809"/>
      <c r="AX54" s="809"/>
      <c r="AY54" s="809"/>
      <c r="AZ54" s="809"/>
      <c r="BA54" s="809"/>
      <c r="BB54" s="1645"/>
      <c r="BC54" s="1645"/>
      <c r="BD54" s="1645"/>
      <c r="BE54" s="1645"/>
      <c r="BF54" s="1645"/>
      <c r="BG54" s="1645"/>
      <c r="BH54" s="1645"/>
      <c r="BI54" s="1645"/>
      <c r="BJ54" s="1646"/>
      <c r="BK54" s="1646"/>
      <c r="BL54" s="1646"/>
      <c r="BM54" s="1646"/>
      <c r="BN54" s="1646"/>
      <c r="BO54" s="1646"/>
      <c r="BP54" s="1646"/>
      <c r="BQ54" s="1646"/>
    </row>
    <row r="55" spans="1:127" ht="15" customHeight="1">
      <c r="B55" s="877"/>
      <c r="C55" s="877"/>
      <c r="D55" s="877"/>
      <c r="E55" s="877"/>
      <c r="F55" s="877"/>
      <c r="G55" s="877"/>
      <c r="H55" s="877"/>
      <c r="I55" s="877"/>
      <c r="J55" s="877"/>
      <c r="K55" s="877"/>
      <c r="L55" s="877"/>
      <c r="M55" s="877"/>
      <c r="N55" s="877"/>
      <c r="O55" s="877"/>
      <c r="P55" s="877"/>
      <c r="Q55" s="877"/>
      <c r="R55" s="877"/>
      <c r="S55" s="877"/>
      <c r="T55" s="877"/>
      <c r="U55" s="877"/>
      <c r="V55" s="877"/>
      <c r="W55" s="877"/>
      <c r="X55" s="877"/>
      <c r="Y55" s="877"/>
      <c r="Z55" s="877"/>
      <c r="AA55" s="877"/>
      <c r="AB55" s="877"/>
      <c r="AC55" s="877"/>
      <c r="AD55" s="877"/>
      <c r="AE55" s="809"/>
      <c r="AF55" s="809"/>
      <c r="AG55" s="809"/>
      <c r="AH55" s="809"/>
      <c r="AI55" s="809"/>
      <c r="AJ55" s="809"/>
      <c r="AK55" s="809"/>
      <c r="AL55" s="809"/>
      <c r="AM55" s="809"/>
      <c r="BB55" s="1645"/>
      <c r="BC55" s="1645"/>
      <c r="BD55" s="1645"/>
      <c r="BE55" s="1645"/>
      <c r="BF55" s="1645"/>
      <c r="BG55" s="1645"/>
      <c r="BH55" s="1645"/>
      <c r="BI55" s="1645"/>
      <c r="BJ55" s="1646"/>
      <c r="BK55" s="1646"/>
      <c r="BL55" s="1646"/>
      <c r="BM55" s="1646"/>
      <c r="BN55" s="1646"/>
      <c r="BO55" s="1646"/>
      <c r="BP55" s="1646"/>
      <c r="BQ55" s="1646"/>
    </row>
    <row r="56" spans="1:127" ht="27" customHeight="1">
      <c r="B56" s="878"/>
      <c r="C56" s="878"/>
      <c r="D56" s="878"/>
      <c r="E56" s="879"/>
      <c r="F56" s="879"/>
      <c r="G56" s="879"/>
      <c r="H56" s="879"/>
      <c r="I56" s="879"/>
      <c r="J56" s="879"/>
      <c r="K56" s="879"/>
      <c r="L56" s="879"/>
      <c r="M56" s="879"/>
      <c r="N56" s="879"/>
      <c r="O56" s="879"/>
      <c r="P56" s="879"/>
      <c r="Q56" s="879"/>
      <c r="R56" s="879"/>
      <c r="S56" s="879"/>
      <c r="T56" s="879"/>
      <c r="U56" s="879"/>
      <c r="V56" s="879"/>
      <c r="W56" s="879"/>
      <c r="X56" s="879"/>
      <c r="Y56" s="879"/>
      <c r="Z56" s="879"/>
      <c r="AA56" s="879"/>
      <c r="AB56" s="879"/>
      <c r="AC56" s="879"/>
      <c r="AD56" s="879"/>
      <c r="AE56" s="809"/>
      <c r="AF56" s="809"/>
      <c r="AG56" s="809"/>
      <c r="AH56" s="809"/>
      <c r="AI56" s="809"/>
      <c r="AJ56" s="809"/>
      <c r="AK56" s="809"/>
      <c r="AL56" s="809"/>
      <c r="AM56" s="809"/>
      <c r="BB56" s="1646"/>
      <c r="BC56" s="1646"/>
      <c r="BD56" s="1646"/>
      <c r="BE56" s="1646"/>
      <c r="BF56" s="1646"/>
      <c r="BG56" s="1646"/>
      <c r="BH56" s="1646"/>
      <c r="BI56" s="1646"/>
      <c r="BJ56" s="1646"/>
      <c r="BK56" s="1646"/>
      <c r="BL56" s="1646"/>
      <c r="BM56" s="1646"/>
      <c r="BN56" s="1646"/>
      <c r="BO56" s="1646"/>
      <c r="BP56" s="1646"/>
      <c r="BQ56" s="1646"/>
    </row>
    <row r="57" spans="1:127">
      <c r="AE57" s="809"/>
      <c r="AF57" s="809"/>
      <c r="AG57" s="809"/>
      <c r="AH57" s="809"/>
      <c r="AI57" s="809"/>
      <c r="AJ57" s="809"/>
      <c r="AK57" s="809"/>
      <c r="AL57" s="809"/>
      <c r="AM57" s="809"/>
      <c r="BB57" s="1646"/>
      <c r="BC57" s="1646"/>
      <c r="BD57" s="1646"/>
      <c r="BE57" s="1646"/>
      <c r="BF57" s="1646"/>
      <c r="BG57" s="1646"/>
      <c r="BH57" s="1646"/>
      <c r="BI57" s="1646"/>
      <c r="BJ57" s="1646"/>
      <c r="BK57" s="1646"/>
      <c r="BL57" s="1646"/>
      <c r="BM57" s="1646"/>
      <c r="BN57" s="1646"/>
      <c r="BO57" s="1646"/>
      <c r="BP57" s="1646"/>
      <c r="BQ57" s="1646"/>
    </row>
    <row r="58" spans="1:127">
      <c r="AE58" s="809"/>
      <c r="AF58" s="809"/>
      <c r="AG58" s="809"/>
      <c r="AH58" s="809"/>
      <c r="AI58" s="809"/>
      <c r="AJ58" s="809"/>
      <c r="AK58" s="809"/>
      <c r="AL58" s="809"/>
      <c r="AM58" s="809"/>
      <c r="BB58" s="1646"/>
      <c r="BC58" s="1646"/>
      <c r="BD58" s="1646"/>
      <c r="BE58" s="1646"/>
      <c r="BF58" s="1646"/>
      <c r="BG58" s="1646"/>
      <c r="BH58" s="1646"/>
      <c r="BI58" s="1646"/>
      <c r="BJ58" s="1646"/>
      <c r="BK58" s="1646"/>
      <c r="BL58" s="1646"/>
      <c r="BM58" s="1646"/>
      <c r="BN58" s="1646"/>
      <c r="BO58" s="1646"/>
      <c r="BP58" s="1646"/>
      <c r="BQ58" s="1646"/>
    </row>
    <row r="59" spans="1:127">
      <c r="B59" s="880"/>
      <c r="C59" s="880"/>
      <c r="D59" s="880"/>
      <c r="E59" s="880"/>
      <c r="F59" s="880"/>
      <c r="G59" s="880"/>
      <c r="H59" s="880"/>
      <c r="I59" s="880"/>
      <c r="J59" s="880"/>
      <c r="K59" s="880"/>
      <c r="L59" s="880"/>
      <c r="M59" s="880"/>
      <c r="N59" s="880"/>
      <c r="O59" s="880"/>
      <c r="P59" s="880"/>
      <c r="Q59" s="880"/>
      <c r="R59" s="880"/>
      <c r="S59" s="880"/>
      <c r="T59" s="880"/>
      <c r="U59" s="880"/>
      <c r="V59" s="880"/>
      <c r="W59" s="880"/>
      <c r="X59" s="880"/>
      <c r="Y59" s="880"/>
      <c r="Z59" s="880"/>
      <c r="AA59" s="880"/>
      <c r="AB59" s="880"/>
      <c r="AC59" s="880"/>
      <c r="AD59" s="880"/>
      <c r="AE59" s="809"/>
      <c r="AF59" s="809"/>
      <c r="AG59" s="809"/>
      <c r="AH59" s="809"/>
      <c r="AI59" s="809"/>
      <c r="AJ59" s="809"/>
      <c r="AK59" s="809"/>
      <c r="AL59" s="809"/>
      <c r="AM59" s="809"/>
      <c r="BB59" s="1645"/>
      <c r="BC59" s="1645"/>
      <c r="BD59" s="1645"/>
      <c r="BE59" s="1645"/>
      <c r="BF59" s="1645"/>
      <c r="BG59" s="1645"/>
      <c r="BH59" s="1645"/>
      <c r="BI59" s="1645"/>
      <c r="BJ59" s="1646"/>
      <c r="BK59" s="1646"/>
      <c r="BL59" s="1646"/>
      <c r="BM59" s="1646"/>
      <c r="BN59" s="1646"/>
      <c r="BO59" s="1646"/>
      <c r="BP59" s="1646"/>
      <c r="BQ59" s="1646"/>
    </row>
    <row r="60" spans="1:127">
      <c r="B60" s="880"/>
      <c r="C60" s="880"/>
      <c r="D60" s="880"/>
      <c r="E60" s="880"/>
      <c r="F60" s="880"/>
      <c r="G60" s="880"/>
      <c r="H60" s="880"/>
      <c r="I60" s="880"/>
      <c r="J60" s="880"/>
      <c r="K60" s="880"/>
      <c r="L60" s="880"/>
      <c r="M60" s="880"/>
      <c r="N60" s="880"/>
      <c r="O60" s="880"/>
      <c r="P60" s="880"/>
      <c r="Q60" s="880"/>
      <c r="R60" s="880"/>
      <c r="S60" s="880"/>
      <c r="T60" s="880"/>
      <c r="U60" s="880"/>
      <c r="V60" s="880"/>
      <c r="W60" s="880"/>
      <c r="X60" s="880"/>
      <c r="Y60" s="880"/>
      <c r="Z60" s="880"/>
      <c r="AA60" s="880"/>
      <c r="AB60" s="880"/>
      <c r="AC60" s="880"/>
      <c r="AD60" s="880"/>
      <c r="AE60" s="809"/>
      <c r="AF60" s="809"/>
      <c r="AG60" s="809"/>
      <c r="AH60" s="809"/>
      <c r="AI60" s="809"/>
      <c r="AJ60" s="809"/>
      <c r="AK60" s="809"/>
      <c r="AL60" s="809"/>
      <c r="AM60" s="809"/>
      <c r="BB60" s="1646"/>
      <c r="BC60" s="1646"/>
      <c r="BD60" s="1646"/>
      <c r="BE60" s="1646"/>
      <c r="BF60" s="1646"/>
      <c r="BG60" s="1646"/>
      <c r="BH60" s="1646"/>
      <c r="BI60" s="1646"/>
      <c r="BJ60" s="1646"/>
      <c r="BK60" s="1646"/>
      <c r="BL60" s="1646"/>
      <c r="BM60" s="1646"/>
      <c r="BN60" s="1646"/>
      <c r="BO60" s="1646"/>
      <c r="BP60" s="1646"/>
      <c r="BQ60" s="1646"/>
    </row>
    <row r="61" spans="1:127">
      <c r="B61" s="880"/>
      <c r="C61" s="880"/>
      <c r="D61" s="880"/>
      <c r="E61" s="880"/>
      <c r="F61" s="880"/>
      <c r="G61" s="880"/>
      <c r="H61" s="880"/>
      <c r="I61" s="880"/>
      <c r="J61" s="880"/>
      <c r="K61" s="880"/>
      <c r="L61" s="880"/>
      <c r="M61" s="880"/>
      <c r="N61" s="880"/>
      <c r="O61" s="880"/>
      <c r="P61" s="880"/>
      <c r="Q61" s="880"/>
      <c r="R61" s="880"/>
      <c r="S61" s="880"/>
      <c r="T61" s="880"/>
      <c r="U61" s="880"/>
      <c r="V61" s="880"/>
      <c r="W61" s="880"/>
      <c r="X61" s="880"/>
      <c r="Y61" s="880"/>
      <c r="Z61" s="880"/>
      <c r="AA61" s="880"/>
      <c r="AB61" s="880"/>
      <c r="AC61" s="880"/>
      <c r="AD61" s="880"/>
      <c r="AE61" s="809"/>
      <c r="AF61" s="809"/>
      <c r="AG61" s="809"/>
      <c r="AH61" s="809"/>
      <c r="AI61" s="809"/>
      <c r="AJ61" s="809"/>
      <c r="AK61" s="809"/>
      <c r="AL61" s="809"/>
      <c r="AM61" s="809"/>
      <c r="BB61" s="1645"/>
      <c r="BC61" s="1645"/>
      <c r="BD61" s="1645"/>
      <c r="BE61" s="1645"/>
      <c r="BF61" s="1645"/>
      <c r="BG61" s="1645"/>
      <c r="BH61" s="1645"/>
      <c r="BI61" s="1645"/>
      <c r="BJ61" s="1646"/>
      <c r="BK61" s="1647"/>
      <c r="BL61" s="1647"/>
      <c r="BM61" s="1647"/>
      <c r="BN61" s="1647"/>
      <c r="BO61" s="1647"/>
      <c r="BP61" s="1647"/>
      <c r="BQ61" s="1647"/>
    </row>
    <row r="62" spans="1:127">
      <c r="B62" s="880"/>
      <c r="C62" s="880"/>
      <c r="D62" s="880"/>
      <c r="E62" s="880"/>
      <c r="F62" s="880"/>
      <c r="G62" s="880"/>
      <c r="H62" s="880"/>
      <c r="I62" s="880"/>
      <c r="J62" s="880"/>
      <c r="K62" s="880"/>
      <c r="L62" s="880"/>
      <c r="M62" s="880"/>
      <c r="N62" s="880"/>
      <c r="O62" s="880"/>
      <c r="P62" s="880"/>
      <c r="Q62" s="880"/>
      <c r="R62" s="880"/>
      <c r="S62" s="880"/>
      <c r="T62" s="880"/>
      <c r="U62" s="880"/>
      <c r="V62" s="880"/>
      <c r="W62" s="880"/>
      <c r="X62" s="880"/>
      <c r="Y62" s="880"/>
      <c r="Z62" s="880"/>
      <c r="AA62" s="880"/>
      <c r="AB62" s="880"/>
      <c r="AC62" s="880"/>
      <c r="AD62" s="880"/>
      <c r="AE62" s="809"/>
      <c r="AF62" s="809"/>
      <c r="AG62" s="809"/>
      <c r="AH62" s="809"/>
      <c r="AI62" s="809"/>
      <c r="AJ62" s="809"/>
      <c r="AK62" s="809"/>
      <c r="AL62" s="809"/>
      <c r="AM62" s="809"/>
      <c r="BB62" s="1646"/>
      <c r="BC62" s="1646"/>
      <c r="BD62" s="1646"/>
      <c r="BE62" s="1646"/>
      <c r="BF62" s="1646"/>
      <c r="BG62" s="1646"/>
      <c r="BH62" s="1646"/>
      <c r="BI62" s="1646"/>
      <c r="BJ62" s="1646"/>
      <c r="BK62" s="1646"/>
      <c r="BL62" s="1646"/>
      <c r="BM62" s="1646"/>
      <c r="BN62" s="1646"/>
      <c r="BO62" s="1646"/>
      <c r="BP62" s="1646"/>
      <c r="BQ62" s="1646"/>
    </row>
    <row r="63" spans="1:127">
      <c r="B63" s="880"/>
      <c r="C63" s="880"/>
      <c r="D63" s="880"/>
      <c r="E63" s="880"/>
      <c r="F63" s="880"/>
      <c r="G63" s="880"/>
      <c r="H63" s="880"/>
      <c r="I63" s="880"/>
      <c r="J63" s="880"/>
      <c r="K63" s="880"/>
      <c r="L63" s="880"/>
      <c r="M63" s="880"/>
      <c r="N63" s="880"/>
      <c r="O63" s="880"/>
      <c r="P63" s="880"/>
      <c r="Q63" s="880"/>
      <c r="R63" s="880"/>
      <c r="S63" s="880"/>
      <c r="T63" s="880"/>
      <c r="U63" s="880"/>
      <c r="V63" s="880"/>
      <c r="W63" s="880"/>
      <c r="X63" s="880"/>
      <c r="Y63" s="880"/>
      <c r="Z63" s="880"/>
      <c r="AA63" s="880"/>
      <c r="AB63" s="880"/>
      <c r="AC63" s="880"/>
      <c r="AD63" s="880"/>
      <c r="AE63" s="809"/>
      <c r="AF63" s="809"/>
      <c r="AG63" s="809"/>
      <c r="AH63" s="809"/>
      <c r="AI63" s="809"/>
      <c r="AJ63" s="809"/>
      <c r="AK63" s="809"/>
      <c r="AL63" s="809"/>
      <c r="AM63" s="809"/>
      <c r="BB63" s="1646"/>
      <c r="BC63" s="1646"/>
      <c r="BD63" s="1646"/>
      <c r="BE63" s="1646"/>
      <c r="BF63" s="1646"/>
      <c r="BG63" s="1646"/>
      <c r="BH63" s="1646"/>
      <c r="BI63" s="1646"/>
      <c r="BJ63" s="1646"/>
      <c r="BK63" s="1646"/>
      <c r="BL63" s="1646"/>
      <c r="BM63" s="1646"/>
      <c r="BN63" s="1646"/>
      <c r="BO63" s="1646"/>
      <c r="BP63" s="1646"/>
      <c r="BQ63" s="1646"/>
    </row>
    <row r="64" spans="1:127">
      <c r="B64" s="880"/>
      <c r="C64" s="880"/>
      <c r="D64" s="880"/>
      <c r="E64" s="880"/>
      <c r="F64" s="880"/>
      <c r="G64" s="880"/>
      <c r="H64" s="880"/>
      <c r="I64" s="880"/>
      <c r="J64" s="880"/>
      <c r="K64" s="880"/>
      <c r="L64" s="880"/>
      <c r="M64" s="880"/>
      <c r="N64" s="880"/>
      <c r="O64" s="880"/>
      <c r="P64" s="880"/>
      <c r="Q64" s="880"/>
      <c r="R64" s="880"/>
      <c r="S64" s="880"/>
      <c r="T64" s="880"/>
      <c r="U64" s="880"/>
      <c r="V64" s="880"/>
      <c r="W64" s="880"/>
      <c r="X64" s="880"/>
      <c r="Y64" s="880"/>
      <c r="Z64" s="880"/>
      <c r="AA64" s="880"/>
      <c r="AB64" s="880"/>
      <c r="AC64" s="880"/>
      <c r="AD64" s="880"/>
      <c r="AE64" s="809"/>
      <c r="AF64" s="809"/>
      <c r="AG64" s="809"/>
      <c r="AH64" s="809"/>
      <c r="AI64" s="809"/>
      <c r="AJ64" s="809"/>
      <c r="AK64" s="809"/>
      <c r="AL64" s="809"/>
      <c r="AM64" s="809"/>
      <c r="BB64" s="1646"/>
      <c r="BC64" s="1646"/>
      <c r="BD64" s="1646"/>
      <c r="BE64" s="1646"/>
      <c r="BF64" s="1646"/>
      <c r="BG64" s="1646"/>
      <c r="BH64" s="1646"/>
      <c r="BI64" s="1646"/>
      <c r="BJ64" s="1646"/>
      <c r="BK64" s="1646"/>
      <c r="BL64" s="1646"/>
      <c r="BM64" s="1646"/>
      <c r="BN64" s="1646"/>
      <c r="BO64" s="1646"/>
      <c r="BP64" s="1646"/>
      <c r="BQ64" s="1646"/>
    </row>
    <row r="65" spans="31:69">
      <c r="AE65" s="809"/>
      <c r="AF65" s="809"/>
      <c r="AG65" s="809"/>
      <c r="AH65" s="809"/>
      <c r="AI65" s="809"/>
      <c r="AJ65" s="809"/>
      <c r="AK65" s="809"/>
      <c r="AL65" s="809"/>
      <c r="AM65" s="809"/>
      <c r="BB65" s="1646"/>
      <c r="BC65" s="1646"/>
      <c r="BD65" s="1646"/>
      <c r="BE65" s="1646"/>
      <c r="BF65" s="1646"/>
      <c r="BG65" s="1646"/>
      <c r="BH65" s="1646"/>
      <c r="BI65" s="1646"/>
      <c r="BJ65" s="1646"/>
      <c r="BK65" s="1646"/>
      <c r="BL65" s="1646"/>
      <c r="BM65" s="1646"/>
      <c r="BN65" s="1646"/>
      <c r="BO65" s="1646"/>
      <c r="BP65" s="1646"/>
      <c r="BQ65" s="1646"/>
    </row>
    <row r="66" spans="31:69">
      <c r="AE66" s="809"/>
      <c r="AF66" s="809"/>
      <c r="AG66" s="809"/>
      <c r="AH66" s="809"/>
      <c r="AI66" s="809"/>
      <c r="AJ66" s="809"/>
      <c r="AK66" s="809"/>
      <c r="AL66" s="809"/>
      <c r="AM66" s="809"/>
      <c r="BB66" s="1646"/>
      <c r="BC66" s="1646"/>
      <c r="BD66" s="1646"/>
      <c r="BE66" s="1646"/>
      <c r="BF66" s="1646"/>
      <c r="BG66" s="1646"/>
      <c r="BH66" s="1646"/>
      <c r="BI66" s="1646"/>
      <c r="BJ66" s="1646"/>
      <c r="BK66" s="1646"/>
      <c r="BL66" s="1646"/>
      <c r="BM66" s="1646"/>
      <c r="BN66" s="1646"/>
      <c r="BO66" s="1646"/>
      <c r="BP66" s="1646"/>
      <c r="BQ66" s="1646"/>
    </row>
    <row r="67" spans="31:69">
      <c r="AE67" s="809"/>
      <c r="AF67" s="809"/>
      <c r="AG67" s="809"/>
      <c r="AH67" s="809"/>
      <c r="AI67" s="809"/>
      <c r="AJ67" s="809"/>
      <c r="AK67" s="809"/>
      <c r="AL67" s="809"/>
      <c r="AM67" s="809"/>
      <c r="BB67" s="1646"/>
      <c r="BC67" s="1646"/>
      <c r="BD67" s="1646"/>
      <c r="BE67" s="1646"/>
      <c r="BF67" s="1646"/>
      <c r="BG67" s="1646"/>
      <c r="BH67" s="1646"/>
      <c r="BI67" s="1646"/>
      <c r="BJ67" s="1646"/>
      <c r="BK67" s="1646"/>
      <c r="BL67" s="1646"/>
      <c r="BM67" s="1646"/>
      <c r="BN67" s="1646"/>
      <c r="BO67" s="1646"/>
      <c r="BP67" s="1646"/>
      <c r="BQ67" s="1646"/>
    </row>
    <row r="68" spans="31:69">
      <c r="AE68" s="809"/>
      <c r="AF68" s="809"/>
      <c r="AG68" s="809"/>
      <c r="AH68" s="809"/>
      <c r="AI68" s="809"/>
      <c r="AJ68" s="809"/>
      <c r="AK68" s="809"/>
      <c r="AL68" s="809"/>
      <c r="AM68" s="809"/>
    </row>
    <row r="69" spans="31:69">
      <c r="AE69" s="809"/>
      <c r="AF69" s="809"/>
      <c r="AG69" s="809"/>
      <c r="AH69" s="809"/>
      <c r="AI69" s="809"/>
      <c r="AJ69" s="809"/>
      <c r="AK69" s="809"/>
      <c r="AL69" s="809"/>
      <c r="AM69" s="809"/>
    </row>
    <row r="70" spans="31:69">
      <c r="AE70" s="809"/>
      <c r="AF70" s="809"/>
      <c r="AG70" s="809"/>
      <c r="AH70" s="809"/>
      <c r="AI70" s="809"/>
      <c r="AJ70" s="809"/>
      <c r="AK70" s="809"/>
      <c r="AL70" s="809"/>
      <c r="AM70" s="809"/>
    </row>
    <row r="71" spans="31:69">
      <c r="AE71" s="809"/>
      <c r="AF71" s="809"/>
      <c r="AG71" s="809"/>
      <c r="AH71" s="809"/>
      <c r="AI71" s="809"/>
      <c r="AJ71" s="809"/>
      <c r="AK71" s="809"/>
      <c r="AL71" s="809"/>
      <c r="AM71" s="809"/>
    </row>
    <row r="72" spans="31:69">
      <c r="AE72" s="809"/>
      <c r="AF72" s="809"/>
      <c r="AG72" s="809"/>
      <c r="AH72" s="809"/>
      <c r="AI72" s="809"/>
      <c r="AJ72" s="809"/>
      <c r="AK72" s="809"/>
      <c r="AL72" s="809"/>
      <c r="AM72" s="809"/>
    </row>
    <row r="73" spans="31:69">
      <c r="AE73" s="809"/>
      <c r="AF73" s="809"/>
      <c r="AG73" s="809"/>
      <c r="AH73" s="809"/>
      <c r="AI73" s="809"/>
      <c r="AJ73" s="809"/>
      <c r="AK73" s="809"/>
      <c r="AL73" s="809"/>
      <c r="AM73" s="809"/>
    </row>
    <row r="74" spans="31:69">
      <c r="AE74" s="809"/>
      <c r="AF74" s="809"/>
      <c r="AG74" s="809"/>
      <c r="AH74" s="809"/>
      <c r="AI74" s="809"/>
      <c r="AJ74" s="809"/>
      <c r="AK74" s="809"/>
      <c r="AL74" s="809"/>
      <c r="AM74" s="809"/>
    </row>
    <row r="75" spans="31:69">
      <c r="AE75" s="809"/>
      <c r="AF75" s="809"/>
      <c r="AG75" s="809"/>
      <c r="AH75" s="809"/>
      <c r="AI75" s="809"/>
      <c r="AJ75" s="809"/>
      <c r="AK75" s="809"/>
      <c r="AL75" s="809"/>
      <c r="AM75" s="809"/>
    </row>
    <row r="76" spans="31:69">
      <c r="AE76" s="809"/>
      <c r="AF76" s="809"/>
      <c r="AG76" s="809"/>
      <c r="AH76" s="809"/>
      <c r="AI76" s="809"/>
      <c r="AJ76" s="809"/>
      <c r="AK76" s="809"/>
      <c r="AL76" s="809"/>
      <c r="AM76" s="809"/>
    </row>
    <row r="77" spans="31:69">
      <c r="AE77" s="809"/>
      <c r="AF77" s="809"/>
      <c r="AG77" s="809"/>
      <c r="AH77" s="809"/>
      <c r="AI77" s="809"/>
      <c r="AJ77" s="809"/>
      <c r="AK77" s="809"/>
      <c r="AL77" s="809"/>
      <c r="AM77" s="809"/>
    </row>
    <row r="78" spans="31:69">
      <c r="AE78" s="809"/>
      <c r="AF78" s="809"/>
      <c r="AG78" s="809"/>
      <c r="AH78" s="809"/>
      <c r="AI78" s="809"/>
      <c r="AJ78" s="809"/>
      <c r="AK78" s="809"/>
      <c r="AL78" s="809"/>
      <c r="AM78" s="809"/>
    </row>
    <row r="79" spans="31:69">
      <c r="AE79" s="809"/>
      <c r="AF79" s="809"/>
      <c r="AG79" s="809"/>
      <c r="AH79" s="809"/>
      <c r="AI79" s="809"/>
      <c r="AJ79" s="809"/>
      <c r="AK79" s="809"/>
      <c r="AL79" s="809"/>
      <c r="AM79" s="809"/>
    </row>
    <row r="80" spans="31:69">
      <c r="AE80" s="809"/>
      <c r="AF80" s="809"/>
      <c r="AG80" s="809"/>
      <c r="AH80" s="809"/>
      <c r="AI80" s="809"/>
      <c r="AJ80" s="809"/>
      <c r="AK80" s="809"/>
      <c r="AL80" s="809"/>
      <c r="AM80" s="809"/>
    </row>
    <row r="81" s="809" customFormat="1"/>
    <row r="82" s="809" customFormat="1"/>
    <row r="83" s="809" customFormat="1"/>
    <row r="84" s="809" customFormat="1"/>
    <row r="85" s="809" customFormat="1"/>
    <row r="86" s="809" customFormat="1"/>
    <row r="87" s="809" customFormat="1"/>
    <row r="88" s="809" customFormat="1"/>
    <row r="89" s="809" customFormat="1"/>
    <row r="90" s="809" customFormat="1"/>
    <row r="91" s="809" customFormat="1"/>
    <row r="92" s="809" customFormat="1"/>
    <row r="93" s="809" customFormat="1"/>
    <row r="94" s="809" customFormat="1"/>
    <row r="95" s="809" customFormat="1"/>
    <row r="96" s="809" customFormat="1"/>
    <row r="97" s="809" customFormat="1"/>
    <row r="98" s="809" customFormat="1"/>
    <row r="99" s="809" customFormat="1"/>
    <row r="100" s="809" customFormat="1"/>
    <row r="101" s="809" customFormat="1"/>
    <row r="102" s="809" customFormat="1"/>
    <row r="103" s="809" customFormat="1"/>
    <row r="104" s="809" customFormat="1"/>
    <row r="105" s="809" customFormat="1"/>
    <row r="106" s="809" customFormat="1"/>
    <row r="107" s="809" customFormat="1"/>
    <row r="108" s="809" customFormat="1"/>
    <row r="109" s="809" customFormat="1"/>
    <row r="110" s="809" customFormat="1"/>
    <row r="111" s="809" customFormat="1"/>
    <row r="112" s="809" customFormat="1"/>
    <row r="113" s="809" customFormat="1"/>
    <row r="114" s="809" customFormat="1"/>
    <row r="115" s="809" customFormat="1"/>
    <row r="116" s="809" customFormat="1"/>
    <row r="117" s="809" customFormat="1"/>
    <row r="118" s="809" customFormat="1"/>
    <row r="119" s="809" customFormat="1"/>
    <row r="120" s="809" customFormat="1"/>
    <row r="121" s="809" customFormat="1"/>
    <row r="122" s="809" customFormat="1"/>
    <row r="123" s="809" customFormat="1"/>
    <row r="124" s="809" customFormat="1"/>
    <row r="125" s="809" customFormat="1"/>
    <row r="126" s="809" customFormat="1"/>
    <row r="127" s="809" customFormat="1"/>
    <row r="128" s="809" customFormat="1"/>
    <row r="129" s="809" customFormat="1"/>
    <row r="130" s="809" customFormat="1"/>
    <row r="131" s="809" customFormat="1"/>
    <row r="132" s="809" customFormat="1"/>
    <row r="133" s="809" customFormat="1"/>
    <row r="134" s="809" customFormat="1"/>
    <row r="135" s="809" customFormat="1"/>
    <row r="136" s="809" customFormat="1"/>
    <row r="137" s="809" customFormat="1"/>
    <row r="138" s="809" customFormat="1"/>
    <row r="139" s="809" customFormat="1"/>
    <row r="140" s="809" customFormat="1"/>
    <row r="141" s="809" customFormat="1"/>
    <row r="142" s="809" customFormat="1"/>
    <row r="143" s="809" customFormat="1"/>
    <row r="144" s="809" customFormat="1"/>
    <row r="145" s="809" customFormat="1"/>
    <row r="146" s="809" customFormat="1"/>
    <row r="147" s="809"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58" priority="91" stopIfTrue="1">
      <formula>$AC$10&gt;=0.9</formula>
    </cfRule>
  </conditionalFormatting>
  <conditionalFormatting sqref="D11:F11">
    <cfRule type="expression" dxfId="57" priority="90">
      <formula>AND(AC10&gt;=0.8,AC10&lt;=0.89)</formula>
    </cfRule>
  </conditionalFormatting>
  <conditionalFormatting sqref="D12:F12">
    <cfRule type="expression" dxfId="56" priority="89">
      <formula>AND(AC10&gt;=0.7,AC10&lt;=0.79)</formula>
    </cfRule>
  </conditionalFormatting>
  <conditionalFormatting sqref="D13:F13">
    <cfRule type="expression" dxfId="55" priority="88">
      <formula>AND(AC10&gt;=0,AC10&lt;=0.69)</formula>
    </cfRule>
  </conditionalFormatting>
  <conditionalFormatting sqref="K21 M21 K22:L22 K23 M23 K24:L30 K31 M31 K32:L46 M33:O46">
    <cfRule type="cellIs" dxfId="54" priority="13" stopIfTrue="1" operator="equal">
      <formula>0</formula>
    </cfRule>
  </conditionalFormatting>
  <conditionalFormatting sqref="K21 M21:O21 K22:O22 K23 M23:O23 K24:O30 K31 M31:O31 K32:O46 K18:O20">
    <cfRule type="cellIs" dxfId="53" priority="14" stopIfTrue="1" operator="equal">
      <formula>1</formula>
    </cfRule>
  </conditionalFormatting>
  <conditionalFormatting sqref="K19:L20 M19:N32">
    <cfRule type="cellIs" dxfId="52" priority="4" stopIfTrue="1" operator="equal">
      <formula>0</formula>
    </cfRule>
  </conditionalFormatting>
  <conditionalFormatting sqref="K18:N18 M26">
    <cfRule type="cellIs" dxfId="51" priority="15" stopIfTrue="1" operator="equal">
      <formula>0</formula>
    </cfRule>
  </conditionalFormatting>
  <conditionalFormatting sqref="L34">
    <cfRule type="cellIs" dxfId="50" priority="7" stopIfTrue="1" operator="equal">
      <formula>0</formula>
    </cfRule>
  </conditionalFormatting>
  <conditionalFormatting sqref="L37">
    <cfRule type="cellIs" dxfId="49" priority="6" stopIfTrue="1" operator="equal">
      <formula>0</formula>
    </cfRule>
  </conditionalFormatting>
  <conditionalFormatting sqref="L40">
    <cfRule type="cellIs" dxfId="48" priority="5" stopIfTrue="1" operator="equal">
      <formula>0</formula>
    </cfRule>
  </conditionalFormatting>
  <conditionalFormatting sqref="L45">
    <cfRule type="cellIs" dxfId="47" priority="12" stopIfTrue="1" operator="equal">
      <formula>0</formula>
    </cfRule>
  </conditionalFormatting>
  <conditionalFormatting sqref="L47">
    <cfRule type="cellIs" dxfId="46" priority="92" stopIfTrue="1" operator="equal">
      <formula>1</formula>
    </cfRule>
    <cfRule type="cellIs" dxfId="45" priority="93" stopIfTrue="1" operator="equal">
      <formula>0</formula>
    </cfRule>
  </conditionalFormatting>
  <conditionalFormatting sqref="L26:M26">
    <cfRule type="cellIs" dxfId="44" priority="3" stopIfTrue="1" operator="equal">
      <formula>0</formula>
    </cfRule>
  </conditionalFormatting>
  <conditionalFormatting sqref="L39:M39">
    <cfRule type="cellIs" dxfId="43" priority="11" stopIfTrue="1" operator="equal">
      <formula>0</formula>
    </cfRule>
  </conditionalFormatting>
  <conditionalFormatting sqref="M34:M40">
    <cfRule type="cellIs" dxfId="42" priority="10" stopIfTrue="1" operator="equal">
      <formula>0</formula>
    </cfRule>
  </conditionalFormatting>
  <conditionalFormatting sqref="N32:O32">
    <cfRule type="cellIs" dxfId="41" priority="8" stopIfTrue="1" operator="equal">
      <formula>0</formula>
    </cfRule>
  </conditionalFormatting>
  <conditionalFormatting sqref="O38">
    <cfRule type="cellIs" dxfId="40" priority="9" stopIfTrue="1" operator="equal">
      <formula>0</formula>
    </cfRule>
  </conditionalFormatting>
  <conditionalFormatting sqref="Z18:AD46">
    <cfRule type="cellIs" dxfId="39" priority="1" stopIfTrue="1" operator="equal">
      <formula>1</formula>
    </cfRule>
    <cfRule type="cellIs" dxfId="38" priority="2" stopIfTrue="1" operator="equal">
      <formula>0</formula>
    </cfRule>
  </conditionalFormatting>
  <dataValidations count="5">
    <dataValidation type="whole" allowBlank="1" showInputMessage="1" showErrorMessage="1" error="You can only enter a value between 1 or 0" promptTitle="ENTER 1 or 0" sqref="AV33 L32:L47 K18:K46 L18:L20 L22 M18:O46 L24:L30" xr:uid="{00000000-0002-0000-0A00-000000000000}">
      <formula1>0</formula1>
      <formula2>1</formula2>
    </dataValidation>
    <dataValidation operator="equal" allowBlank="1" showInputMessage="1" showErrorMessage="1" sqref="AV20:AV25 Z10:Z14 AW25:AY25 AC10" xr:uid="{00000000-0002-0000-0A00-000001000000}"/>
    <dataValidation type="whole" errorStyle="information" operator="greaterThan" showInputMessage="1" showErrorMessage="1" errorTitle="Error - review score" error="Only one score can be given for each subject, please revise." sqref="BK40:BK46 BO32:BO39 P18:P46" xr:uid="{00000000-0002-0000-0A00-000002000000}">
      <formula1>1</formula1>
    </dataValidation>
    <dataValidation allowBlank="1" sqref="K17:AD17" xr:uid="{00000000-0002-0000-0A00-000003000000}"/>
    <dataValidation type="list" allowBlank="1" showInputMessage="1" showErrorMessage="1" error="You can only enter a value between 1 or 0" promptTitle="ENTER 1 or 0" sqref="Z18:AD46" xr:uid="{00000000-0002-0000-0A00-000004000000}">
      <formula1>"0,1"</formula1>
    </dataValidation>
  </dataValidations>
  <printOptions horizontalCentered="1" verticalCentered="1"/>
  <pageMargins left="0" right="0" top="0" bottom="0" header="0" footer="0"/>
  <pageSetup paperSize="8" scale="82" orientation="landscape" r:id="rId1"/>
  <headerFooter>
    <oddFooter>&amp;R_x000D_&amp;1#&amp;"Aptos"&amp;10&amp;K000000 Data sensitivity - Internal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theme="9" tint="0.59999389629810485"/>
    <pageSetUpPr fitToPage="1"/>
  </sheetPr>
  <dimension ref="A1:W110"/>
  <sheetViews>
    <sheetView view="pageBreakPreview" zoomScale="80" zoomScaleNormal="80" zoomScaleSheetLayoutView="80" workbookViewId="0">
      <selection activeCell="J25" sqref="J25"/>
    </sheetView>
  </sheetViews>
  <sheetFormatPr defaultRowHeight="14.4"/>
  <cols>
    <col min="1" max="1" width="18.88671875" customWidth="1"/>
    <col min="2" max="2" width="14.5546875" customWidth="1"/>
    <col min="3" max="3" width="13.88671875" bestFit="1" customWidth="1"/>
    <col min="4" max="4" width="13.6640625" bestFit="1" customWidth="1"/>
    <col min="5" max="5" width="13" customWidth="1"/>
    <col min="6" max="6" width="11.33203125" customWidth="1"/>
    <col min="7" max="7" width="10.6640625" customWidth="1"/>
    <col min="8" max="8" width="9.109375" customWidth="1"/>
    <col min="9" max="10" width="9.6640625" bestFit="1" customWidth="1"/>
    <col min="11" max="11" width="9" customWidth="1"/>
    <col min="12" max="12" width="13.6640625" bestFit="1" customWidth="1"/>
    <col min="18" max="18" width="34.6640625" bestFit="1" customWidth="1"/>
    <col min="19" max="19" width="15" customWidth="1"/>
  </cols>
  <sheetData>
    <row r="1" spans="1:22" ht="24" thickBot="1">
      <c r="A1" s="1655" t="s">
        <v>850</v>
      </c>
      <c r="B1" s="1656"/>
      <c r="C1" s="1656"/>
      <c r="D1" s="1656"/>
      <c r="E1" s="1656"/>
      <c r="F1" s="1656"/>
      <c r="G1" s="1656"/>
      <c r="H1" s="1656"/>
      <c r="I1" s="1656"/>
      <c r="J1" s="1656"/>
      <c r="K1" s="1656"/>
      <c r="L1" s="1656"/>
      <c r="M1" s="1657"/>
    </row>
    <row r="2" spans="1:22" ht="15">
      <c r="A2" s="1659" t="s">
        <v>214</v>
      </c>
      <c r="B2" s="1660"/>
      <c r="C2" s="1661"/>
      <c r="D2" s="1661"/>
      <c r="E2" s="1661"/>
      <c r="F2" s="1661"/>
      <c r="G2" s="1661"/>
      <c r="H2" s="1661"/>
      <c r="I2" s="1661"/>
      <c r="J2" s="1661"/>
      <c r="K2" s="1662"/>
    </row>
    <row r="3" spans="1:22" ht="15.45" customHeight="1">
      <c r="A3" s="1663" t="s">
        <v>1</v>
      </c>
      <c r="B3" s="1663"/>
      <c r="C3" s="1663" t="s">
        <v>128</v>
      </c>
      <c r="D3" s="1663" t="s">
        <v>95</v>
      </c>
      <c r="E3" s="1663" t="s">
        <v>4</v>
      </c>
      <c r="F3" s="1664" t="s">
        <v>165</v>
      </c>
      <c r="G3" s="1665" t="s">
        <v>159</v>
      </c>
      <c r="H3" s="1665"/>
      <c r="I3" s="1665"/>
      <c r="J3" s="1665"/>
      <c r="K3" s="1665"/>
      <c r="V3" s="674"/>
    </row>
    <row r="4" spans="1:22">
      <c r="A4" s="1663"/>
      <c r="B4" s="1663"/>
      <c r="C4" s="1663"/>
      <c r="D4" s="1663"/>
      <c r="E4" s="1663"/>
      <c r="F4" s="1664"/>
      <c r="G4" s="1666" t="s">
        <v>160</v>
      </c>
      <c r="H4" s="1666" t="s">
        <v>161</v>
      </c>
      <c r="I4" s="1666" t="s">
        <v>162</v>
      </c>
      <c r="J4" s="1666" t="s">
        <v>163</v>
      </c>
      <c r="K4" s="1666" t="s">
        <v>164</v>
      </c>
    </row>
    <row r="5" spans="1:22" ht="22.2" customHeight="1">
      <c r="A5" s="1663"/>
      <c r="B5" s="1663"/>
      <c r="C5" s="1663"/>
      <c r="D5" s="1663"/>
      <c r="E5" s="1663"/>
      <c r="F5" s="1664"/>
      <c r="G5" s="1666"/>
      <c r="H5" s="1666"/>
      <c r="I5" s="1666"/>
      <c r="J5" s="1666"/>
      <c r="K5" s="1666"/>
    </row>
    <row r="6" spans="1:22">
      <c r="A6" s="1658" t="s">
        <v>209</v>
      </c>
      <c r="B6" s="1658"/>
      <c r="C6" s="885">
        <v>16</v>
      </c>
      <c r="D6" s="885">
        <v>13</v>
      </c>
      <c r="E6" s="885">
        <v>3</v>
      </c>
      <c r="F6" s="886"/>
      <c r="G6" s="1025">
        <v>3</v>
      </c>
      <c r="H6" s="1025"/>
      <c r="I6" s="886"/>
      <c r="J6" s="886"/>
      <c r="K6" s="886"/>
      <c r="Q6">
        <v>34</v>
      </c>
    </row>
    <row r="7" spans="1:22">
      <c r="A7" s="1658" t="s">
        <v>457</v>
      </c>
      <c r="B7" s="1658"/>
      <c r="C7" s="885">
        <v>5</v>
      </c>
      <c r="D7" s="885">
        <v>5</v>
      </c>
      <c r="E7" s="885">
        <v>0</v>
      </c>
      <c r="F7" s="886"/>
      <c r="G7" s="1025">
        <v>0</v>
      </c>
      <c r="H7" s="1025">
        <v>0</v>
      </c>
      <c r="I7" s="886"/>
      <c r="J7" s="886"/>
      <c r="K7" s="886"/>
    </row>
    <row r="8" spans="1:22">
      <c r="A8" s="1658" t="s">
        <v>210</v>
      </c>
      <c r="B8" s="1658"/>
      <c r="C8" s="885">
        <v>196</v>
      </c>
      <c r="D8" s="885">
        <v>190</v>
      </c>
      <c r="E8" s="885">
        <v>6</v>
      </c>
      <c r="F8" s="886"/>
      <c r="G8" s="1025">
        <v>6</v>
      </c>
      <c r="H8" s="1025"/>
      <c r="I8" s="886"/>
      <c r="J8" s="886"/>
      <c r="K8" s="886"/>
    </row>
    <row r="9" spans="1:22">
      <c r="A9" s="1658" t="s">
        <v>847</v>
      </c>
      <c r="B9" s="1658"/>
      <c r="C9" s="885">
        <v>3182</v>
      </c>
      <c r="D9" s="885">
        <v>3080</v>
      </c>
      <c r="E9" s="885">
        <v>102</v>
      </c>
      <c r="F9" s="887"/>
      <c r="G9" s="1025">
        <v>102</v>
      </c>
      <c r="H9" s="1025">
        <v>0</v>
      </c>
      <c r="I9" s="886" t="s">
        <v>429</v>
      </c>
      <c r="J9" s="887"/>
      <c r="K9" s="887"/>
      <c r="P9" s="770"/>
    </row>
    <row r="10" spans="1:22">
      <c r="E10" s="770"/>
    </row>
    <row r="11" spans="1:22" ht="15.6" thickBot="1">
      <c r="A11" s="1669" t="s">
        <v>198</v>
      </c>
      <c r="B11" s="1670"/>
      <c r="C11" s="1671"/>
      <c r="D11" s="1671"/>
      <c r="E11" s="1671"/>
      <c r="F11" s="1671"/>
      <c r="G11" s="1671"/>
      <c r="H11" s="1671"/>
      <c r="I11" s="1671"/>
      <c r="J11" s="1671"/>
      <c r="K11" s="1671"/>
      <c r="L11" s="1672"/>
    </row>
    <row r="12" spans="1:22" ht="14.7" customHeight="1" thickBot="1">
      <c r="A12" s="1673" t="s">
        <v>207</v>
      </c>
      <c r="B12" s="1673"/>
      <c r="C12" s="1673"/>
      <c r="D12" s="1663" t="s">
        <v>1483</v>
      </c>
      <c r="E12" s="888" t="s">
        <v>477</v>
      </c>
      <c r="F12" s="888"/>
      <c r="G12" s="888"/>
      <c r="H12" s="888">
        <f>H55</f>
        <v>0</v>
      </c>
      <c r="I12" s="888">
        <f>I55</f>
        <v>0</v>
      </c>
      <c r="J12" s="1664" t="s">
        <v>238</v>
      </c>
      <c r="K12" s="884" t="s">
        <v>159</v>
      </c>
      <c r="L12" s="1664" t="s">
        <v>211</v>
      </c>
      <c r="P12" s="982"/>
      <c r="Q12" s="983"/>
      <c r="R12" s="983"/>
      <c r="S12" s="983"/>
      <c r="T12" s="984"/>
    </row>
    <row r="13" spans="1:22" ht="42" customHeight="1" thickTop="1" thickBot="1">
      <c r="A13" s="1673"/>
      <c r="B13" s="1673"/>
      <c r="C13" s="1673"/>
      <c r="D13" s="1663"/>
      <c r="E13" s="889" t="s">
        <v>168</v>
      </c>
      <c r="F13" s="889" t="s">
        <v>199</v>
      </c>
      <c r="G13" s="889" t="s">
        <v>200</v>
      </c>
      <c r="H13" s="955" t="s">
        <v>201</v>
      </c>
      <c r="I13" s="955" t="s">
        <v>202</v>
      </c>
      <c r="J13" s="1664" t="s">
        <v>203</v>
      </c>
      <c r="K13" s="884" t="s">
        <v>208</v>
      </c>
      <c r="L13" s="1664"/>
      <c r="P13" s="985"/>
      <c r="Q13" s="985"/>
      <c r="R13" s="985"/>
      <c r="S13" s="985"/>
      <c r="T13" s="986"/>
    </row>
    <row r="14" spans="1:22" ht="15" thickBot="1">
      <c r="A14" s="1667" t="s">
        <v>1220</v>
      </c>
      <c r="B14" s="1667"/>
      <c r="C14" s="1667"/>
      <c r="D14" s="898">
        <v>130</v>
      </c>
      <c r="E14" s="899">
        <v>28</v>
      </c>
      <c r="F14" s="899">
        <v>102</v>
      </c>
      <c r="G14" s="899">
        <v>0</v>
      </c>
      <c r="H14" s="899">
        <v>0</v>
      </c>
      <c r="I14" s="899">
        <f>E14+F14</f>
        <v>130</v>
      </c>
      <c r="J14" s="900">
        <v>0</v>
      </c>
      <c r="K14" s="1036">
        <v>0</v>
      </c>
      <c r="L14" s="901">
        <f>SUM(E14:F14)+K14</f>
        <v>130</v>
      </c>
      <c r="P14" s="987"/>
      <c r="Q14" s="987"/>
      <c r="R14" s="987"/>
      <c r="S14" s="987"/>
      <c r="T14" s="988"/>
    </row>
    <row r="15" spans="1:22" ht="15" thickBot="1">
      <c r="A15" s="1667" t="s">
        <v>743</v>
      </c>
      <c r="B15" s="1667"/>
      <c r="C15" s="1667"/>
      <c r="D15" s="898">
        <v>140</v>
      </c>
      <c r="E15" s="1036">
        <v>22</v>
      </c>
      <c r="F15" s="1036">
        <v>118</v>
      </c>
      <c r="G15" s="1036">
        <v>0</v>
      </c>
      <c r="H15" s="1036">
        <v>0</v>
      </c>
      <c r="I15" s="899">
        <f t="shared" ref="I15:I18" si="0">E15+F15</f>
        <v>140</v>
      </c>
      <c r="J15" s="900">
        <v>0</v>
      </c>
      <c r="K15" s="1036">
        <v>4</v>
      </c>
      <c r="L15" s="901">
        <f>SUM(E15:F15)+K15</f>
        <v>144</v>
      </c>
      <c r="N15" s="77"/>
      <c r="P15" s="987"/>
      <c r="Q15" s="987"/>
      <c r="R15" s="987"/>
      <c r="S15" s="987"/>
      <c r="T15" s="988"/>
    </row>
    <row r="16" spans="1:22" ht="15" thickBot="1">
      <c r="A16" s="1667" t="s">
        <v>1482</v>
      </c>
      <c r="B16" s="1667"/>
      <c r="C16" s="1667"/>
      <c r="D16" s="898">
        <v>107</v>
      </c>
      <c r="E16" s="1036">
        <v>4</v>
      </c>
      <c r="F16" s="1036">
        <v>103</v>
      </c>
      <c r="G16" s="1036">
        <v>0</v>
      </c>
      <c r="H16" s="1036">
        <v>0</v>
      </c>
      <c r="I16" s="899">
        <f t="shared" si="0"/>
        <v>107</v>
      </c>
      <c r="J16" s="900">
        <f t="shared" ref="J16:J18" si="1">D16-L16</f>
        <v>0</v>
      </c>
      <c r="K16" s="1036">
        <v>0</v>
      </c>
      <c r="L16" s="901">
        <f t="shared" ref="L16:L18" si="2">SUM(E16:F16)+K16</f>
        <v>107</v>
      </c>
      <c r="P16" s="987"/>
      <c r="Q16" s="987"/>
      <c r="R16" s="987"/>
      <c r="S16" s="987"/>
      <c r="T16" s="988"/>
    </row>
    <row r="17" spans="1:23" ht="15" thickBot="1">
      <c r="A17" s="1667" t="s">
        <v>744</v>
      </c>
      <c r="B17" s="1667"/>
      <c r="C17" s="1667" t="s">
        <v>204</v>
      </c>
      <c r="D17" s="898">
        <v>22</v>
      </c>
      <c r="E17" s="1036">
        <v>3</v>
      </c>
      <c r="F17" s="1036">
        <v>4</v>
      </c>
      <c r="G17" s="1036">
        <v>15</v>
      </c>
      <c r="H17" s="1036">
        <v>0</v>
      </c>
      <c r="I17" s="899">
        <f t="shared" si="0"/>
        <v>7</v>
      </c>
      <c r="J17" s="900"/>
      <c r="K17" s="1036">
        <v>0</v>
      </c>
      <c r="L17" s="901">
        <f t="shared" si="2"/>
        <v>7</v>
      </c>
      <c r="P17" s="989"/>
      <c r="Q17" s="989"/>
      <c r="R17" s="989"/>
      <c r="S17" s="989"/>
      <c r="T17" s="990"/>
    </row>
    <row r="18" spans="1:23" ht="15" thickBot="1">
      <c r="A18" s="1667" t="s">
        <v>745</v>
      </c>
      <c r="B18" s="1667"/>
      <c r="C18" s="1667" t="s">
        <v>205</v>
      </c>
      <c r="D18" s="898">
        <v>12</v>
      </c>
      <c r="E18" s="1036">
        <v>0</v>
      </c>
      <c r="F18" s="1036">
        <v>12</v>
      </c>
      <c r="G18" s="1036">
        <v>0</v>
      </c>
      <c r="H18" s="1036">
        <v>0</v>
      </c>
      <c r="I18" s="899">
        <f t="shared" si="0"/>
        <v>12</v>
      </c>
      <c r="J18" s="900">
        <f t="shared" si="1"/>
        <v>0</v>
      </c>
      <c r="K18" s="1036">
        <v>0</v>
      </c>
      <c r="L18" s="901">
        <f t="shared" si="2"/>
        <v>12</v>
      </c>
      <c r="P18" s="987"/>
      <c r="Q18" s="987"/>
      <c r="R18" s="987"/>
      <c r="S18" s="987"/>
      <c r="T18" s="991"/>
      <c r="W18" s="650"/>
    </row>
    <row r="19" spans="1:23" ht="15" thickBot="1">
      <c r="A19" s="1668" t="s">
        <v>206</v>
      </c>
      <c r="B19" s="1668"/>
      <c r="C19" s="1668"/>
      <c r="D19" s="892">
        <f>SUM(D14:D18)</f>
        <v>411</v>
      </c>
      <c r="E19" s="892">
        <f t="shared" ref="E19:K19" si="3">SUM(E14:E18)</f>
        <v>57</v>
      </c>
      <c r="F19" s="892">
        <f t="shared" si="3"/>
        <v>339</v>
      </c>
      <c r="G19" s="892">
        <f t="shared" si="3"/>
        <v>15</v>
      </c>
      <c r="H19" s="892">
        <f t="shared" si="3"/>
        <v>0</v>
      </c>
      <c r="I19" s="892">
        <f t="shared" si="3"/>
        <v>396</v>
      </c>
      <c r="J19" s="892">
        <f t="shared" si="3"/>
        <v>0</v>
      </c>
      <c r="K19" s="892">
        <f t="shared" si="3"/>
        <v>4</v>
      </c>
      <c r="L19" s="892">
        <f>SUM(L14:L18)</f>
        <v>400</v>
      </c>
      <c r="P19" s="989"/>
      <c r="Q19" s="989"/>
      <c r="R19" s="989"/>
      <c r="S19" s="989"/>
      <c r="T19" s="990"/>
    </row>
    <row r="21" spans="1:23">
      <c r="D21" s="77"/>
      <c r="E21" s="77"/>
    </row>
    <row r="22" spans="1:23" ht="15">
      <c r="A22" s="1669" t="s">
        <v>212</v>
      </c>
      <c r="B22" s="1670"/>
      <c r="C22" s="1671"/>
      <c r="D22" s="1671"/>
      <c r="E22" s="1671"/>
      <c r="F22" s="1671"/>
      <c r="G22" s="1671"/>
      <c r="H22" s="1671"/>
      <c r="I22" s="1671"/>
      <c r="J22" s="1671"/>
      <c r="K22" s="1671"/>
      <c r="L22" s="1672"/>
    </row>
    <row r="23" spans="1:23">
      <c r="A23" s="1673" t="s">
        <v>207</v>
      </c>
      <c r="B23" s="1673"/>
      <c r="C23" s="1673"/>
      <c r="D23" s="1663" t="s">
        <v>5</v>
      </c>
      <c r="E23" s="888" t="s">
        <v>478</v>
      </c>
      <c r="F23" s="888"/>
      <c r="G23" s="888"/>
      <c r="H23" s="888"/>
      <c r="I23" s="888"/>
      <c r="J23" s="1664" t="s">
        <v>239</v>
      </c>
      <c r="K23" s="884" t="s">
        <v>159</v>
      </c>
      <c r="L23" s="1664" t="s">
        <v>211</v>
      </c>
    </row>
    <row r="24" spans="1:23" ht="42" customHeight="1">
      <c r="A24" s="1673"/>
      <c r="B24" s="1673"/>
      <c r="C24" s="1673"/>
      <c r="D24" s="1663"/>
      <c r="E24" s="889" t="s">
        <v>168</v>
      </c>
      <c r="F24" s="889" t="s">
        <v>199</v>
      </c>
      <c r="G24" s="889" t="s">
        <v>200</v>
      </c>
      <c r="H24" s="889" t="s">
        <v>201</v>
      </c>
      <c r="I24" s="889" t="s">
        <v>202</v>
      </c>
      <c r="J24" s="1664" t="s">
        <v>203</v>
      </c>
      <c r="K24" s="884" t="s">
        <v>208</v>
      </c>
      <c r="L24" s="1664"/>
    </row>
    <row r="25" spans="1:23">
      <c r="A25" s="1667" t="s">
        <v>531</v>
      </c>
      <c r="B25" s="1667"/>
      <c r="C25" s="1667"/>
      <c r="D25" s="900">
        <v>25</v>
      </c>
      <c r="E25" s="976">
        <v>0</v>
      </c>
      <c r="F25" s="899">
        <v>20</v>
      </c>
      <c r="G25" s="899">
        <v>0</v>
      </c>
      <c r="H25" s="976">
        <v>1</v>
      </c>
      <c r="I25" s="899">
        <v>20</v>
      </c>
      <c r="J25" s="900">
        <v>4</v>
      </c>
      <c r="K25" s="890">
        <v>0</v>
      </c>
      <c r="L25" s="891">
        <f>SUM(E25:H25)+K25</f>
        <v>21</v>
      </c>
      <c r="N25" s="992">
        <v>34162</v>
      </c>
      <c r="O25">
        <f>N25*0.95</f>
        <v>32453.899999999998</v>
      </c>
    </row>
    <row r="26" spans="1:23">
      <c r="A26" s="1667" t="s">
        <v>204</v>
      </c>
      <c r="B26" s="1667"/>
      <c r="C26" s="1667" t="s">
        <v>204</v>
      </c>
      <c r="D26" s="900">
        <v>14</v>
      </c>
      <c r="E26" s="976">
        <v>0</v>
      </c>
      <c r="F26" s="899">
        <v>14</v>
      </c>
      <c r="G26" s="899">
        <v>0</v>
      </c>
      <c r="H26" s="976">
        <v>0</v>
      </c>
      <c r="I26" s="899">
        <f>E26+F26+G26+H26</f>
        <v>14</v>
      </c>
      <c r="J26" s="900">
        <v>0</v>
      </c>
      <c r="K26" s="890" t="s">
        <v>429</v>
      </c>
      <c r="L26" s="891">
        <f t="shared" ref="L26" si="4">E26+F26+G26+J26</f>
        <v>14</v>
      </c>
      <c r="N26" s="992">
        <v>22140</v>
      </c>
      <c r="O26">
        <f>N26*0.95</f>
        <v>21033</v>
      </c>
    </row>
    <row r="27" spans="1:23">
      <c r="A27" s="1667" t="s">
        <v>205</v>
      </c>
      <c r="B27" s="1667"/>
      <c r="C27" s="1667" t="s">
        <v>205</v>
      </c>
      <c r="D27" s="900">
        <v>21</v>
      </c>
      <c r="E27" s="976">
        <v>1</v>
      </c>
      <c r="F27" s="899">
        <v>17</v>
      </c>
      <c r="G27" s="899">
        <v>0</v>
      </c>
      <c r="H27" s="976">
        <v>3</v>
      </c>
      <c r="I27" s="899">
        <f>E27+F27+G27+H27</f>
        <v>21</v>
      </c>
      <c r="J27" s="900">
        <v>0</v>
      </c>
      <c r="K27" s="890">
        <v>0</v>
      </c>
      <c r="L27" s="891" cm="1">
        <f t="array" ref="L27:M27">E27+F27+G27:H27+J27</f>
        <v>18</v>
      </c>
      <c r="M27">
        <v>21</v>
      </c>
      <c r="N27" s="992">
        <v>4500</v>
      </c>
      <c r="O27">
        <f>N27*0.95</f>
        <v>4275</v>
      </c>
    </row>
    <row r="28" spans="1:23">
      <c r="A28" s="1668" t="s">
        <v>206</v>
      </c>
      <c r="B28" s="1668"/>
      <c r="C28" s="1668"/>
      <c r="D28" s="892">
        <f>SUM(D25:D27)</f>
        <v>60</v>
      </c>
      <c r="E28" s="892">
        <f t="shared" ref="E28:L28" si="5">SUM(E25:E27)</f>
        <v>1</v>
      </c>
      <c r="F28" s="892">
        <f t="shared" si="5"/>
        <v>51</v>
      </c>
      <c r="G28" s="892">
        <f t="shared" si="5"/>
        <v>0</v>
      </c>
      <c r="H28" s="892">
        <f t="shared" si="5"/>
        <v>4</v>
      </c>
      <c r="I28" s="892">
        <f t="shared" si="5"/>
        <v>55</v>
      </c>
      <c r="J28" s="892">
        <f t="shared" si="5"/>
        <v>4</v>
      </c>
      <c r="K28" s="892">
        <f t="shared" si="5"/>
        <v>0</v>
      </c>
      <c r="L28" s="892">
        <f t="shared" si="5"/>
        <v>53</v>
      </c>
      <c r="N28" s="992">
        <v>51500</v>
      </c>
      <c r="O28">
        <f>N28*0.95</f>
        <v>48925</v>
      </c>
    </row>
    <row r="29" spans="1:23">
      <c r="I29" t="s">
        <v>158</v>
      </c>
    </row>
    <row r="30" spans="1:23" ht="15">
      <c r="A30" s="1675" t="s">
        <v>231</v>
      </c>
      <c r="B30" s="1676"/>
      <c r="C30" s="1676"/>
      <c r="D30" s="1676"/>
      <c r="E30" s="1676"/>
      <c r="F30" s="1676"/>
      <c r="G30" s="1676"/>
      <c r="H30" s="1676"/>
      <c r="I30" s="1676"/>
      <c r="J30" s="1670"/>
      <c r="K30" s="94"/>
      <c r="L30" s="893"/>
    </row>
    <row r="31" spans="1:23" ht="14.7" customHeight="1">
      <c r="A31" s="1673" t="s">
        <v>207</v>
      </c>
      <c r="B31" s="1673"/>
      <c r="C31" s="1673"/>
      <c r="D31" s="1664" t="s">
        <v>234</v>
      </c>
      <c r="E31" s="1664" t="s">
        <v>232</v>
      </c>
      <c r="F31" s="1664" t="s">
        <v>233</v>
      </c>
      <c r="G31" s="1664" t="s">
        <v>240</v>
      </c>
      <c r="H31" s="1664" t="s">
        <v>241</v>
      </c>
      <c r="I31" s="1664" t="s">
        <v>242</v>
      </c>
      <c r="J31" s="1664" t="s">
        <v>243</v>
      </c>
      <c r="K31" s="1664"/>
      <c r="L31" s="1664"/>
    </row>
    <row r="32" spans="1:23" ht="42" customHeight="1">
      <c r="A32" s="1673"/>
      <c r="B32" s="1673"/>
      <c r="C32" s="1673"/>
      <c r="D32" s="1664"/>
      <c r="E32" s="1664" t="s">
        <v>168</v>
      </c>
      <c r="F32" s="1664" t="s">
        <v>199</v>
      </c>
      <c r="G32" s="1664" t="s">
        <v>200</v>
      </c>
      <c r="H32" s="1664" t="s">
        <v>201</v>
      </c>
      <c r="I32" s="1664" t="s">
        <v>202</v>
      </c>
      <c r="J32" s="1664"/>
      <c r="K32" s="1664"/>
      <c r="L32" s="1664"/>
    </row>
    <row r="33" spans="1:13" ht="14.7" customHeight="1">
      <c r="A33" s="1667" t="s">
        <v>531</v>
      </c>
      <c r="B33" s="1667"/>
      <c r="C33" s="1667"/>
      <c r="D33" s="894">
        <v>16</v>
      </c>
      <c r="E33" s="894">
        <v>16</v>
      </c>
      <c r="F33" s="895">
        <v>10</v>
      </c>
      <c r="G33" s="894">
        <f>E33-F33</f>
        <v>6</v>
      </c>
      <c r="H33" s="894">
        <v>7</v>
      </c>
      <c r="I33" s="894">
        <f>D33-H33</f>
        <v>9</v>
      </c>
      <c r="J33" s="1674" t="s">
        <v>429</v>
      </c>
      <c r="K33" s="1674"/>
      <c r="L33" s="1674"/>
    </row>
    <row r="34" spans="1:13">
      <c r="A34" s="1667" t="s">
        <v>204</v>
      </c>
      <c r="B34" s="1667"/>
      <c r="C34" s="1667" t="s">
        <v>204</v>
      </c>
      <c r="D34" s="894">
        <v>75</v>
      </c>
      <c r="E34" s="894">
        <v>59</v>
      </c>
      <c r="F34" s="895">
        <v>59</v>
      </c>
      <c r="G34" s="894">
        <v>17</v>
      </c>
      <c r="H34" s="894">
        <v>23</v>
      </c>
      <c r="I34" s="894">
        <f>D34-H34</f>
        <v>52</v>
      </c>
      <c r="J34" s="1674" t="s">
        <v>429</v>
      </c>
      <c r="K34" s="1674"/>
      <c r="L34" s="1674"/>
    </row>
    <row r="35" spans="1:13">
      <c r="A35" s="1667" t="s">
        <v>205</v>
      </c>
      <c r="B35" s="1667"/>
      <c r="C35" s="1667" t="s">
        <v>205</v>
      </c>
      <c r="D35" s="894">
        <v>20</v>
      </c>
      <c r="E35" s="894">
        <v>14</v>
      </c>
      <c r="F35" s="895">
        <v>14</v>
      </c>
      <c r="G35" s="894">
        <v>6</v>
      </c>
      <c r="H35" s="894">
        <v>4</v>
      </c>
      <c r="I35" s="894">
        <v>16</v>
      </c>
      <c r="J35" s="1674" t="s">
        <v>429</v>
      </c>
      <c r="K35" s="1674"/>
      <c r="L35" s="1674"/>
    </row>
    <row r="36" spans="1:13">
      <c r="A36" s="1668" t="s">
        <v>206</v>
      </c>
      <c r="B36" s="1668"/>
      <c r="C36" s="1668"/>
      <c r="D36" s="896">
        <f t="shared" ref="D36:I36" si="6">SUM(D33:D35)</f>
        <v>111</v>
      </c>
      <c r="E36" s="896">
        <f t="shared" si="6"/>
        <v>89</v>
      </c>
      <c r="F36" s="896">
        <f t="shared" si="6"/>
        <v>83</v>
      </c>
      <c r="G36" s="896">
        <f t="shared" si="6"/>
        <v>29</v>
      </c>
      <c r="H36" s="896">
        <f t="shared" si="6"/>
        <v>34</v>
      </c>
      <c r="I36" s="896">
        <f t="shared" si="6"/>
        <v>77</v>
      </c>
      <c r="J36" s="1677"/>
      <c r="K36" s="1677"/>
      <c r="L36" s="1677"/>
    </row>
    <row r="38" spans="1:13" ht="49.95" customHeight="1">
      <c r="A38" s="1155" t="s">
        <v>494</v>
      </c>
      <c r="B38" s="1156"/>
      <c r="C38" s="1156"/>
      <c r="D38" s="1156"/>
      <c r="E38" s="1156"/>
      <c r="F38" s="1156"/>
      <c r="G38" s="1156"/>
      <c r="I38" s="79" t="s">
        <v>222</v>
      </c>
      <c r="J38" s="639" t="s">
        <v>429</v>
      </c>
      <c r="L38" s="93" t="s">
        <v>229</v>
      </c>
      <c r="M38" s="82" t="s">
        <v>429</v>
      </c>
    </row>
    <row r="39" spans="1:13" s="78" customFormat="1" ht="42" customHeight="1">
      <c r="A39" s="74" t="s">
        <v>215</v>
      </c>
      <c r="B39" s="74" t="s">
        <v>219</v>
      </c>
      <c r="C39" s="951">
        <v>46056</v>
      </c>
      <c r="D39" s="74" t="s">
        <v>218</v>
      </c>
      <c r="E39" s="74" t="s">
        <v>40</v>
      </c>
      <c r="F39" s="74" t="s">
        <v>217</v>
      </c>
      <c r="G39" s="74" t="s">
        <v>221</v>
      </c>
      <c r="H39"/>
      <c r="I39" s="79" t="s">
        <v>223</v>
      </c>
      <c r="J39" s="615" t="s">
        <v>429</v>
      </c>
      <c r="K39"/>
      <c r="L39" s="93" t="s">
        <v>230</v>
      </c>
      <c r="M39" s="82" t="s">
        <v>429</v>
      </c>
    </row>
    <row r="40" spans="1:13">
      <c r="A40" s="83"/>
      <c r="B40" s="84"/>
      <c r="C40" s="85"/>
      <c r="D40" s="86"/>
      <c r="E40" s="87"/>
      <c r="F40" s="85"/>
      <c r="G40" s="88"/>
    </row>
    <row r="41" spans="1:13">
      <c r="A41" s="89"/>
      <c r="B41" s="90"/>
      <c r="C41" s="951"/>
      <c r="D41" s="91"/>
      <c r="E41" s="87"/>
      <c r="F41" s="91"/>
      <c r="G41" s="92"/>
    </row>
    <row r="42" spans="1:13">
      <c r="A42" s="89"/>
      <c r="B42" s="90"/>
      <c r="C42" s="91"/>
      <c r="D42" s="91"/>
      <c r="E42" s="87"/>
      <c r="F42" s="91"/>
      <c r="G42" s="92"/>
    </row>
    <row r="43" spans="1:13">
      <c r="A43" s="89"/>
      <c r="B43" s="90"/>
      <c r="C43" s="91"/>
      <c r="D43" s="91"/>
      <c r="E43" s="87"/>
      <c r="F43" s="91"/>
      <c r="G43" s="92"/>
    </row>
    <row r="44" spans="1:13">
      <c r="A44" s="89"/>
      <c r="B44" s="90"/>
      <c r="C44" s="91"/>
      <c r="D44" s="91"/>
      <c r="E44" s="87"/>
      <c r="F44" s="91"/>
      <c r="G44" s="92"/>
    </row>
    <row r="45" spans="1:13">
      <c r="A45" s="89"/>
      <c r="B45" s="90"/>
      <c r="C45" s="91"/>
      <c r="D45" s="91"/>
      <c r="E45" s="87"/>
      <c r="F45" s="91"/>
      <c r="G45" s="92"/>
    </row>
    <row r="46" spans="1:13">
      <c r="A46" s="89"/>
      <c r="B46" s="90"/>
      <c r="C46" s="91"/>
      <c r="D46" s="91"/>
      <c r="E46" s="87"/>
      <c r="F46" s="91"/>
      <c r="G46" s="92"/>
      <c r="H46" s="77"/>
    </row>
    <row r="47" spans="1:13">
      <c r="A47" s="89"/>
      <c r="B47" s="90"/>
      <c r="C47" s="91"/>
      <c r="D47" s="91"/>
      <c r="E47" s="87"/>
      <c r="F47" s="91"/>
      <c r="G47" s="92"/>
    </row>
    <row r="48" spans="1:13">
      <c r="A48" s="89"/>
      <c r="B48" s="90"/>
      <c r="C48" s="91"/>
      <c r="D48" s="91"/>
      <c r="E48" s="87"/>
      <c r="F48" s="91"/>
      <c r="G48" s="92"/>
    </row>
    <row r="49" spans="1:7">
      <c r="A49" s="89"/>
      <c r="B49" s="90"/>
      <c r="C49" s="91"/>
      <c r="D49" s="91"/>
      <c r="E49" s="87"/>
      <c r="F49" s="91"/>
      <c r="G49" s="92"/>
    </row>
    <row r="50" spans="1:7">
      <c r="A50" s="89"/>
      <c r="B50" s="90"/>
      <c r="C50" s="91"/>
      <c r="D50" s="91"/>
      <c r="E50" s="87"/>
      <c r="F50" s="91"/>
      <c r="G50" s="92"/>
    </row>
    <row r="51" spans="1:7">
      <c r="A51" s="89"/>
      <c r="B51" s="90"/>
      <c r="C51" s="91"/>
      <c r="D51" s="91"/>
      <c r="E51" s="87"/>
      <c r="F51" s="91"/>
      <c r="G51" s="92"/>
    </row>
    <row r="52" spans="1:7">
      <c r="A52" s="89"/>
      <c r="B52" s="90"/>
      <c r="C52" s="91"/>
      <c r="D52" s="91"/>
      <c r="E52" s="87"/>
      <c r="F52" s="91"/>
      <c r="G52" s="92"/>
    </row>
    <row r="53" spans="1:7">
      <c r="A53" s="89"/>
      <c r="B53" s="90"/>
      <c r="C53" s="91"/>
      <c r="D53" s="91"/>
      <c r="E53" s="87"/>
      <c r="F53" s="91"/>
      <c r="G53" s="92"/>
    </row>
    <row r="54" spans="1:7">
      <c r="A54" s="89"/>
      <c r="B54" s="90"/>
      <c r="C54" s="91"/>
      <c r="D54" s="91"/>
      <c r="E54" s="87"/>
      <c r="F54" s="91"/>
      <c r="G54" s="92"/>
    </row>
    <row r="55" spans="1:7">
      <c r="A55" s="89"/>
      <c r="B55" s="90"/>
      <c r="C55" s="91"/>
      <c r="D55" s="91"/>
      <c r="E55" s="87"/>
      <c r="F55" s="91"/>
      <c r="G55" s="92"/>
    </row>
    <row r="56" spans="1:7">
      <c r="A56" s="89"/>
      <c r="B56" s="90"/>
      <c r="C56" s="91"/>
      <c r="D56" s="91"/>
      <c r="E56" s="87"/>
      <c r="F56" s="91"/>
      <c r="G56" s="92"/>
    </row>
    <row r="57" spans="1:7">
      <c r="A57" s="89"/>
      <c r="B57" s="90"/>
      <c r="C57" s="91"/>
      <c r="D57" s="91"/>
      <c r="E57" s="87"/>
      <c r="F57" s="91"/>
      <c r="G57" s="92"/>
    </row>
    <row r="58" spans="1:7">
      <c r="A58" s="89"/>
      <c r="B58" s="90"/>
      <c r="C58" s="91"/>
      <c r="D58" s="91"/>
      <c r="E58" s="87"/>
      <c r="F58" s="91"/>
      <c r="G58" s="92"/>
    </row>
    <row r="59" spans="1:7">
      <c r="A59" s="89"/>
      <c r="B59" s="90"/>
      <c r="C59" s="91"/>
      <c r="D59" s="91"/>
      <c r="E59" s="87"/>
      <c r="F59" s="91"/>
      <c r="G59" s="92"/>
    </row>
    <row r="60" spans="1:7">
      <c r="A60" s="89"/>
      <c r="B60" s="90"/>
      <c r="C60" s="91"/>
      <c r="D60" s="91"/>
      <c r="E60" s="87"/>
      <c r="F60" s="91"/>
      <c r="G60" s="92"/>
    </row>
    <row r="61" spans="1:7">
      <c r="A61" s="89"/>
      <c r="B61" s="90"/>
      <c r="C61" s="91"/>
      <c r="D61" s="91"/>
      <c r="E61" s="87"/>
      <c r="F61" s="91"/>
      <c r="G61" s="92"/>
    </row>
    <row r="62" spans="1:7">
      <c r="A62" s="89"/>
      <c r="B62" s="90"/>
      <c r="C62" s="91"/>
      <c r="D62" s="91"/>
      <c r="E62" s="87"/>
      <c r="F62" s="91"/>
      <c r="G62" s="92"/>
    </row>
    <row r="63" spans="1:7">
      <c r="A63" s="89"/>
      <c r="B63" s="590"/>
      <c r="C63" s="590"/>
      <c r="D63" s="91"/>
      <c r="E63" s="87"/>
      <c r="F63" s="91"/>
      <c r="G63" s="92"/>
    </row>
    <row r="64" spans="1:7">
      <c r="A64" s="89"/>
      <c r="B64" s="590"/>
      <c r="C64" s="590"/>
      <c r="D64" s="91"/>
      <c r="E64" s="87"/>
      <c r="F64" s="91"/>
      <c r="G64" s="92"/>
    </row>
    <row r="65" spans="1:7">
      <c r="A65" s="89"/>
      <c r="B65" s="590"/>
      <c r="C65" s="590"/>
      <c r="D65" s="91"/>
      <c r="E65" s="87"/>
      <c r="F65" s="91"/>
      <c r="G65" s="92"/>
    </row>
    <row r="66" spans="1:7">
      <c r="A66" s="89"/>
      <c r="B66" s="590"/>
      <c r="C66" s="590"/>
      <c r="D66" s="91"/>
      <c r="E66" s="87"/>
      <c r="F66" s="91"/>
      <c r="G66" s="92"/>
    </row>
    <row r="67" spans="1:7">
      <c r="A67" s="89"/>
      <c r="B67" s="590"/>
      <c r="C67" s="590"/>
      <c r="D67" s="91"/>
      <c r="E67" s="87"/>
      <c r="F67" s="91"/>
      <c r="G67" s="92"/>
    </row>
    <row r="68" spans="1:7">
      <c r="A68" s="89"/>
      <c r="B68" s="590"/>
      <c r="C68" s="590"/>
      <c r="D68" s="91"/>
      <c r="E68" s="87"/>
      <c r="F68" s="91"/>
      <c r="G68" s="92"/>
    </row>
    <row r="69" spans="1:7">
      <c r="A69" s="89"/>
      <c r="B69" s="590"/>
      <c r="C69" s="590"/>
      <c r="D69" s="91"/>
      <c r="E69" s="87"/>
      <c r="F69" s="91"/>
      <c r="G69" s="92"/>
    </row>
    <row r="70" spans="1:7">
      <c r="A70" s="89"/>
      <c r="B70" s="590"/>
      <c r="C70" s="590"/>
      <c r="D70" s="91"/>
      <c r="E70" s="87"/>
      <c r="F70" s="91"/>
      <c r="G70" s="92"/>
    </row>
    <row r="71" spans="1:7">
      <c r="A71" s="89"/>
      <c r="B71" s="590"/>
      <c r="C71" s="590"/>
      <c r="D71" s="91"/>
      <c r="E71" s="87"/>
      <c r="F71" s="91"/>
      <c r="G71" s="92"/>
    </row>
    <row r="72" spans="1:7">
      <c r="A72" s="89"/>
      <c r="B72" s="590"/>
      <c r="C72" s="590"/>
      <c r="D72" s="91"/>
      <c r="E72" s="87"/>
      <c r="F72" s="91"/>
      <c r="G72" s="92"/>
    </row>
    <row r="73" spans="1:7">
      <c r="A73" s="89"/>
      <c r="B73" s="590"/>
      <c r="C73" s="590"/>
      <c r="D73" s="91"/>
      <c r="E73" s="87"/>
      <c r="F73" s="91"/>
      <c r="G73" s="92"/>
    </row>
    <row r="74" spans="1:7">
      <c r="A74" s="89"/>
      <c r="B74" s="590"/>
      <c r="C74" s="590"/>
      <c r="D74" s="91"/>
      <c r="E74" s="87"/>
      <c r="F74" s="91"/>
      <c r="G74" s="92"/>
    </row>
    <row r="75" spans="1:7">
      <c r="A75" s="89"/>
      <c r="B75" s="590"/>
      <c r="C75" s="590"/>
      <c r="D75" s="91"/>
      <c r="E75" s="87"/>
      <c r="F75" s="91"/>
      <c r="G75" s="92"/>
    </row>
    <row r="76" spans="1:7">
      <c r="A76" s="89"/>
      <c r="B76" s="590"/>
      <c r="C76" s="590"/>
      <c r="D76" s="91"/>
      <c r="E76" s="87"/>
      <c r="F76" s="91"/>
      <c r="G76" s="92"/>
    </row>
    <row r="77" spans="1:7">
      <c r="A77" s="89"/>
      <c r="B77" s="590"/>
      <c r="C77" s="590"/>
      <c r="D77" s="91"/>
      <c r="E77" s="87"/>
      <c r="F77" s="91"/>
      <c r="G77" s="92"/>
    </row>
    <row r="78" spans="1:7">
      <c r="A78" s="89"/>
      <c r="B78" s="590"/>
      <c r="C78" s="590"/>
      <c r="D78" s="91"/>
      <c r="E78" s="87"/>
      <c r="F78" s="91"/>
      <c r="G78" s="92"/>
    </row>
    <row r="79" spans="1:7">
      <c r="A79" s="89"/>
      <c r="B79" s="590"/>
      <c r="C79" s="590"/>
      <c r="D79" s="91"/>
      <c r="E79" s="87"/>
      <c r="F79" s="91"/>
      <c r="G79" s="92"/>
    </row>
    <row r="80" spans="1:7">
      <c r="A80" s="89"/>
      <c r="B80" s="590"/>
      <c r="C80" s="590"/>
      <c r="D80" s="91"/>
      <c r="E80" s="87"/>
      <c r="F80" s="91"/>
      <c r="G80" s="92"/>
    </row>
    <row r="81" spans="1:7">
      <c r="A81" s="89"/>
      <c r="B81" s="590"/>
      <c r="C81" s="590"/>
      <c r="D81" s="91"/>
      <c r="E81" s="87"/>
      <c r="F81" s="91"/>
      <c r="G81" s="92"/>
    </row>
    <row r="82" spans="1:7">
      <c r="A82" s="89"/>
      <c r="B82" s="590"/>
      <c r="C82" s="590"/>
      <c r="D82" s="91"/>
      <c r="E82" s="87"/>
      <c r="F82" s="91"/>
      <c r="G82" s="92"/>
    </row>
    <row r="83" spans="1:7">
      <c r="A83" s="89"/>
      <c r="B83" s="590"/>
      <c r="C83" s="590"/>
      <c r="D83" s="91"/>
      <c r="E83" s="87"/>
      <c r="F83" s="91"/>
      <c r="G83" s="92"/>
    </row>
    <row r="84" spans="1:7">
      <c r="A84" s="89"/>
      <c r="B84" s="590"/>
      <c r="C84" s="590"/>
      <c r="D84" s="91"/>
      <c r="E84" s="87"/>
      <c r="F84" s="91"/>
      <c r="G84" s="92"/>
    </row>
    <row r="85" spans="1:7">
      <c r="A85" s="89"/>
      <c r="B85" s="590"/>
      <c r="C85" s="590"/>
      <c r="D85" s="91"/>
      <c r="E85" s="87"/>
      <c r="F85" s="91"/>
      <c r="G85" s="92"/>
    </row>
    <row r="86" spans="1:7">
      <c r="A86" s="89"/>
      <c r="B86" s="590"/>
      <c r="C86" s="590"/>
      <c r="D86" s="91"/>
      <c r="E86" s="87"/>
      <c r="F86" s="91"/>
      <c r="G86" s="92"/>
    </row>
    <row r="87" spans="1:7">
      <c r="A87" s="89"/>
      <c r="B87" s="590"/>
      <c r="C87" s="590"/>
      <c r="D87" s="91"/>
      <c r="E87" s="87"/>
      <c r="F87" s="91"/>
      <c r="G87" s="92"/>
    </row>
    <row r="88" spans="1:7">
      <c r="A88" s="89"/>
      <c r="B88" s="590"/>
      <c r="C88" s="590"/>
      <c r="D88" s="91"/>
      <c r="E88" s="87"/>
      <c r="F88" s="91"/>
      <c r="G88" s="92"/>
    </row>
    <row r="89" spans="1:7">
      <c r="A89" s="89"/>
      <c r="B89" s="590"/>
      <c r="C89" s="590"/>
      <c r="D89" s="91"/>
      <c r="E89" s="87"/>
      <c r="F89" s="91"/>
      <c r="G89" s="92"/>
    </row>
    <row r="90" spans="1:7">
      <c r="A90" s="89"/>
      <c r="B90" s="590"/>
      <c r="C90" s="590"/>
      <c r="D90" s="91"/>
      <c r="E90" s="87"/>
      <c r="F90" s="91"/>
      <c r="G90" s="92"/>
    </row>
    <row r="91" spans="1:7">
      <c r="A91" s="89"/>
      <c r="B91" s="590"/>
      <c r="C91" s="590"/>
      <c r="D91" s="91"/>
      <c r="E91" s="87"/>
      <c r="F91" s="91"/>
      <c r="G91" s="92"/>
    </row>
    <row r="92" spans="1:7">
      <c r="A92" s="89"/>
      <c r="B92" s="590"/>
      <c r="C92" s="590"/>
      <c r="D92" s="91"/>
      <c r="E92" s="87"/>
      <c r="F92" s="91"/>
      <c r="G92" s="92"/>
    </row>
    <row r="93" spans="1:7">
      <c r="A93" s="89"/>
      <c r="B93" s="590"/>
      <c r="C93" s="590"/>
      <c r="D93" s="91"/>
      <c r="E93" s="87"/>
      <c r="F93" s="91"/>
      <c r="G93" s="92"/>
    </row>
    <row r="94" spans="1:7">
      <c r="A94" s="89"/>
      <c r="B94" s="590"/>
      <c r="C94" s="590"/>
      <c r="D94" s="91"/>
      <c r="E94" s="87"/>
      <c r="F94" s="91"/>
      <c r="G94" s="92"/>
    </row>
    <row r="95" spans="1:7">
      <c r="A95" s="89"/>
      <c r="B95" s="590"/>
      <c r="C95" s="590"/>
      <c r="D95" s="91"/>
      <c r="E95" s="87"/>
      <c r="F95" s="91"/>
      <c r="G95" s="92"/>
    </row>
    <row r="96" spans="1:7">
      <c r="A96" s="89"/>
      <c r="B96" s="590"/>
      <c r="C96" s="590"/>
      <c r="D96" s="91"/>
      <c r="E96" s="87"/>
      <c r="F96" s="91"/>
      <c r="G96" s="92"/>
    </row>
    <row r="97" spans="1:7">
      <c r="A97" s="89"/>
      <c r="B97" s="590"/>
      <c r="C97" s="590"/>
      <c r="D97" s="91"/>
      <c r="E97" s="87"/>
      <c r="F97" s="91"/>
      <c r="G97" s="92"/>
    </row>
    <row r="98" spans="1:7">
      <c r="A98" s="89"/>
      <c r="B98" s="590"/>
      <c r="C98" s="590"/>
      <c r="D98" s="91"/>
      <c r="E98" s="87"/>
      <c r="F98" s="91"/>
      <c r="G98" s="92"/>
    </row>
    <row r="99" spans="1:7">
      <c r="A99" s="89"/>
      <c r="B99" s="590"/>
      <c r="C99" s="590"/>
      <c r="D99" s="91"/>
      <c r="E99" s="87"/>
      <c r="F99" s="91"/>
      <c r="G99" s="92"/>
    </row>
    <row r="100" spans="1:7">
      <c r="A100" s="89"/>
      <c r="B100" s="590"/>
      <c r="C100" s="590"/>
      <c r="D100" s="91"/>
      <c r="E100" s="87"/>
      <c r="F100" s="91"/>
      <c r="G100" s="92"/>
    </row>
    <row r="101" spans="1:7">
      <c r="A101" s="89"/>
      <c r="B101" s="590"/>
      <c r="C101" s="590"/>
      <c r="D101" s="91"/>
      <c r="E101" s="87"/>
      <c r="F101" s="91"/>
      <c r="G101" s="92"/>
    </row>
    <row r="102" spans="1:7">
      <c r="A102" s="89"/>
      <c r="B102" s="590"/>
      <c r="C102" s="590"/>
      <c r="D102" s="91"/>
      <c r="E102" s="87"/>
      <c r="F102" s="91"/>
      <c r="G102" s="92"/>
    </row>
    <row r="103" spans="1:7">
      <c r="A103" s="89"/>
      <c r="B103" s="590"/>
      <c r="C103" s="590"/>
      <c r="D103" s="91"/>
      <c r="E103" s="87"/>
      <c r="F103" s="91"/>
      <c r="G103" s="92"/>
    </row>
    <row r="104" spans="1:7">
      <c r="A104" s="89"/>
      <c r="B104" s="590"/>
      <c r="C104" s="590"/>
      <c r="D104" s="91"/>
      <c r="E104" s="87"/>
      <c r="F104" s="91"/>
      <c r="G104" s="92"/>
    </row>
    <row r="105" spans="1:7">
      <c r="A105" s="89"/>
      <c r="B105" s="590"/>
      <c r="C105" s="590"/>
      <c r="D105" s="91"/>
      <c r="E105" s="87"/>
      <c r="F105" s="91"/>
      <c r="G105" s="92"/>
    </row>
    <row r="106" spans="1:7">
      <c r="A106" s="89"/>
      <c r="B106" s="590"/>
      <c r="C106" s="590"/>
      <c r="D106" s="91"/>
      <c r="E106" s="87"/>
      <c r="F106" s="91"/>
      <c r="G106" s="92"/>
    </row>
    <row r="107" spans="1:7">
      <c r="A107" s="89"/>
      <c r="B107" s="590"/>
      <c r="C107" s="590"/>
      <c r="D107" s="91"/>
      <c r="E107" s="87"/>
      <c r="F107" s="91"/>
      <c r="G107" s="92"/>
    </row>
    <row r="108" spans="1:7">
      <c r="A108" s="89"/>
      <c r="B108" s="590"/>
      <c r="C108" s="590"/>
      <c r="D108" s="91"/>
      <c r="E108" s="87"/>
      <c r="F108" s="91"/>
      <c r="G108" s="92"/>
    </row>
    <row r="109" spans="1:7">
      <c r="A109" s="89"/>
      <c r="B109" s="590"/>
      <c r="C109" s="590"/>
      <c r="D109" s="91"/>
      <c r="E109" s="87"/>
      <c r="F109" s="91"/>
      <c r="G109" s="92"/>
    </row>
    <row r="110" spans="1:7">
      <c r="A110" s="89"/>
      <c r="B110" s="590"/>
      <c r="C110" s="590"/>
      <c r="D110" s="91"/>
      <c r="E110" s="87"/>
      <c r="F110" s="91"/>
      <c r="G110" s="92"/>
    </row>
  </sheetData>
  <mergeCells count="55">
    <mergeCell ref="A35:C35"/>
    <mergeCell ref="A33:C33"/>
    <mergeCell ref="J33:L33"/>
    <mergeCell ref="A36:C36"/>
    <mergeCell ref="J36:L36"/>
    <mergeCell ref="A38:G38"/>
    <mergeCell ref="J34:L34"/>
    <mergeCell ref="J35:L35"/>
    <mergeCell ref="A26:C26"/>
    <mergeCell ref="A27:C27"/>
    <mergeCell ref="A28:C28"/>
    <mergeCell ref="A30:J30"/>
    <mergeCell ref="A31:C32"/>
    <mergeCell ref="D31:D32"/>
    <mergeCell ref="E31:E32"/>
    <mergeCell ref="F31:F32"/>
    <mergeCell ref="G31:G32"/>
    <mergeCell ref="H31:H32"/>
    <mergeCell ref="I31:I32"/>
    <mergeCell ref="J31:L32"/>
    <mergeCell ref="A34:C34"/>
    <mergeCell ref="A23:C24"/>
    <mergeCell ref="D23:D24"/>
    <mergeCell ref="J23:J24"/>
    <mergeCell ref="L23:L24"/>
    <mergeCell ref="A25:C25"/>
    <mergeCell ref="A8:B8"/>
    <mergeCell ref="A17:C17"/>
    <mergeCell ref="A18:C18"/>
    <mergeCell ref="A19:C19"/>
    <mergeCell ref="A22:L22"/>
    <mergeCell ref="A11:L11"/>
    <mergeCell ref="A12:C13"/>
    <mergeCell ref="D12:D13"/>
    <mergeCell ref="J12:J13"/>
    <mergeCell ref="L12:L13"/>
    <mergeCell ref="A14:C14"/>
    <mergeCell ref="A15:C15"/>
    <mergeCell ref="A16:C16"/>
    <mergeCell ref="A1:M1"/>
    <mergeCell ref="A9:B9"/>
    <mergeCell ref="A2:K2"/>
    <mergeCell ref="A3:B5"/>
    <mergeCell ref="C3:C5"/>
    <mergeCell ref="D3:D5"/>
    <mergeCell ref="E3:E5"/>
    <mergeCell ref="F3:F5"/>
    <mergeCell ref="G3:K3"/>
    <mergeCell ref="G4:G5"/>
    <mergeCell ref="H4:H5"/>
    <mergeCell ref="I4:I5"/>
    <mergeCell ref="J4:J5"/>
    <mergeCell ref="K4:K5"/>
    <mergeCell ref="A6:B6"/>
    <mergeCell ref="A7:B7"/>
  </mergeCells>
  <dataValidations disablePrompts="1" count="4">
    <dataValidation allowBlank="1" sqref="A7:B7" xr:uid="{00000000-0002-0000-0B00-000000000000}"/>
    <dataValidation allowBlank="1" showInputMessage="1" showErrorMessage="1" prompt="Non-Conformance Report" sqref="A6" xr:uid="{00000000-0002-0000-0B00-000001000000}"/>
    <dataValidation allowBlank="1" showInputMessage="1" showErrorMessage="1" prompt="Material Inspection Report" sqref="A8" xr:uid="{00000000-0002-0000-0B00-000002000000}"/>
    <dataValidation allowBlank="1" showInputMessage="1" showErrorMessage="1" prompt="Field Inspection Report" sqref="A9" xr:uid="{00000000-0002-0000-0B00-000003000000}"/>
  </dataValidations>
  <printOptions horizontalCentered="1" verticalCentered="1"/>
  <pageMargins left="0" right="0" top="0" bottom="0" header="0" footer="0"/>
  <pageSetup paperSize="8" orientation="landscape" r:id="rId1"/>
  <headerFooter>
    <oddFooter>&amp;R_x000D_&amp;1#&amp;"Aptos"&amp;10&amp;K000000 Data sensitivity - Internal</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pageSetUpPr fitToPage="1"/>
  </sheetPr>
  <dimension ref="A1:W53"/>
  <sheetViews>
    <sheetView view="pageBreakPreview" topLeftCell="A16" zoomScaleNormal="100" zoomScaleSheetLayoutView="100" workbookViewId="0">
      <selection activeCell="C35" sqref="C35"/>
    </sheetView>
  </sheetViews>
  <sheetFormatPr defaultRowHeight="14.4"/>
  <cols>
    <col min="2" max="2" width="12.6640625" customWidth="1"/>
    <col min="3" max="3" width="24.33203125" customWidth="1"/>
    <col min="4" max="6" width="14.6640625" customWidth="1"/>
    <col min="7" max="7" width="16" customWidth="1"/>
    <col min="10" max="10" width="10.33203125" bestFit="1" customWidth="1"/>
  </cols>
  <sheetData>
    <row r="1" spans="1:15" ht="15.45" customHeight="1">
      <c r="A1" s="1157" t="s">
        <v>228</v>
      </c>
      <c r="B1" s="1157"/>
      <c r="C1" s="1157"/>
      <c r="D1" s="1157"/>
      <c r="E1" s="1157"/>
      <c r="F1" s="1157"/>
      <c r="G1" s="1158"/>
    </row>
    <row r="2" spans="1:15" ht="15.45" customHeight="1">
      <c r="A2" s="1159"/>
      <c r="B2" s="1159"/>
      <c r="C2" s="1159"/>
      <c r="D2" s="1159"/>
      <c r="E2" s="1159"/>
      <c r="F2" s="1159"/>
      <c r="G2" s="1160"/>
    </row>
    <row r="3" spans="1:15">
      <c r="A3" s="651" t="s">
        <v>237</v>
      </c>
      <c r="B3" s="1154" t="s">
        <v>1</v>
      </c>
      <c r="C3" s="1154"/>
      <c r="D3" s="651" t="s">
        <v>224</v>
      </c>
      <c r="E3" s="651" t="s">
        <v>225</v>
      </c>
      <c r="F3" s="651" t="s">
        <v>226</v>
      </c>
      <c r="G3" s="651" t="s">
        <v>20</v>
      </c>
    </row>
    <row r="4" spans="1:15" ht="15">
      <c r="A4" s="233" t="s">
        <v>237</v>
      </c>
      <c r="B4" s="1161" t="s">
        <v>112</v>
      </c>
      <c r="C4" s="1161"/>
      <c r="D4" s="1957">
        <v>36000</v>
      </c>
      <c r="E4" s="1957">
        <v>122940</v>
      </c>
      <c r="F4" s="1957">
        <v>790456</v>
      </c>
      <c r="G4" s="1957">
        <v>490456</v>
      </c>
      <c r="H4" s="235"/>
      <c r="I4" s="235"/>
      <c r="J4" s="235"/>
      <c r="K4" s="235"/>
    </row>
    <row r="5" spans="1:15" ht="15">
      <c r="A5" s="234"/>
      <c r="B5" s="1161" t="s">
        <v>111</v>
      </c>
      <c r="C5" s="1161"/>
      <c r="D5" s="1957">
        <v>36000</v>
      </c>
      <c r="E5" s="1957">
        <v>122940</v>
      </c>
      <c r="F5" s="1957">
        <v>790456</v>
      </c>
      <c r="G5" s="1957">
        <v>490456</v>
      </c>
      <c r="I5" s="235"/>
      <c r="J5" s="235"/>
      <c r="K5" s="235"/>
    </row>
    <row r="6" spans="1:15" ht="15">
      <c r="A6" s="1162"/>
      <c r="B6" s="1161" t="s">
        <v>469</v>
      </c>
      <c r="C6" s="1161"/>
      <c r="D6" s="1957">
        <v>1</v>
      </c>
      <c r="E6" s="1957">
        <v>4</v>
      </c>
      <c r="F6" s="1957">
        <v>52</v>
      </c>
      <c r="G6" s="1957">
        <v>52</v>
      </c>
    </row>
    <row r="7" spans="1:15" ht="15">
      <c r="A7" s="1162"/>
      <c r="B7" s="1161" t="s">
        <v>470</v>
      </c>
      <c r="C7" s="1161"/>
      <c r="D7" s="1957"/>
      <c r="E7" s="1957"/>
      <c r="F7" s="1957"/>
      <c r="G7" s="1957"/>
    </row>
    <row r="8" spans="1:15" ht="15">
      <c r="A8" s="1162"/>
      <c r="B8" s="1161" t="s">
        <v>471</v>
      </c>
      <c r="C8" s="1161"/>
      <c r="D8" s="1957">
        <v>1</v>
      </c>
      <c r="E8" s="1957">
        <v>4</v>
      </c>
      <c r="F8" s="1957">
        <v>38</v>
      </c>
      <c r="G8" s="1957">
        <v>38</v>
      </c>
    </row>
    <row r="9" spans="1:15" ht="15">
      <c r="A9" s="1162"/>
      <c r="B9" s="1163" t="s">
        <v>472</v>
      </c>
      <c r="C9" s="1163"/>
      <c r="D9" s="1957"/>
      <c r="E9" s="1957"/>
      <c r="F9" s="1957"/>
      <c r="G9" s="1957"/>
    </row>
    <row r="10" spans="1:15">
      <c r="I10" s="651" t="s">
        <v>237</v>
      </c>
      <c r="J10" s="1154" t="s">
        <v>1</v>
      </c>
      <c r="K10" s="1154"/>
      <c r="L10" s="651" t="s">
        <v>224</v>
      </c>
      <c r="M10" s="651" t="s">
        <v>225</v>
      </c>
      <c r="N10" s="651" t="s">
        <v>226</v>
      </c>
      <c r="O10" s="651" t="s">
        <v>20</v>
      </c>
    </row>
    <row r="12" spans="1:15" ht="46.2" customHeight="1">
      <c r="A12" s="1155" t="s">
        <v>495</v>
      </c>
      <c r="B12" s="1156"/>
      <c r="C12" s="1156"/>
      <c r="D12" s="1156"/>
      <c r="E12" s="1156"/>
      <c r="F12" s="1156"/>
      <c r="G12" s="1156"/>
      <c r="I12" s="79" t="s">
        <v>222</v>
      </c>
      <c r="J12" s="639">
        <f>E24</f>
        <v>0.80700000000000005</v>
      </c>
    </row>
    <row r="13" spans="1:15" ht="43.2" customHeight="1">
      <c r="A13" s="74" t="s">
        <v>215</v>
      </c>
      <c r="B13" s="74" t="s">
        <v>219</v>
      </c>
      <c r="C13" s="74" t="s">
        <v>216</v>
      </c>
      <c r="D13" s="74" t="s">
        <v>218</v>
      </c>
      <c r="E13" s="74" t="s">
        <v>220</v>
      </c>
      <c r="F13" s="74" t="s">
        <v>217</v>
      </c>
      <c r="G13" s="74" t="s">
        <v>221</v>
      </c>
      <c r="I13" s="79" t="s">
        <v>223</v>
      </c>
      <c r="J13" s="639">
        <f>E24</f>
        <v>0.80700000000000005</v>
      </c>
    </row>
    <row r="14" spans="1:15">
      <c r="A14" s="701" t="s">
        <v>541</v>
      </c>
      <c r="B14" s="699">
        <v>46084</v>
      </c>
      <c r="C14" s="699">
        <v>46084</v>
      </c>
      <c r="D14" s="591">
        <v>6</v>
      </c>
      <c r="E14" s="620">
        <v>0.78</v>
      </c>
      <c r="F14" s="699">
        <v>46088</v>
      </c>
      <c r="G14" s="700">
        <v>4</v>
      </c>
    </row>
    <row r="15" spans="1:15">
      <c r="A15" s="701" t="s">
        <v>542</v>
      </c>
      <c r="B15" s="702">
        <v>46091</v>
      </c>
      <c r="C15" s="702">
        <v>46091</v>
      </c>
      <c r="D15" s="703">
        <v>5</v>
      </c>
      <c r="E15" s="620">
        <v>0.78</v>
      </c>
      <c r="F15" s="702">
        <v>46095</v>
      </c>
      <c r="G15" s="704">
        <v>4</v>
      </c>
    </row>
    <row r="16" spans="1:15">
      <c r="A16" s="701" t="s">
        <v>543</v>
      </c>
      <c r="B16" s="702">
        <v>46098</v>
      </c>
      <c r="C16" s="702">
        <v>46098</v>
      </c>
      <c r="D16" s="703">
        <v>5</v>
      </c>
      <c r="E16" s="620">
        <v>0.8</v>
      </c>
      <c r="F16" s="702">
        <v>46101</v>
      </c>
      <c r="G16" s="704">
        <v>3</v>
      </c>
    </row>
    <row r="17" spans="1:23">
      <c r="A17" s="701" t="s">
        <v>544</v>
      </c>
      <c r="B17" s="702">
        <v>46105</v>
      </c>
      <c r="C17" s="702">
        <v>46105</v>
      </c>
      <c r="D17" s="703">
        <v>7</v>
      </c>
      <c r="E17" s="620">
        <v>0.8</v>
      </c>
      <c r="F17" s="702">
        <v>46107</v>
      </c>
      <c r="G17" s="704">
        <v>2</v>
      </c>
    </row>
    <row r="18" spans="1:23">
      <c r="A18" s="701" t="s">
        <v>545</v>
      </c>
      <c r="B18" s="702">
        <v>46112</v>
      </c>
      <c r="C18" s="702">
        <v>46112</v>
      </c>
      <c r="D18" s="703">
        <v>5</v>
      </c>
      <c r="E18" s="620">
        <v>0.8</v>
      </c>
      <c r="F18" s="702">
        <v>46114</v>
      </c>
      <c r="G18" s="704">
        <v>2</v>
      </c>
      <c r="W18" s="650"/>
    </row>
    <row r="19" spans="1:23">
      <c r="A19" s="701" t="s">
        <v>546</v>
      </c>
      <c r="B19" s="702">
        <v>46119</v>
      </c>
      <c r="C19" s="702">
        <v>46119</v>
      </c>
      <c r="D19" s="703">
        <v>5</v>
      </c>
      <c r="E19" s="620">
        <v>0.8</v>
      </c>
      <c r="F19" s="702">
        <v>46121</v>
      </c>
      <c r="G19" s="704">
        <v>2</v>
      </c>
    </row>
    <row r="20" spans="1:23">
      <c r="A20" s="701" t="s">
        <v>547</v>
      </c>
      <c r="B20" s="702">
        <v>46126</v>
      </c>
      <c r="C20" s="702">
        <v>46126</v>
      </c>
      <c r="D20" s="703">
        <v>6</v>
      </c>
      <c r="E20" s="620">
        <v>0.8</v>
      </c>
      <c r="F20" s="702">
        <v>46128</v>
      </c>
      <c r="G20" s="704">
        <v>0</v>
      </c>
    </row>
    <row r="21" spans="1:23">
      <c r="A21" s="701" t="s">
        <v>548</v>
      </c>
      <c r="B21" s="702">
        <v>46133</v>
      </c>
      <c r="C21" s="702">
        <v>46133</v>
      </c>
      <c r="D21" s="703">
        <v>6</v>
      </c>
      <c r="E21" s="620">
        <v>0.8</v>
      </c>
      <c r="F21" s="702">
        <v>46136</v>
      </c>
      <c r="G21" s="704">
        <v>0</v>
      </c>
      <c r="J21" t="s">
        <v>473</v>
      </c>
    </row>
    <row r="22" spans="1:23">
      <c r="A22" s="701" t="s">
        <v>549</v>
      </c>
      <c r="B22" s="702">
        <v>46133</v>
      </c>
      <c r="C22" s="702">
        <v>46140</v>
      </c>
      <c r="D22" s="703">
        <v>0</v>
      </c>
      <c r="E22" s="620">
        <v>0.80700000000000005</v>
      </c>
      <c r="F22" s="702">
        <v>46144</v>
      </c>
      <c r="G22" s="704">
        <v>0</v>
      </c>
    </row>
    <row r="23" spans="1:23">
      <c r="A23" s="701" t="s">
        <v>550</v>
      </c>
      <c r="B23" s="702">
        <v>46174</v>
      </c>
      <c r="C23" s="702">
        <v>46179</v>
      </c>
      <c r="D23" s="703">
        <v>0</v>
      </c>
      <c r="E23" s="620">
        <v>0.80700000000000005</v>
      </c>
      <c r="F23" s="702">
        <v>46179</v>
      </c>
      <c r="G23" s="704">
        <v>0</v>
      </c>
    </row>
    <row r="24" spans="1:23">
      <c r="A24" s="701" t="s">
        <v>551</v>
      </c>
      <c r="B24" s="702">
        <v>46182</v>
      </c>
      <c r="C24" s="702">
        <v>46182</v>
      </c>
      <c r="D24" s="703">
        <v>0</v>
      </c>
      <c r="E24" s="620">
        <v>0.80700000000000005</v>
      </c>
      <c r="F24" s="702">
        <v>46182</v>
      </c>
      <c r="G24" s="704">
        <v>0</v>
      </c>
    </row>
    <row r="25" spans="1:23">
      <c r="A25" s="701" t="s">
        <v>552</v>
      </c>
      <c r="B25" s="702">
        <v>46188</v>
      </c>
      <c r="C25" s="702">
        <v>46188</v>
      </c>
      <c r="D25" s="703">
        <v>0</v>
      </c>
      <c r="E25" s="620">
        <v>0.80700000000000005</v>
      </c>
      <c r="F25" s="702">
        <v>46188</v>
      </c>
      <c r="G25" s="704">
        <v>0</v>
      </c>
    </row>
    <row r="26" spans="1:23">
      <c r="A26" s="701" t="s">
        <v>553</v>
      </c>
      <c r="B26" s="702">
        <v>46195</v>
      </c>
      <c r="C26" s="702">
        <v>46195</v>
      </c>
      <c r="D26" s="703">
        <v>0</v>
      </c>
      <c r="E26" s="620">
        <v>0.80700000000000005</v>
      </c>
      <c r="F26" s="702">
        <v>46195</v>
      </c>
      <c r="G26" s="704">
        <v>0</v>
      </c>
    </row>
    <row r="27" spans="1:23">
      <c r="A27" s="701" t="s">
        <v>554</v>
      </c>
      <c r="B27" s="702">
        <v>46202</v>
      </c>
      <c r="C27" s="702">
        <v>46202</v>
      </c>
      <c r="D27" s="703">
        <v>0</v>
      </c>
      <c r="E27" s="620">
        <v>0.80700000000000005</v>
      </c>
      <c r="F27" s="702">
        <v>46202</v>
      </c>
      <c r="G27" s="704">
        <v>0</v>
      </c>
    </row>
    <row r="28" spans="1:23">
      <c r="A28" s="701" t="s">
        <v>555</v>
      </c>
      <c r="B28" s="702">
        <v>46209</v>
      </c>
      <c r="C28" s="702">
        <v>46209</v>
      </c>
      <c r="D28" s="703">
        <v>0</v>
      </c>
      <c r="E28" s="620">
        <v>0.80700000000000005</v>
      </c>
      <c r="F28" s="702">
        <v>46209</v>
      </c>
      <c r="G28" s="704">
        <v>0</v>
      </c>
    </row>
    <row r="29" spans="1:23">
      <c r="A29" s="701" t="s">
        <v>556</v>
      </c>
      <c r="B29" s="702">
        <v>46216</v>
      </c>
      <c r="C29" s="702">
        <v>46216</v>
      </c>
      <c r="D29" s="703">
        <v>0</v>
      </c>
      <c r="E29" s="620">
        <v>0.80700000000000005</v>
      </c>
      <c r="F29" s="702">
        <v>46216</v>
      </c>
      <c r="G29" s="704">
        <v>0</v>
      </c>
    </row>
    <row r="30" spans="1:23">
      <c r="A30" s="701" t="s">
        <v>557</v>
      </c>
      <c r="B30" s="702">
        <v>46223</v>
      </c>
      <c r="C30" s="702">
        <v>46223</v>
      </c>
      <c r="D30" s="703">
        <v>0</v>
      </c>
      <c r="E30" s="620">
        <v>0.80700000000000005</v>
      </c>
      <c r="F30" s="702">
        <v>46223</v>
      </c>
      <c r="G30" s="704">
        <v>0</v>
      </c>
    </row>
    <row r="31" spans="1:23">
      <c r="A31" s="701" t="s">
        <v>558</v>
      </c>
      <c r="B31" s="702">
        <v>46230</v>
      </c>
      <c r="C31" s="702">
        <v>46230</v>
      </c>
      <c r="D31" s="703">
        <v>0</v>
      </c>
      <c r="E31" s="620">
        <v>0.80700000000000005</v>
      </c>
      <c r="F31" s="702">
        <v>46230</v>
      </c>
      <c r="G31" s="704">
        <v>0</v>
      </c>
    </row>
    <row r="32" spans="1:23">
      <c r="A32" s="701" t="s">
        <v>559</v>
      </c>
      <c r="B32" s="702">
        <v>46237</v>
      </c>
      <c r="C32" s="702">
        <v>46237</v>
      </c>
      <c r="D32" s="703">
        <v>0</v>
      </c>
      <c r="E32" s="620">
        <v>0.80700000000000005</v>
      </c>
      <c r="F32" s="702">
        <v>46237</v>
      </c>
      <c r="G32" s="704">
        <v>0</v>
      </c>
    </row>
    <row r="33" spans="1:7">
      <c r="A33" s="701" t="s">
        <v>560</v>
      </c>
      <c r="B33" s="702">
        <v>46244</v>
      </c>
      <c r="C33" s="702">
        <v>46244</v>
      </c>
      <c r="D33" s="703">
        <v>0</v>
      </c>
      <c r="E33" s="620">
        <v>0.80700000000000005</v>
      </c>
      <c r="F33" s="702">
        <v>46244</v>
      </c>
      <c r="G33" s="704">
        <v>0</v>
      </c>
    </row>
    <row r="34" spans="1:7">
      <c r="A34" s="701" t="s">
        <v>561</v>
      </c>
      <c r="B34" s="702">
        <v>46251</v>
      </c>
      <c r="C34" s="702">
        <v>46251</v>
      </c>
      <c r="D34" s="703">
        <v>0</v>
      </c>
      <c r="E34" s="620">
        <v>0.80700000000000005</v>
      </c>
      <c r="F34" s="702">
        <v>46251</v>
      </c>
      <c r="G34" s="704">
        <v>0</v>
      </c>
    </row>
    <row r="35" spans="1:7">
      <c r="A35" s="701" t="s">
        <v>562</v>
      </c>
      <c r="B35" s="702">
        <v>46258</v>
      </c>
      <c r="C35" s="702">
        <v>46258</v>
      </c>
      <c r="D35" s="703">
        <v>0</v>
      </c>
      <c r="E35" s="620">
        <v>0.80700000000000005</v>
      </c>
      <c r="F35" s="702">
        <v>46258</v>
      </c>
      <c r="G35" s="704">
        <v>0</v>
      </c>
    </row>
    <row r="36" spans="1:7">
      <c r="A36" s="701" t="s">
        <v>563</v>
      </c>
      <c r="B36" s="702">
        <v>46265</v>
      </c>
      <c r="C36" s="702">
        <v>46265</v>
      </c>
      <c r="D36" s="703">
        <v>0</v>
      </c>
      <c r="E36" s="620">
        <v>0.80700000000000005</v>
      </c>
      <c r="F36" s="702">
        <v>46265</v>
      </c>
      <c r="G36" s="704">
        <v>0</v>
      </c>
    </row>
    <row r="37" spans="1:7">
      <c r="A37" s="701" t="s">
        <v>564</v>
      </c>
      <c r="B37" s="702">
        <v>46272</v>
      </c>
      <c r="C37" s="702">
        <v>46272</v>
      </c>
      <c r="D37" s="703">
        <v>0</v>
      </c>
      <c r="E37" s="620">
        <v>0.80700000000000005</v>
      </c>
      <c r="F37" s="702">
        <v>46272</v>
      </c>
      <c r="G37" s="704">
        <v>0</v>
      </c>
    </row>
    <row r="38" spans="1:7">
      <c r="A38" s="701" t="s">
        <v>565</v>
      </c>
      <c r="B38" s="702">
        <v>46279</v>
      </c>
      <c r="C38" s="702">
        <v>46279</v>
      </c>
      <c r="D38" s="703">
        <v>0</v>
      </c>
      <c r="E38" s="620">
        <v>0.80700000000000005</v>
      </c>
      <c r="F38" s="702">
        <v>46279</v>
      </c>
      <c r="G38" s="704">
        <v>0</v>
      </c>
    </row>
    <row r="39" spans="1:7">
      <c r="A39" s="701" t="s">
        <v>566</v>
      </c>
      <c r="B39" s="702">
        <v>46286</v>
      </c>
      <c r="C39" s="702">
        <v>46286</v>
      </c>
      <c r="D39" s="703">
        <v>0</v>
      </c>
      <c r="E39" s="620">
        <v>0.80700000000000005</v>
      </c>
      <c r="F39" s="702">
        <v>46286</v>
      </c>
      <c r="G39" s="704">
        <v>0</v>
      </c>
    </row>
    <row r="40" spans="1:7">
      <c r="A40" s="701" t="s">
        <v>567</v>
      </c>
      <c r="B40" s="1959">
        <v>46293</v>
      </c>
      <c r="C40" s="1959">
        <v>46293</v>
      </c>
      <c r="D40" s="703">
        <v>0</v>
      </c>
      <c r="E40" s="1958">
        <v>0.80700000000000005</v>
      </c>
      <c r="F40" s="1959">
        <v>46293</v>
      </c>
      <c r="G40" s="704">
        <v>0</v>
      </c>
    </row>
    <row r="41" spans="1:7">
      <c r="A41" s="701" t="s">
        <v>568</v>
      </c>
      <c r="B41" s="702"/>
      <c r="C41" s="703"/>
      <c r="D41" s="703">
        <v>0</v>
      </c>
      <c r="E41" s="620">
        <v>0</v>
      </c>
      <c r="F41" s="703"/>
      <c r="G41" s="704">
        <v>0</v>
      </c>
    </row>
    <row r="42" spans="1:7">
      <c r="A42" s="701" t="s">
        <v>569</v>
      </c>
      <c r="B42" s="702"/>
      <c r="C42" s="703"/>
      <c r="D42" s="703">
        <v>0</v>
      </c>
      <c r="E42" s="620">
        <v>0</v>
      </c>
      <c r="F42" s="703"/>
      <c r="G42" s="704">
        <v>0</v>
      </c>
    </row>
    <row r="43" spans="1:7">
      <c r="A43" s="772"/>
      <c r="B43" s="773"/>
      <c r="C43" s="774"/>
      <c r="D43" s="774"/>
      <c r="E43" s="619"/>
      <c r="F43" s="774"/>
      <c r="G43" s="771"/>
    </row>
    <row r="44" spans="1:7">
      <c r="A44" s="772"/>
      <c r="B44" s="773"/>
      <c r="C44" s="774"/>
      <c r="D44" s="774"/>
      <c r="E44" s="619"/>
      <c r="F44" s="774"/>
      <c r="G44" s="771"/>
    </row>
    <row r="45" spans="1:7">
      <c r="A45" s="772"/>
      <c r="B45" s="773"/>
      <c r="C45" s="774"/>
      <c r="D45" s="774"/>
      <c r="E45" s="619"/>
      <c r="F45" s="774"/>
      <c r="G45" s="771"/>
    </row>
    <row r="46" spans="1:7">
      <c r="A46" s="772"/>
      <c r="B46" s="773"/>
      <c r="C46" s="774"/>
      <c r="D46" s="774"/>
      <c r="E46" s="619"/>
      <c r="F46" s="774"/>
      <c r="G46" s="771"/>
    </row>
    <row r="47" spans="1:7">
      <c r="A47" s="772"/>
      <c r="B47" s="773"/>
      <c r="C47" s="774"/>
      <c r="D47" s="774"/>
      <c r="E47" s="619"/>
      <c r="F47" s="774"/>
      <c r="G47" s="771"/>
    </row>
    <row r="48" spans="1:7">
      <c r="A48" s="772"/>
      <c r="B48" s="773"/>
      <c r="C48" s="774"/>
      <c r="D48" s="774"/>
      <c r="E48" s="619"/>
      <c r="F48" s="774"/>
      <c r="G48" s="771"/>
    </row>
    <row r="49" spans="1:7">
      <c r="A49" s="772"/>
      <c r="B49" s="773"/>
      <c r="C49" s="774"/>
      <c r="D49" s="774"/>
      <c r="E49" s="619"/>
      <c r="F49" s="774"/>
      <c r="G49" s="771"/>
    </row>
    <row r="50" spans="1:7">
      <c r="A50" s="772"/>
      <c r="B50" s="773"/>
      <c r="C50" s="774"/>
      <c r="D50" s="774"/>
      <c r="E50" s="619"/>
      <c r="F50" s="774"/>
      <c r="G50" s="771"/>
    </row>
    <row r="51" spans="1:7">
      <c r="A51" s="772"/>
      <c r="B51" s="773"/>
      <c r="C51" s="774"/>
      <c r="D51" s="774"/>
      <c r="E51" s="619"/>
      <c r="F51" s="774"/>
      <c r="G51" s="771"/>
    </row>
    <row r="52" spans="1:7">
      <c r="A52" s="772"/>
      <c r="B52" s="773"/>
      <c r="C52" s="774"/>
      <c r="D52" s="774"/>
      <c r="E52" s="619"/>
      <c r="F52" s="774"/>
      <c r="G52" s="771"/>
    </row>
    <row r="53" spans="1:7">
      <c r="A53" s="611"/>
      <c r="B53" s="614"/>
      <c r="C53" s="612"/>
      <c r="D53" s="612"/>
      <c r="E53" s="619"/>
      <c r="F53" s="612"/>
      <c r="G53" s="613"/>
    </row>
  </sheetData>
  <mergeCells count="11">
    <mergeCell ref="J10:K10"/>
    <mergeCell ref="A12:G12"/>
    <mergeCell ref="A1:G2"/>
    <mergeCell ref="B3:C3"/>
    <mergeCell ref="B4:C4"/>
    <mergeCell ref="B5:C5"/>
    <mergeCell ref="A6:A9"/>
    <mergeCell ref="B6:C6"/>
    <mergeCell ref="B7:C7"/>
    <mergeCell ref="B8:C8"/>
    <mergeCell ref="B9:C9"/>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pageSetUpPr fitToPage="1"/>
  </sheetPr>
  <dimension ref="B1:BE119"/>
  <sheetViews>
    <sheetView view="pageBreakPreview" zoomScale="85" zoomScaleNormal="85" zoomScaleSheetLayoutView="85" workbookViewId="0">
      <selection activeCell="AC13" sqref="AC13:AH25"/>
    </sheetView>
  </sheetViews>
  <sheetFormatPr defaultColWidth="9.109375" defaultRowHeight="13.8"/>
  <cols>
    <col min="1" max="1" width="0.33203125" style="190" customWidth="1"/>
    <col min="2" max="2" width="3" style="190" customWidth="1"/>
    <col min="3" max="3" width="4.33203125" style="190" customWidth="1"/>
    <col min="4" max="4" width="4.6640625" style="190" customWidth="1"/>
    <col min="5" max="5" width="6.33203125" style="190" customWidth="1"/>
    <col min="6" max="6" width="5.5546875" style="190" customWidth="1"/>
    <col min="7" max="7" width="4.33203125" style="190" customWidth="1"/>
    <col min="8" max="8" width="4.44140625" style="190" customWidth="1"/>
    <col min="9" max="10" width="4.109375" style="190" customWidth="1"/>
    <col min="11" max="11" width="0.33203125" style="190" customWidth="1"/>
    <col min="12" max="12" width="1.5546875" style="190" customWidth="1"/>
    <col min="13" max="13" width="1.44140625" style="190" customWidth="1"/>
    <col min="14" max="14" width="1.6640625" style="190" customWidth="1"/>
    <col min="15" max="15" width="2" style="190" customWidth="1"/>
    <col min="16" max="17" width="1.5546875" style="190" customWidth="1"/>
    <col min="18" max="18" width="2" style="190" customWidth="1"/>
    <col min="19" max="19" width="3.5546875" style="190" customWidth="1"/>
    <col min="20" max="20" width="5.33203125" style="190" customWidth="1"/>
    <col min="21" max="21" width="5.109375" style="190" customWidth="1"/>
    <col min="22" max="22" width="6.33203125" style="190" customWidth="1"/>
    <col min="23" max="23" width="4.33203125" style="190" customWidth="1"/>
    <col min="24" max="24" width="5.109375" style="190" customWidth="1"/>
    <col min="25" max="25" width="4.33203125" style="190" customWidth="1"/>
    <col min="26" max="26" width="3.109375" style="190" customWidth="1"/>
    <col min="27" max="27" width="3.33203125" style="190" customWidth="1"/>
    <col min="28" max="28" width="3.5546875" style="190" hidden="1" customWidth="1"/>
    <col min="29" max="31" width="1.5546875" style="190" customWidth="1"/>
    <col min="32" max="32" width="1.6640625" style="190" customWidth="1"/>
    <col min="33" max="33" width="1.5546875" style="190" customWidth="1"/>
    <col min="34" max="34" width="16.77734375" style="190" customWidth="1"/>
    <col min="35" max="36" width="3.5546875" style="191" customWidth="1"/>
    <col min="37" max="37" width="9.109375" style="190" customWidth="1"/>
    <col min="38" max="39" width="9.109375" style="190" hidden="1" customWidth="1"/>
    <col min="40" max="40" width="0" style="190" hidden="1" customWidth="1"/>
    <col min="41" max="48" width="9.109375" style="190" hidden="1" customWidth="1"/>
    <col min="49" max="49" width="0" style="190" hidden="1" customWidth="1"/>
    <col min="50" max="16384" width="9.109375" style="190"/>
  </cols>
  <sheetData>
    <row r="1" spans="2:57" ht="27.6" customHeight="1">
      <c r="B1" s="1767" t="s">
        <v>401</v>
      </c>
      <c r="C1" s="1768"/>
      <c r="D1" s="1768"/>
      <c r="E1" s="1768"/>
      <c r="F1" s="1768"/>
      <c r="G1" s="1768"/>
      <c r="H1" s="1768"/>
      <c r="I1" s="1768"/>
      <c r="J1" s="1768"/>
      <c r="K1" s="1768"/>
      <c r="L1" s="1768"/>
      <c r="M1" s="1768"/>
      <c r="N1" s="1768"/>
      <c r="O1" s="1768"/>
      <c r="P1" s="1768"/>
      <c r="Q1" s="1768"/>
      <c r="R1" s="1768"/>
      <c r="S1" s="1768"/>
      <c r="T1" s="1768"/>
      <c r="U1" s="1768"/>
      <c r="V1" s="1768"/>
      <c r="W1" s="1768"/>
      <c r="X1" s="1768"/>
      <c r="Y1" s="1768"/>
      <c r="Z1" s="1768"/>
      <c r="AA1" s="1768"/>
      <c r="AB1" s="1768"/>
      <c r="AC1" s="1768"/>
      <c r="AD1" s="1768"/>
      <c r="AE1" s="1768"/>
      <c r="AF1" s="1768"/>
      <c r="AG1" s="1768"/>
      <c r="AH1" s="1769"/>
      <c r="AI1" s="190"/>
      <c r="AJ1" s="190"/>
    </row>
    <row r="2" spans="2:57" ht="16.95" customHeight="1">
      <c r="B2" s="1770" t="s">
        <v>14</v>
      </c>
      <c r="C2" s="1771"/>
      <c r="D2" s="1759"/>
      <c r="E2" s="1744">
        <f>'General Information'!L1</f>
        <v>46293</v>
      </c>
      <c r="F2" s="1745"/>
      <c r="G2" s="1745"/>
      <c r="H2" s="1745"/>
      <c r="I2" s="1745"/>
      <c r="J2" s="1746"/>
      <c r="K2" s="797"/>
      <c r="L2" s="1772" t="s">
        <v>402</v>
      </c>
      <c r="M2" s="1773"/>
      <c r="N2" s="1773"/>
      <c r="O2" s="1773"/>
      <c r="P2" s="1773"/>
      <c r="Q2" s="1773"/>
      <c r="R2" s="1773"/>
      <c r="S2" s="1773"/>
      <c r="T2" s="1774" t="s">
        <v>742</v>
      </c>
      <c r="U2" s="1774"/>
      <c r="V2" s="1774"/>
      <c r="W2" s="1774"/>
      <c r="X2" s="1774"/>
      <c r="Y2" s="1774"/>
      <c r="Z2" s="1774"/>
      <c r="AA2" s="1774"/>
      <c r="AB2" s="1774"/>
      <c r="AC2" s="1774"/>
      <c r="AD2" s="1774"/>
      <c r="AE2" s="1774"/>
      <c r="AF2" s="1774"/>
      <c r="AG2" s="1774"/>
      <c r="AH2" s="1775"/>
      <c r="AI2" s="190"/>
      <c r="AJ2" s="190"/>
    </row>
    <row r="3" spans="2:57" ht="5.0999999999999996" customHeight="1">
      <c r="B3" s="1776"/>
      <c r="C3" s="1777"/>
      <c r="D3" s="1777"/>
      <c r="E3" s="1777"/>
      <c r="F3" s="1777"/>
      <c r="G3" s="1777"/>
      <c r="H3" s="1777"/>
      <c r="I3" s="1777"/>
      <c r="J3" s="1777"/>
      <c r="K3" s="1777"/>
      <c r="L3" s="1777"/>
      <c r="M3" s="1777"/>
      <c r="N3" s="1777"/>
      <c r="O3" s="1777"/>
      <c r="P3" s="1777"/>
      <c r="Q3" s="1777"/>
      <c r="R3" s="1777"/>
      <c r="S3" s="1777"/>
      <c r="T3" s="1777"/>
      <c r="U3" s="1777"/>
      <c r="V3" s="1777"/>
      <c r="W3" s="1777"/>
      <c r="X3" s="1777"/>
      <c r="Y3" s="1777"/>
      <c r="Z3" s="1777"/>
      <c r="AA3" s="1777"/>
      <c r="AB3" s="1777"/>
      <c r="AC3" s="1777"/>
      <c r="AD3" s="1777"/>
      <c r="AE3" s="1777"/>
      <c r="AF3" s="1777"/>
      <c r="AG3" s="1777"/>
      <c r="AH3" s="1778"/>
      <c r="AI3" s="190"/>
      <c r="AJ3" s="190"/>
    </row>
    <row r="4" spans="2:57" ht="21.6" customHeight="1">
      <c r="B4" s="1756" t="s">
        <v>403</v>
      </c>
      <c r="C4" s="1757"/>
      <c r="D4" s="1757"/>
      <c r="E4" s="1749" t="s">
        <v>613</v>
      </c>
      <c r="F4" s="1750"/>
      <c r="G4" s="1750"/>
      <c r="H4" s="1750"/>
      <c r="I4" s="1750"/>
      <c r="J4" s="1751"/>
      <c r="K4" s="640"/>
      <c r="L4" s="1758" t="s">
        <v>404</v>
      </c>
      <c r="M4" s="1759"/>
      <c r="N4" s="1757"/>
      <c r="O4" s="1757"/>
      <c r="P4" s="1760"/>
      <c r="Q4" s="1761"/>
      <c r="R4" s="1761"/>
      <c r="S4" s="1761"/>
      <c r="T4" s="1761"/>
      <c r="U4" s="1761"/>
      <c r="V4" s="1762"/>
      <c r="W4" s="1763" t="s">
        <v>405</v>
      </c>
      <c r="X4" s="1759"/>
      <c r="Y4" s="1764" t="s">
        <v>711</v>
      </c>
      <c r="Z4" s="1765"/>
      <c r="AA4" s="1765"/>
      <c r="AB4" s="1765"/>
      <c r="AC4" s="1765"/>
      <c r="AD4" s="1765"/>
      <c r="AE4" s="1765"/>
      <c r="AF4" s="1765"/>
      <c r="AG4" s="1765"/>
      <c r="AH4" s="1766"/>
    </row>
    <row r="5" spans="2:57" ht="5.0999999999999996" customHeight="1">
      <c r="B5" s="1741"/>
      <c r="C5" s="1742"/>
      <c r="D5" s="1742"/>
      <c r="E5" s="1742"/>
      <c r="F5" s="1742"/>
      <c r="G5" s="1742"/>
      <c r="H5" s="1742"/>
      <c r="I5" s="1742"/>
      <c r="J5" s="1742"/>
      <c r="K5" s="1742"/>
      <c r="L5" s="1742"/>
      <c r="M5" s="1742"/>
      <c r="N5" s="1742"/>
      <c r="O5" s="1742"/>
      <c r="P5" s="1742"/>
      <c r="Q5" s="1742"/>
      <c r="R5" s="1742"/>
      <c r="S5" s="1742"/>
      <c r="T5" s="1742"/>
      <c r="U5" s="1742"/>
      <c r="V5" s="1742"/>
      <c r="W5" s="1742"/>
      <c r="X5" s="1742"/>
      <c r="Y5" s="1742"/>
      <c r="Z5" s="1742"/>
      <c r="AA5" s="1742"/>
      <c r="AB5" s="1742"/>
      <c r="AC5" s="1742"/>
      <c r="AD5" s="1742"/>
      <c r="AE5" s="1742"/>
      <c r="AF5" s="1742"/>
      <c r="AG5" s="1742"/>
      <c r="AH5" s="1743"/>
    </row>
    <row r="6" spans="2:57" ht="22.95" customHeight="1">
      <c r="B6" s="192" t="s">
        <v>406</v>
      </c>
      <c r="C6" s="796"/>
      <c r="D6" s="796"/>
      <c r="E6" s="1744" t="s">
        <v>612</v>
      </c>
      <c r="F6" s="1745"/>
      <c r="G6" s="1745"/>
      <c r="H6" s="1745"/>
      <c r="I6" s="1745"/>
      <c r="J6" s="1746"/>
      <c r="K6" s="795"/>
      <c r="L6" s="1747" t="s">
        <v>407</v>
      </c>
      <c r="M6" s="1747"/>
      <c r="N6" s="1747"/>
      <c r="O6" s="1747"/>
      <c r="P6" s="1747"/>
      <c r="Q6" s="1748"/>
      <c r="R6" s="1744" t="s">
        <v>502</v>
      </c>
      <c r="S6" s="1745"/>
      <c r="T6" s="1745"/>
      <c r="U6" s="1745"/>
      <c r="V6" s="1745"/>
      <c r="W6" s="1746"/>
      <c r="X6" s="1749" t="s">
        <v>408</v>
      </c>
      <c r="Y6" s="1750"/>
      <c r="Z6" s="1751"/>
      <c r="AA6" s="1752">
        <f>IF(W29&gt;0,3,IF(L29&gt;6,2,IF(D29&gt;0,2,1)*1)*1)</f>
        <v>2</v>
      </c>
      <c r="AB6" s="1752"/>
      <c r="AC6" s="1752"/>
      <c r="AD6" s="1752"/>
      <c r="AE6" s="1753">
        <f>(((COUNTIF(L13:Q25,"1")+COUNTIF(AC13:AH25,"1"))*AR13)+(COUNTIF(L13:Q25,"2")+COUNTIF(AC13:AH25,"2"))*AR14+(COUNTIF(L13:Q25,"3")+COUNTIF(AC13:AH25,"3"))*AR15)/((COUNT(L13:Q25)+COUNT(AC13:AH25))*100)</f>
        <v>0.81818181818181823</v>
      </c>
      <c r="AF6" s="1754"/>
      <c r="AG6" s="1754"/>
      <c r="AH6" s="1755"/>
    </row>
    <row r="7" spans="2:57" ht="5.0999999999999996" customHeight="1" thickBot="1">
      <c r="B7" s="1730"/>
      <c r="C7" s="1731"/>
      <c r="D7" s="1731"/>
      <c r="E7" s="1731"/>
      <c r="F7" s="1731"/>
      <c r="G7" s="1731"/>
      <c r="H7" s="1731"/>
      <c r="I7" s="1731"/>
      <c r="J7" s="1731"/>
      <c r="K7" s="1731"/>
      <c r="L7" s="1731"/>
      <c r="M7" s="1731"/>
      <c r="N7" s="1731"/>
      <c r="O7" s="1731"/>
      <c r="P7" s="1731"/>
      <c r="Q7" s="1731"/>
      <c r="R7" s="1731"/>
      <c r="S7" s="1731"/>
      <c r="T7" s="1731"/>
      <c r="U7" s="1731"/>
      <c r="V7" s="1731"/>
      <c r="W7" s="1731"/>
      <c r="X7" s="1731"/>
      <c r="Y7" s="1731"/>
      <c r="Z7" s="1731"/>
      <c r="AA7" s="1731"/>
      <c r="AB7" s="1731"/>
      <c r="AC7" s="1731"/>
      <c r="AD7" s="1731"/>
      <c r="AE7" s="1731"/>
      <c r="AF7" s="1731"/>
      <c r="AG7" s="1731"/>
      <c r="AH7" s="1732"/>
      <c r="AI7" s="190"/>
      <c r="AJ7" s="190"/>
    </row>
    <row r="8" spans="2:57" ht="23.4" customHeight="1">
      <c r="B8" s="1733" t="s">
        <v>409</v>
      </c>
      <c r="C8" s="1734"/>
      <c r="D8" s="1734"/>
      <c r="E8" s="1734"/>
      <c r="F8" s="1734"/>
      <c r="G8" s="1734"/>
      <c r="H8" s="1734"/>
      <c r="I8" s="1734"/>
      <c r="J8" s="1734"/>
      <c r="K8" s="1734"/>
      <c r="L8" s="1734"/>
      <c r="M8" s="1734"/>
      <c r="N8" s="1734"/>
      <c r="O8" s="1734"/>
      <c r="P8" s="1734"/>
      <c r="Q8" s="1734"/>
      <c r="R8" s="1734"/>
      <c r="S8" s="1734"/>
      <c r="T8" s="1734"/>
      <c r="U8" s="1734"/>
      <c r="V8" s="1734"/>
      <c r="W8" s="1734"/>
      <c r="X8" s="1734"/>
      <c r="Y8" s="1734"/>
      <c r="Z8" s="1734"/>
      <c r="AA8" s="1734"/>
      <c r="AB8" s="1734"/>
      <c r="AC8" s="1734"/>
      <c r="AD8" s="1734"/>
      <c r="AE8" s="1734"/>
      <c r="AF8" s="1734"/>
      <c r="AG8" s="1734"/>
      <c r="AH8" s="1735"/>
      <c r="AI8" s="190"/>
      <c r="AJ8" s="190"/>
    </row>
    <row r="9" spans="2:57" ht="31.2" customHeight="1">
      <c r="B9" s="1736">
        <v>1</v>
      </c>
      <c r="C9" s="1707"/>
      <c r="D9" s="1737" t="s">
        <v>410</v>
      </c>
      <c r="E9" s="1738"/>
      <c r="F9" s="1738"/>
      <c r="G9" s="1739"/>
      <c r="H9" s="696">
        <v>2</v>
      </c>
      <c r="I9" s="1737" t="s">
        <v>411</v>
      </c>
      <c r="J9" s="1738"/>
      <c r="K9" s="1738"/>
      <c r="L9" s="1738"/>
      <c r="M9" s="1738"/>
      <c r="N9" s="1738"/>
      <c r="O9" s="1738"/>
      <c r="P9" s="1738"/>
      <c r="Q9" s="1738"/>
      <c r="R9" s="1738"/>
      <c r="S9" s="1739"/>
      <c r="T9" s="697">
        <v>3</v>
      </c>
      <c r="U9" s="1737" t="s">
        <v>412</v>
      </c>
      <c r="V9" s="1738"/>
      <c r="W9" s="1739"/>
      <c r="X9" s="698" t="s">
        <v>413</v>
      </c>
      <c r="Y9" s="1737" t="s">
        <v>414</v>
      </c>
      <c r="Z9" s="1738"/>
      <c r="AA9" s="1738"/>
      <c r="AB9" s="1738"/>
      <c r="AC9" s="1738"/>
      <c r="AD9" s="1738"/>
      <c r="AE9" s="1738"/>
      <c r="AF9" s="1738"/>
      <c r="AG9" s="1738"/>
      <c r="AH9" s="1740"/>
    </row>
    <row r="10" spans="2:57" ht="4.95" hidden="1" customHeight="1">
      <c r="B10" s="1709"/>
      <c r="C10" s="1710"/>
      <c r="D10" s="1710"/>
      <c r="E10" s="1710"/>
      <c r="F10" s="1710"/>
      <c r="G10" s="1710"/>
      <c r="H10" s="1710"/>
      <c r="I10" s="1710"/>
      <c r="J10" s="1710"/>
      <c r="K10" s="1710"/>
      <c r="L10" s="1710"/>
      <c r="M10" s="1710"/>
      <c r="N10" s="1710"/>
      <c r="O10" s="1710"/>
      <c r="P10" s="1710"/>
      <c r="Q10" s="1710"/>
      <c r="R10" s="1710"/>
      <c r="S10" s="1710"/>
      <c r="T10" s="1710"/>
      <c r="U10" s="1710"/>
      <c r="V10" s="1710"/>
      <c r="W10" s="1710"/>
      <c r="X10" s="1710"/>
      <c r="Y10" s="1710"/>
      <c r="Z10" s="1710"/>
      <c r="AA10" s="1710"/>
      <c r="AB10" s="1710"/>
      <c r="AC10" s="1710"/>
      <c r="AD10" s="1710"/>
      <c r="AE10" s="1710"/>
      <c r="AF10" s="1710"/>
      <c r="AG10" s="1710"/>
      <c r="AH10" s="1711"/>
      <c r="AI10" s="190"/>
      <c r="AJ10" s="190"/>
    </row>
    <row r="11" spans="2:57" ht="16.2" customHeight="1">
      <c r="B11" s="1712" t="s">
        <v>415</v>
      </c>
      <c r="C11" s="1714" t="s">
        <v>416</v>
      </c>
      <c r="D11" s="1715"/>
      <c r="E11" s="1715"/>
      <c r="F11" s="1715"/>
      <c r="G11" s="1715"/>
      <c r="H11" s="1715"/>
      <c r="I11" s="1715"/>
      <c r="J11" s="1716"/>
      <c r="K11" s="1720" t="s">
        <v>417</v>
      </c>
      <c r="L11" s="1722" t="s">
        <v>418</v>
      </c>
      <c r="M11" s="1723"/>
      <c r="N11" s="1723"/>
      <c r="O11" s="1723"/>
      <c r="P11" s="1723"/>
      <c r="Q11" s="1724"/>
      <c r="R11" s="193"/>
      <c r="S11" s="1728" t="s">
        <v>415</v>
      </c>
      <c r="T11" s="1714" t="s">
        <v>416</v>
      </c>
      <c r="U11" s="1715"/>
      <c r="V11" s="1715"/>
      <c r="W11" s="1715"/>
      <c r="X11" s="1715"/>
      <c r="Y11" s="1715"/>
      <c r="Z11" s="1715"/>
      <c r="AA11" s="1716"/>
      <c r="AB11" s="1720" t="s">
        <v>417</v>
      </c>
      <c r="AC11" s="1722" t="s">
        <v>418</v>
      </c>
      <c r="AD11" s="1723"/>
      <c r="AE11" s="1723"/>
      <c r="AF11" s="1723"/>
      <c r="AG11" s="1723"/>
      <c r="AH11" s="1724"/>
      <c r="AI11" s="190"/>
      <c r="AJ11" s="190"/>
      <c r="AL11" s="194"/>
      <c r="AM11" s="195"/>
    </row>
    <row r="12" spans="2:57" ht="23.25" customHeight="1">
      <c r="B12" s="1713"/>
      <c r="C12" s="1717"/>
      <c r="D12" s="1718"/>
      <c r="E12" s="1718"/>
      <c r="F12" s="1718"/>
      <c r="G12" s="1718"/>
      <c r="H12" s="1718"/>
      <c r="I12" s="1718"/>
      <c r="J12" s="1719"/>
      <c r="K12" s="1721"/>
      <c r="L12" s="1725"/>
      <c r="M12" s="1726"/>
      <c r="N12" s="1726"/>
      <c r="O12" s="1726"/>
      <c r="P12" s="1726"/>
      <c r="Q12" s="1727"/>
      <c r="R12" s="193"/>
      <c r="S12" s="1729"/>
      <c r="T12" s="1717"/>
      <c r="U12" s="1718"/>
      <c r="V12" s="1718"/>
      <c r="W12" s="1718"/>
      <c r="X12" s="1718"/>
      <c r="Y12" s="1718"/>
      <c r="Z12" s="1718"/>
      <c r="AA12" s="1719"/>
      <c r="AB12" s="1721"/>
      <c r="AC12" s="1725"/>
      <c r="AD12" s="1726"/>
      <c r="AE12" s="1726"/>
      <c r="AF12" s="1726"/>
      <c r="AG12" s="1726"/>
      <c r="AH12" s="1727"/>
      <c r="AI12" s="190"/>
      <c r="AJ12" s="190"/>
      <c r="AO12" s="195"/>
    </row>
    <row r="13" spans="2:57" ht="58.2" customHeight="1">
      <c r="B13" s="196">
        <v>1</v>
      </c>
      <c r="C13" s="1687" t="s">
        <v>740</v>
      </c>
      <c r="D13" s="1688"/>
      <c r="E13" s="1688"/>
      <c r="F13" s="1688"/>
      <c r="G13" s="1688"/>
      <c r="H13" s="1688"/>
      <c r="I13" s="1688"/>
      <c r="J13" s="1689"/>
      <c r="K13" s="671">
        <v>0.05</v>
      </c>
      <c r="L13" s="1690">
        <v>2</v>
      </c>
      <c r="M13" s="1691"/>
      <c r="N13" s="1691"/>
      <c r="O13" s="1691"/>
      <c r="P13" s="1691"/>
      <c r="Q13" s="1692"/>
      <c r="R13" s="197"/>
      <c r="S13" s="672">
        <v>14</v>
      </c>
      <c r="T13" s="1687" t="s">
        <v>739</v>
      </c>
      <c r="U13" s="1688"/>
      <c r="V13" s="1688"/>
      <c r="W13" s="1688"/>
      <c r="X13" s="1688"/>
      <c r="Y13" s="1688"/>
      <c r="Z13" s="1688"/>
      <c r="AA13" s="1689"/>
      <c r="AB13" s="673">
        <v>0.05</v>
      </c>
      <c r="AC13" s="1690" t="s">
        <v>413</v>
      </c>
      <c r="AD13" s="1691"/>
      <c r="AE13" s="1691"/>
      <c r="AF13" s="1691"/>
      <c r="AG13" s="1691"/>
      <c r="AH13" s="1692"/>
      <c r="AI13" s="190"/>
      <c r="AJ13" s="190"/>
      <c r="AK13" s="198"/>
      <c r="AL13" s="198"/>
      <c r="AP13" s="1706">
        <v>1</v>
      </c>
      <c r="AQ13" s="1707"/>
      <c r="AR13" s="794">
        <v>100</v>
      </c>
      <c r="AU13" s="199">
        <v>1</v>
      </c>
    </row>
    <row r="14" spans="2:57" s="200" customFormat="1" ht="46.2" customHeight="1">
      <c r="B14" s="196">
        <v>2</v>
      </c>
      <c r="C14" s="1687" t="s">
        <v>738</v>
      </c>
      <c r="D14" s="1688"/>
      <c r="E14" s="1688"/>
      <c r="F14" s="1688"/>
      <c r="G14" s="1688"/>
      <c r="H14" s="1688"/>
      <c r="I14" s="1688"/>
      <c r="J14" s="1689"/>
      <c r="K14" s="671">
        <v>0.03</v>
      </c>
      <c r="L14" s="1690">
        <v>2</v>
      </c>
      <c r="M14" s="1691"/>
      <c r="N14" s="1691"/>
      <c r="O14" s="1691"/>
      <c r="P14" s="1691"/>
      <c r="Q14" s="1692"/>
      <c r="R14" s="197"/>
      <c r="S14" s="672">
        <v>15</v>
      </c>
      <c r="T14" s="1687" t="s">
        <v>737</v>
      </c>
      <c r="U14" s="1688"/>
      <c r="V14" s="1688"/>
      <c r="W14" s="1688"/>
      <c r="X14" s="1688"/>
      <c r="Y14" s="1688"/>
      <c r="Z14" s="1688"/>
      <c r="AA14" s="1689"/>
      <c r="AB14" s="673">
        <v>0.04</v>
      </c>
      <c r="AC14" s="1690" t="s">
        <v>413</v>
      </c>
      <c r="AD14" s="1691"/>
      <c r="AE14" s="1691"/>
      <c r="AF14" s="1691"/>
      <c r="AG14" s="1691"/>
      <c r="AH14" s="1692"/>
      <c r="AI14" s="190"/>
      <c r="AJ14" s="190"/>
      <c r="AK14" s="198"/>
      <c r="AL14" s="198"/>
      <c r="AM14" s="190"/>
      <c r="AN14" s="190"/>
      <c r="AO14" s="190"/>
      <c r="AP14" s="1706">
        <v>2</v>
      </c>
      <c r="AQ14" s="1707"/>
      <c r="AR14" s="794">
        <v>75</v>
      </c>
      <c r="AS14" s="190"/>
      <c r="AT14" s="190"/>
      <c r="AU14" s="199">
        <v>2</v>
      </c>
      <c r="AV14" s="190"/>
      <c r="AW14" s="190"/>
      <c r="AX14" s="190"/>
      <c r="AY14" s="190"/>
      <c r="AZ14" s="190"/>
      <c r="BA14" s="190"/>
      <c r="BB14" s="190"/>
      <c r="BC14" s="190"/>
      <c r="BD14" s="190"/>
      <c r="BE14" s="190"/>
    </row>
    <row r="15" spans="2:57" s="200" customFormat="1" ht="65.400000000000006" customHeight="1">
      <c r="B15" s="196">
        <v>3</v>
      </c>
      <c r="C15" s="1687" t="s">
        <v>736</v>
      </c>
      <c r="D15" s="1688"/>
      <c r="E15" s="1688"/>
      <c r="F15" s="1688"/>
      <c r="G15" s="1688"/>
      <c r="H15" s="1688"/>
      <c r="I15" s="1688"/>
      <c r="J15" s="1689"/>
      <c r="K15" s="671">
        <v>0.02</v>
      </c>
      <c r="L15" s="1690">
        <v>2</v>
      </c>
      <c r="M15" s="1691"/>
      <c r="N15" s="1691"/>
      <c r="O15" s="1691"/>
      <c r="P15" s="1691"/>
      <c r="Q15" s="1692"/>
      <c r="R15" s="197"/>
      <c r="S15" s="672">
        <v>16</v>
      </c>
      <c r="T15" s="1687" t="s">
        <v>735</v>
      </c>
      <c r="U15" s="1688"/>
      <c r="V15" s="1688"/>
      <c r="W15" s="1688"/>
      <c r="X15" s="1688"/>
      <c r="Y15" s="1688"/>
      <c r="Z15" s="1688"/>
      <c r="AA15" s="1689"/>
      <c r="AB15" s="673">
        <v>0.04</v>
      </c>
      <c r="AC15" s="1690" t="s">
        <v>413</v>
      </c>
      <c r="AD15" s="1691"/>
      <c r="AE15" s="1691"/>
      <c r="AF15" s="1691"/>
      <c r="AG15" s="1691"/>
      <c r="AH15" s="1692"/>
      <c r="AI15" s="190"/>
      <c r="AJ15" s="190"/>
      <c r="AK15" s="198"/>
      <c r="AL15" s="198"/>
      <c r="AM15" s="190"/>
      <c r="AN15" s="190"/>
      <c r="AO15" s="190"/>
      <c r="AP15" s="1706">
        <v>3</v>
      </c>
      <c r="AQ15" s="1707"/>
      <c r="AR15" s="794">
        <v>0</v>
      </c>
      <c r="AS15" s="190"/>
      <c r="AT15" s="190"/>
      <c r="AU15" s="199">
        <v>3</v>
      </c>
      <c r="AV15" s="190"/>
      <c r="AW15" s="190"/>
      <c r="AX15" s="190"/>
      <c r="AY15" s="190"/>
      <c r="AZ15" s="190"/>
      <c r="BA15" s="190"/>
      <c r="BB15" s="190"/>
      <c r="BC15" s="190"/>
      <c r="BD15" s="190"/>
      <c r="BE15" s="190"/>
    </row>
    <row r="16" spans="2:57" s="200" customFormat="1" ht="61.2" customHeight="1">
      <c r="B16" s="196">
        <v>4</v>
      </c>
      <c r="C16" s="1687" t="s">
        <v>734</v>
      </c>
      <c r="D16" s="1688"/>
      <c r="E16" s="1688"/>
      <c r="F16" s="1688"/>
      <c r="G16" s="1688"/>
      <c r="H16" s="1688"/>
      <c r="I16" s="1688"/>
      <c r="J16" s="1689"/>
      <c r="K16" s="671">
        <v>0.05</v>
      </c>
      <c r="L16" s="1690">
        <v>2</v>
      </c>
      <c r="M16" s="1691"/>
      <c r="N16" s="1691"/>
      <c r="O16" s="1691"/>
      <c r="P16" s="1691"/>
      <c r="Q16" s="1692"/>
      <c r="R16" s="197"/>
      <c r="S16" s="672">
        <v>17</v>
      </c>
      <c r="T16" s="1687" t="s">
        <v>733</v>
      </c>
      <c r="U16" s="1688"/>
      <c r="V16" s="1688"/>
      <c r="W16" s="1688"/>
      <c r="X16" s="1688"/>
      <c r="Y16" s="1688"/>
      <c r="Z16" s="1688"/>
      <c r="AA16" s="1689"/>
      <c r="AB16" s="673">
        <v>0.03</v>
      </c>
      <c r="AC16" s="1690">
        <v>2</v>
      </c>
      <c r="AD16" s="1691"/>
      <c r="AE16" s="1691"/>
      <c r="AF16" s="1691"/>
      <c r="AG16" s="1691"/>
      <c r="AH16" s="1692"/>
      <c r="AI16" s="190"/>
      <c r="AJ16" s="190"/>
      <c r="AK16" s="198"/>
      <c r="AL16" s="198"/>
      <c r="AM16" s="190"/>
      <c r="AN16" s="190"/>
      <c r="AO16" s="190"/>
      <c r="AP16" s="1708"/>
      <c r="AQ16" s="1708"/>
      <c r="AR16" s="201"/>
      <c r="AS16" s="201"/>
      <c r="AT16" s="190"/>
      <c r="AU16" s="199" t="s">
        <v>413</v>
      </c>
      <c r="AV16" s="190"/>
      <c r="AW16" s="190"/>
      <c r="AX16" s="190"/>
      <c r="AY16" s="190"/>
      <c r="AZ16" s="190"/>
      <c r="BA16" s="190"/>
      <c r="BB16" s="190"/>
      <c r="BC16" s="190"/>
      <c r="BD16" s="190"/>
      <c r="BE16" s="190"/>
    </row>
    <row r="17" spans="2:57" s="200" customFormat="1" ht="38.4" customHeight="1">
      <c r="B17" s="196">
        <v>5</v>
      </c>
      <c r="C17" s="1703" t="s">
        <v>732</v>
      </c>
      <c r="D17" s="1704"/>
      <c r="E17" s="1704"/>
      <c r="F17" s="1704"/>
      <c r="G17" s="1704"/>
      <c r="H17" s="1704"/>
      <c r="I17" s="1704"/>
      <c r="J17" s="1705"/>
      <c r="K17" s="671">
        <v>0.03</v>
      </c>
      <c r="L17" s="1690">
        <v>2</v>
      </c>
      <c r="M17" s="1691"/>
      <c r="N17" s="1691"/>
      <c r="O17" s="1691"/>
      <c r="P17" s="1691"/>
      <c r="Q17" s="1692"/>
      <c r="R17" s="197"/>
      <c r="S17" s="672">
        <v>18</v>
      </c>
      <c r="T17" s="1687" t="s">
        <v>731</v>
      </c>
      <c r="U17" s="1688"/>
      <c r="V17" s="1688"/>
      <c r="W17" s="1688"/>
      <c r="X17" s="1688"/>
      <c r="Y17" s="1688"/>
      <c r="Z17" s="1688"/>
      <c r="AA17" s="1689"/>
      <c r="AB17" s="673">
        <v>0.05</v>
      </c>
      <c r="AC17" s="1690">
        <v>2</v>
      </c>
      <c r="AD17" s="1691"/>
      <c r="AE17" s="1691"/>
      <c r="AF17" s="1691"/>
      <c r="AG17" s="1691"/>
      <c r="AH17" s="1692"/>
      <c r="AI17" s="190"/>
      <c r="AJ17" s="190"/>
      <c r="AK17" s="198"/>
      <c r="AL17" s="198"/>
      <c r="AM17" s="190"/>
      <c r="AN17" s="202"/>
      <c r="AO17" s="202"/>
      <c r="AP17" s="202"/>
      <c r="AQ17" s="202"/>
      <c r="AR17" s="202"/>
      <c r="AS17" s="202"/>
      <c r="AT17" s="202"/>
      <c r="AU17" s="202"/>
      <c r="AV17" s="190"/>
      <c r="AW17" s="190"/>
      <c r="AX17" s="190"/>
      <c r="AY17" s="190"/>
      <c r="AZ17" s="190"/>
      <c r="BA17" s="190"/>
      <c r="BB17" s="190"/>
      <c r="BC17" s="190"/>
      <c r="BD17" s="190"/>
      <c r="BE17" s="190"/>
    </row>
    <row r="18" spans="2:57" s="200" customFormat="1" ht="49.95" customHeight="1">
      <c r="B18" s="196">
        <v>6</v>
      </c>
      <c r="C18" s="1703" t="s">
        <v>730</v>
      </c>
      <c r="D18" s="1704"/>
      <c r="E18" s="1704"/>
      <c r="F18" s="1704"/>
      <c r="G18" s="1704"/>
      <c r="H18" s="1704"/>
      <c r="I18" s="1704"/>
      <c r="J18" s="1705"/>
      <c r="K18" s="671"/>
      <c r="L18" s="1690">
        <v>1</v>
      </c>
      <c r="M18" s="1691"/>
      <c r="N18" s="1691"/>
      <c r="O18" s="1691"/>
      <c r="P18" s="1691"/>
      <c r="Q18" s="1692"/>
      <c r="R18" s="197"/>
      <c r="S18" s="672">
        <v>19</v>
      </c>
      <c r="T18" s="1687" t="s">
        <v>729</v>
      </c>
      <c r="U18" s="1688"/>
      <c r="V18" s="1688"/>
      <c r="W18" s="1688"/>
      <c r="X18" s="1688"/>
      <c r="Y18" s="1688"/>
      <c r="Z18" s="1688"/>
      <c r="AA18" s="1689"/>
      <c r="AB18" s="673"/>
      <c r="AC18" s="1690">
        <v>2</v>
      </c>
      <c r="AD18" s="1691"/>
      <c r="AE18" s="1691"/>
      <c r="AF18" s="1691"/>
      <c r="AG18" s="1691"/>
      <c r="AH18" s="1692"/>
      <c r="AI18" s="190"/>
      <c r="AJ18" s="190"/>
      <c r="AK18" s="198"/>
      <c r="AL18" s="198" t="s">
        <v>419</v>
      </c>
      <c r="AM18" s="190" t="s">
        <v>420</v>
      </c>
      <c r="AN18" s="203"/>
      <c r="AO18" s="203"/>
      <c r="AP18" s="203"/>
      <c r="AQ18" s="203"/>
      <c r="AR18" s="203"/>
      <c r="AS18" s="203"/>
      <c r="AT18" s="203"/>
      <c r="AU18" s="203"/>
      <c r="AV18" s="190"/>
      <c r="AW18" s="190"/>
      <c r="AX18" s="190"/>
      <c r="AY18" s="190"/>
      <c r="AZ18" s="190"/>
      <c r="BA18" s="190"/>
      <c r="BB18" s="190"/>
      <c r="BC18" s="190"/>
      <c r="BD18" s="190"/>
      <c r="BE18" s="190"/>
    </row>
    <row r="19" spans="2:57" s="200" customFormat="1" ht="45" customHeight="1">
      <c r="B19" s="196">
        <v>7</v>
      </c>
      <c r="C19" s="1703" t="s">
        <v>728</v>
      </c>
      <c r="D19" s="1704"/>
      <c r="E19" s="1704"/>
      <c r="F19" s="1704"/>
      <c r="G19" s="1704"/>
      <c r="H19" s="1704"/>
      <c r="I19" s="1704"/>
      <c r="J19" s="1705"/>
      <c r="K19" s="671"/>
      <c r="L19" s="1690">
        <v>1</v>
      </c>
      <c r="M19" s="1691"/>
      <c r="N19" s="1691"/>
      <c r="O19" s="1691"/>
      <c r="P19" s="1691"/>
      <c r="Q19" s="1692"/>
      <c r="R19" s="197"/>
      <c r="S19" s="672">
        <v>20</v>
      </c>
      <c r="T19" s="1687" t="s">
        <v>727</v>
      </c>
      <c r="U19" s="1688"/>
      <c r="V19" s="1688"/>
      <c r="W19" s="1688"/>
      <c r="X19" s="1688"/>
      <c r="Y19" s="1688"/>
      <c r="Z19" s="1688"/>
      <c r="AA19" s="1689"/>
      <c r="AB19" s="673"/>
      <c r="AC19" s="1690">
        <v>2</v>
      </c>
      <c r="AD19" s="1691"/>
      <c r="AE19" s="1691"/>
      <c r="AF19" s="1691"/>
      <c r="AG19" s="1691"/>
      <c r="AH19" s="1692"/>
      <c r="AI19" s="190"/>
      <c r="AJ19" s="190"/>
      <c r="AK19" s="198"/>
      <c r="AL19" s="198" t="s">
        <v>421</v>
      </c>
      <c r="AM19" s="190" t="s">
        <v>422</v>
      </c>
      <c r="AN19" s="203"/>
      <c r="AO19" s="203"/>
      <c r="AP19" s="203"/>
      <c r="AQ19" s="203"/>
      <c r="AR19" s="203"/>
      <c r="AS19" s="203"/>
      <c r="AT19" s="203"/>
      <c r="AU19" s="203"/>
      <c r="AV19" s="190"/>
      <c r="AW19" s="190"/>
      <c r="AX19" s="190"/>
      <c r="AY19" s="190"/>
      <c r="AZ19" s="190"/>
      <c r="BA19" s="190"/>
      <c r="BB19" s="190"/>
      <c r="BC19" s="190"/>
      <c r="BD19" s="190"/>
      <c r="BE19" s="190"/>
    </row>
    <row r="20" spans="2:57" s="200" customFormat="1" ht="44.4" customHeight="1">
      <c r="B20" s="196">
        <v>8</v>
      </c>
      <c r="C20" s="1687" t="s">
        <v>726</v>
      </c>
      <c r="D20" s="1688"/>
      <c r="E20" s="1688"/>
      <c r="F20" s="1688"/>
      <c r="G20" s="1688"/>
      <c r="H20" s="1688"/>
      <c r="I20" s="1688"/>
      <c r="J20" s="1689"/>
      <c r="K20" s="671">
        <v>0.03</v>
      </c>
      <c r="L20" s="1690">
        <v>1</v>
      </c>
      <c r="M20" s="1691"/>
      <c r="N20" s="1691"/>
      <c r="O20" s="1691"/>
      <c r="P20" s="1691"/>
      <c r="Q20" s="1692"/>
      <c r="R20" s="197"/>
      <c r="S20" s="672">
        <v>21</v>
      </c>
      <c r="T20" s="1687" t="s">
        <v>725</v>
      </c>
      <c r="U20" s="1688"/>
      <c r="V20" s="1688"/>
      <c r="W20" s="1688"/>
      <c r="X20" s="1688"/>
      <c r="Y20" s="1688"/>
      <c r="Z20" s="1688"/>
      <c r="AA20" s="1689"/>
      <c r="AB20" s="673">
        <v>0.05</v>
      </c>
      <c r="AC20" s="1690">
        <v>2</v>
      </c>
      <c r="AD20" s="1691"/>
      <c r="AE20" s="1691"/>
      <c r="AF20" s="1691"/>
      <c r="AG20" s="1691"/>
      <c r="AH20" s="1692"/>
      <c r="AI20" s="190"/>
      <c r="AJ20" s="190"/>
      <c r="AK20" s="198"/>
      <c r="AL20" s="198" t="s">
        <v>423</v>
      </c>
      <c r="AM20" s="190" t="s">
        <v>424</v>
      </c>
      <c r="AN20" s="190"/>
      <c r="AO20" s="190"/>
      <c r="AP20" s="190"/>
      <c r="AQ20" s="190"/>
      <c r="AR20" s="190"/>
      <c r="AS20" s="190"/>
      <c r="AT20" s="190"/>
      <c r="AU20" s="190"/>
      <c r="AV20" s="190"/>
      <c r="AW20" s="190"/>
      <c r="AX20" s="190"/>
      <c r="AY20" s="190"/>
      <c r="AZ20" s="190"/>
      <c r="BA20" s="190"/>
      <c r="BB20" s="190"/>
      <c r="BC20" s="190"/>
      <c r="BD20" s="190"/>
      <c r="BE20" s="190"/>
    </row>
    <row r="21" spans="2:57" s="200" customFormat="1" ht="53.4" customHeight="1">
      <c r="B21" s="196">
        <v>9</v>
      </c>
      <c r="C21" s="1687" t="s">
        <v>724</v>
      </c>
      <c r="D21" s="1688"/>
      <c r="E21" s="1688"/>
      <c r="F21" s="1688"/>
      <c r="G21" s="1688"/>
      <c r="H21" s="1688"/>
      <c r="I21" s="1688"/>
      <c r="J21" s="1689"/>
      <c r="K21" s="671">
        <v>0.05</v>
      </c>
      <c r="L21" s="1690">
        <v>1</v>
      </c>
      <c r="M21" s="1691"/>
      <c r="N21" s="1691"/>
      <c r="O21" s="1691"/>
      <c r="P21" s="1691"/>
      <c r="Q21" s="1692"/>
      <c r="R21" s="197"/>
      <c r="S21" s="672">
        <v>22</v>
      </c>
      <c r="T21" s="1687" t="s">
        <v>723</v>
      </c>
      <c r="U21" s="1688"/>
      <c r="V21" s="1688"/>
      <c r="W21" s="1688"/>
      <c r="X21" s="1688"/>
      <c r="Y21" s="1688"/>
      <c r="Z21" s="1688"/>
      <c r="AA21" s="1689"/>
      <c r="AB21" s="673">
        <v>0.05</v>
      </c>
      <c r="AC21" s="1690">
        <v>2</v>
      </c>
      <c r="AD21" s="1691"/>
      <c r="AE21" s="1691"/>
      <c r="AF21" s="1691"/>
      <c r="AG21" s="1691"/>
      <c r="AH21" s="1692"/>
      <c r="AI21" s="190"/>
      <c r="AJ21" s="190"/>
      <c r="AK21" s="198"/>
      <c r="AL21" s="198"/>
      <c r="AM21" s="190"/>
      <c r="AN21" s="190"/>
      <c r="AO21" s="190"/>
      <c r="AP21" s="190"/>
      <c r="AQ21" s="190"/>
      <c r="AR21" s="190"/>
      <c r="AS21" s="190"/>
      <c r="AT21" s="190"/>
      <c r="AU21" s="190"/>
      <c r="AV21" s="190"/>
      <c r="AW21" s="190"/>
      <c r="AX21" s="190"/>
      <c r="AY21" s="190"/>
      <c r="AZ21" s="190"/>
      <c r="BA21" s="190"/>
      <c r="BB21" s="190"/>
      <c r="BC21" s="190"/>
      <c r="BD21" s="190"/>
      <c r="BE21" s="190"/>
    </row>
    <row r="22" spans="2:57" s="200" customFormat="1" ht="64.95" customHeight="1">
      <c r="B22" s="196">
        <v>10</v>
      </c>
      <c r="C22" s="1687" t="s">
        <v>722</v>
      </c>
      <c r="D22" s="1688"/>
      <c r="E22" s="1688"/>
      <c r="F22" s="1688"/>
      <c r="G22" s="1688"/>
      <c r="H22" s="1688"/>
      <c r="I22" s="1688"/>
      <c r="J22" s="1689"/>
      <c r="K22" s="671">
        <v>0.03</v>
      </c>
      <c r="L22" s="1690">
        <v>1</v>
      </c>
      <c r="M22" s="1691"/>
      <c r="N22" s="1691"/>
      <c r="O22" s="1691"/>
      <c r="P22" s="1691"/>
      <c r="Q22" s="1692"/>
      <c r="R22" s="197"/>
      <c r="S22" s="672">
        <v>23</v>
      </c>
      <c r="T22" s="1687" t="s">
        <v>721</v>
      </c>
      <c r="U22" s="1688"/>
      <c r="V22" s="1688"/>
      <c r="W22" s="1688"/>
      <c r="X22" s="1688"/>
      <c r="Y22" s="1688"/>
      <c r="Z22" s="1688"/>
      <c r="AA22" s="1689"/>
      <c r="AB22" s="673">
        <v>0.03</v>
      </c>
      <c r="AC22" s="1690">
        <v>2</v>
      </c>
      <c r="AD22" s="1691"/>
      <c r="AE22" s="1691"/>
      <c r="AF22" s="1691"/>
      <c r="AG22" s="1691"/>
      <c r="AH22" s="1692"/>
      <c r="AI22" s="190"/>
      <c r="AJ22" s="190"/>
      <c r="AK22" s="198"/>
      <c r="AL22" s="198" t="s">
        <v>425</v>
      </c>
      <c r="AM22" s="190"/>
      <c r="AN22" s="204"/>
      <c r="AO22" s="205"/>
      <c r="AP22" s="205"/>
      <c r="AQ22" s="205"/>
      <c r="AR22" s="205"/>
      <c r="AS22" s="205"/>
      <c r="AT22" s="205"/>
      <c r="AU22" s="205"/>
      <c r="AV22" s="190"/>
      <c r="AW22" s="190"/>
      <c r="AX22" s="190"/>
      <c r="AY22" s="190"/>
      <c r="AZ22" s="190"/>
      <c r="BA22" s="190"/>
      <c r="BB22" s="190"/>
      <c r="BC22" s="190"/>
      <c r="BD22" s="190"/>
      <c r="BE22" s="190"/>
    </row>
    <row r="23" spans="2:57" s="200" customFormat="1" ht="62.4" customHeight="1">
      <c r="B23" s="196">
        <v>11</v>
      </c>
      <c r="C23" s="1687" t="s">
        <v>720</v>
      </c>
      <c r="D23" s="1688"/>
      <c r="E23" s="1688"/>
      <c r="F23" s="1688"/>
      <c r="G23" s="1688"/>
      <c r="H23" s="1688"/>
      <c r="I23" s="1688"/>
      <c r="J23" s="1689"/>
      <c r="K23" s="671">
        <v>0.03</v>
      </c>
      <c r="L23" s="1690">
        <v>1</v>
      </c>
      <c r="M23" s="1691"/>
      <c r="N23" s="1691"/>
      <c r="O23" s="1691"/>
      <c r="P23" s="1691"/>
      <c r="Q23" s="1692"/>
      <c r="R23" s="197"/>
      <c r="S23" s="672">
        <v>24</v>
      </c>
      <c r="T23" s="1687" t="s">
        <v>719</v>
      </c>
      <c r="U23" s="1688"/>
      <c r="V23" s="1688"/>
      <c r="W23" s="1688"/>
      <c r="X23" s="1688"/>
      <c r="Y23" s="1688"/>
      <c r="Z23" s="1688"/>
      <c r="AA23" s="1689"/>
      <c r="AB23" s="673">
        <v>0.03</v>
      </c>
      <c r="AC23" s="1690">
        <v>2</v>
      </c>
      <c r="AD23" s="1691"/>
      <c r="AE23" s="1691"/>
      <c r="AF23" s="1691"/>
      <c r="AG23" s="1691"/>
      <c r="AH23" s="1692"/>
      <c r="AI23" s="190"/>
      <c r="AJ23" s="190"/>
      <c r="AK23" s="198"/>
      <c r="AL23" s="198"/>
      <c r="AM23" s="190"/>
      <c r="AN23" s="190"/>
      <c r="AO23" s="190"/>
      <c r="AP23" s="194"/>
      <c r="AQ23" s="194"/>
      <c r="AR23" s="190"/>
      <c r="AS23" s="190"/>
      <c r="AT23" s="190"/>
      <c r="AU23" s="190"/>
      <c r="AV23" s="190"/>
      <c r="AW23" s="190"/>
      <c r="AX23" s="190"/>
      <c r="AY23" s="190"/>
      <c r="AZ23" s="190"/>
      <c r="BA23" s="190"/>
      <c r="BB23" s="190"/>
      <c r="BC23" s="190"/>
      <c r="BD23" s="190"/>
      <c r="BE23" s="190"/>
    </row>
    <row r="24" spans="2:57" s="200" customFormat="1" ht="47.4" customHeight="1">
      <c r="B24" s="196">
        <v>12</v>
      </c>
      <c r="C24" s="1687" t="s">
        <v>718</v>
      </c>
      <c r="D24" s="1688"/>
      <c r="E24" s="1688"/>
      <c r="F24" s="1688"/>
      <c r="G24" s="1688"/>
      <c r="H24" s="1688"/>
      <c r="I24" s="1688"/>
      <c r="J24" s="1689"/>
      <c r="K24" s="671">
        <v>0.05</v>
      </c>
      <c r="L24" s="1690">
        <v>2</v>
      </c>
      <c r="M24" s="1691"/>
      <c r="N24" s="1691"/>
      <c r="O24" s="1691"/>
      <c r="P24" s="1691"/>
      <c r="Q24" s="1692"/>
      <c r="R24" s="197"/>
      <c r="S24" s="672">
        <v>25</v>
      </c>
      <c r="T24" s="1687" t="s">
        <v>717</v>
      </c>
      <c r="U24" s="1688"/>
      <c r="V24" s="1688"/>
      <c r="W24" s="1688"/>
      <c r="X24" s="1688"/>
      <c r="Y24" s="1688"/>
      <c r="Z24" s="1688"/>
      <c r="AA24" s="1689"/>
      <c r="AB24" s="673">
        <v>0.04</v>
      </c>
      <c r="AC24" s="1690">
        <v>2</v>
      </c>
      <c r="AD24" s="1691"/>
      <c r="AE24" s="1691"/>
      <c r="AF24" s="1691"/>
      <c r="AG24" s="1691"/>
      <c r="AH24" s="1692"/>
      <c r="AI24" s="190"/>
      <c r="AJ24" s="190"/>
      <c r="AK24" s="198"/>
      <c r="AL24" s="198"/>
      <c r="AM24" s="190"/>
      <c r="AN24" s="204"/>
      <c r="AO24" s="205"/>
      <c r="AP24" s="205"/>
      <c r="AQ24" s="205"/>
      <c r="AR24" s="205"/>
      <c r="AS24" s="205"/>
      <c r="AT24" s="205"/>
      <c r="AU24" s="205"/>
      <c r="AV24" s="190"/>
      <c r="AW24" s="190"/>
      <c r="AX24" s="190"/>
      <c r="AY24" s="190"/>
      <c r="AZ24" s="190"/>
      <c r="BA24" s="190"/>
      <c r="BB24" s="190"/>
      <c r="BC24" s="190"/>
      <c r="BD24" s="190"/>
      <c r="BE24" s="190"/>
    </row>
    <row r="25" spans="2:57" s="200" customFormat="1" ht="54" customHeight="1">
      <c r="B25" s="196">
        <v>13</v>
      </c>
      <c r="C25" s="1687" t="s">
        <v>716</v>
      </c>
      <c r="D25" s="1688"/>
      <c r="E25" s="1688"/>
      <c r="F25" s="1688"/>
      <c r="G25" s="1688"/>
      <c r="H25" s="1688"/>
      <c r="I25" s="1688"/>
      <c r="J25" s="1689"/>
      <c r="K25" s="671"/>
      <c r="L25" s="1690" t="s">
        <v>413</v>
      </c>
      <c r="M25" s="1691"/>
      <c r="N25" s="1691"/>
      <c r="O25" s="1691"/>
      <c r="P25" s="1691"/>
      <c r="Q25" s="1692"/>
      <c r="R25" s="197"/>
      <c r="S25" s="672">
        <v>26</v>
      </c>
      <c r="T25" s="1687" t="s">
        <v>715</v>
      </c>
      <c r="U25" s="1688"/>
      <c r="V25" s="1688"/>
      <c r="W25" s="1688"/>
      <c r="X25" s="1688"/>
      <c r="Y25" s="1688"/>
      <c r="Z25" s="1688"/>
      <c r="AA25" s="1689"/>
      <c r="AB25" s="673"/>
      <c r="AC25" s="1690">
        <v>2</v>
      </c>
      <c r="AD25" s="1691"/>
      <c r="AE25" s="1691"/>
      <c r="AF25" s="1691"/>
      <c r="AG25" s="1691"/>
      <c r="AH25" s="1692"/>
      <c r="AI25" s="190"/>
      <c r="AJ25" s="190"/>
      <c r="AK25" s="198"/>
      <c r="AL25" s="198"/>
      <c r="AM25" s="190"/>
      <c r="AN25" s="206"/>
      <c r="AO25" s="205"/>
      <c r="AP25" s="205"/>
      <c r="AQ25" s="205"/>
      <c r="AR25" s="205"/>
      <c r="AS25" s="205"/>
      <c r="AT25" s="205"/>
      <c r="AU25" s="205"/>
      <c r="AV25" s="190"/>
      <c r="AW25" s="190"/>
      <c r="AX25" s="190"/>
      <c r="AY25" s="190"/>
      <c r="AZ25" s="190"/>
      <c r="BA25" s="190"/>
      <c r="BB25" s="190"/>
      <c r="BC25" s="190"/>
      <c r="BD25" s="190"/>
      <c r="BE25" s="190"/>
    </row>
    <row r="26" spans="2:57" s="200" customFormat="1" ht="1.95" customHeight="1" thickBot="1">
      <c r="B26" s="207"/>
      <c r="AH26" s="208"/>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pans="2:57" s="200" customFormat="1" ht="22.2" customHeight="1" thickBot="1">
      <c r="B27" s="1693" t="s">
        <v>426</v>
      </c>
      <c r="C27" s="1694"/>
      <c r="D27" s="1694"/>
      <c r="E27" s="1694"/>
      <c r="F27" s="1694"/>
      <c r="G27" s="1695" t="s">
        <v>741</v>
      </c>
      <c r="H27" s="1696"/>
      <c r="I27" s="1696"/>
      <c r="J27" s="1696"/>
      <c r="K27" s="1696"/>
      <c r="L27" s="1696"/>
      <c r="M27" s="1696"/>
      <c r="N27" s="1696"/>
      <c r="O27" s="1696"/>
      <c r="P27" s="1696"/>
      <c r="Q27" s="1697"/>
      <c r="R27" s="209"/>
      <c r="S27" s="1698" t="s">
        <v>427</v>
      </c>
      <c r="T27" s="1699"/>
      <c r="U27" s="1699"/>
      <c r="V27" s="1699"/>
      <c r="W27" s="1699"/>
      <c r="X27" s="1700" t="s">
        <v>711</v>
      </c>
      <c r="Y27" s="1701"/>
      <c r="Z27" s="1701"/>
      <c r="AA27" s="1701"/>
      <c r="AB27" s="1701"/>
      <c r="AC27" s="1701"/>
      <c r="AD27" s="1701"/>
      <c r="AE27" s="1701"/>
      <c r="AF27" s="1701"/>
      <c r="AG27" s="1701"/>
      <c r="AH27" s="1702"/>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pans="2:57" ht="14.4" customHeight="1" thickBot="1">
      <c r="B28" s="1678" t="s">
        <v>428</v>
      </c>
      <c r="C28" s="1679"/>
      <c r="D28" s="1679"/>
      <c r="E28" s="1679"/>
      <c r="F28" s="1679"/>
      <c r="G28" s="1679"/>
      <c r="H28" s="1679"/>
      <c r="I28" s="1679"/>
      <c r="J28" s="1679"/>
      <c r="K28" s="1679"/>
      <c r="L28" s="1679"/>
      <c r="M28" s="1679"/>
      <c r="N28" s="1679"/>
      <c r="O28" s="1679"/>
      <c r="P28" s="1679"/>
      <c r="Q28" s="1679"/>
      <c r="R28" s="1679"/>
      <c r="S28" s="1679"/>
      <c r="T28" s="1679"/>
      <c r="U28" s="1679"/>
      <c r="V28" s="1679"/>
      <c r="W28" s="1679"/>
      <c r="X28" s="1679"/>
      <c r="Y28" s="1679"/>
      <c r="Z28" s="1679"/>
      <c r="AA28" s="1679"/>
      <c r="AB28" s="1679"/>
      <c r="AC28" s="1679"/>
      <c r="AD28" s="1679"/>
      <c r="AE28" s="1679"/>
      <c r="AF28" s="1679"/>
      <c r="AG28" s="1679"/>
      <c r="AH28" s="1679"/>
      <c r="AI28" s="190"/>
      <c r="AJ28" s="190"/>
    </row>
    <row r="29" spans="2:57" ht="18" customHeight="1" thickBot="1">
      <c r="B29" s="1680">
        <v>1</v>
      </c>
      <c r="C29" s="1681"/>
      <c r="D29" s="1682">
        <f>COUNTIF(L13:Q26,"1")+COUNTIF(AB13:AG26,"1")</f>
        <v>6</v>
      </c>
      <c r="E29" s="1682"/>
      <c r="F29" s="1682"/>
      <c r="G29" s="1682"/>
      <c r="H29" s="1682"/>
      <c r="I29" s="1683">
        <v>2</v>
      </c>
      <c r="J29" s="1683"/>
      <c r="K29" s="210"/>
      <c r="L29" s="1682">
        <f>COUNTIF(L13:Q26,"2")+COUNTIF(AB13:AG26,"2")</f>
        <v>16</v>
      </c>
      <c r="M29" s="1682"/>
      <c r="N29" s="1682"/>
      <c r="O29" s="1682"/>
      <c r="P29" s="1682"/>
      <c r="Q29" s="1682"/>
      <c r="R29" s="1682"/>
      <c r="S29" s="1682"/>
      <c r="T29" s="1682"/>
      <c r="U29" s="1683">
        <v>3</v>
      </c>
      <c r="V29" s="1683"/>
      <c r="W29" s="1684">
        <f>COUNTIF(L13:Q26,"3")+COUNTIF(AB13:AG26,"3")</f>
        <v>0</v>
      </c>
      <c r="X29" s="1685"/>
      <c r="Y29" s="1685"/>
      <c r="Z29" s="1685"/>
      <c r="AA29" s="1685"/>
      <c r="AB29" s="1685"/>
      <c r="AC29" s="1685"/>
      <c r="AD29" s="1685"/>
      <c r="AE29" s="1685"/>
      <c r="AF29" s="1685"/>
      <c r="AG29" s="1685"/>
      <c r="AH29" s="1686"/>
      <c r="AI29" s="190"/>
      <c r="AJ29" s="190"/>
    </row>
    <row r="30" spans="2:57">
      <c r="AI30" s="190"/>
      <c r="AJ30" s="190"/>
    </row>
    <row r="31" spans="2:57">
      <c r="AI31" s="190"/>
      <c r="AJ31" s="190"/>
    </row>
    <row r="32" spans="2:57">
      <c r="AI32" s="190"/>
      <c r="AJ32" s="190"/>
    </row>
    <row r="33" s="190" customFormat="1"/>
    <row r="34" s="190" customFormat="1"/>
    <row r="35" s="190" customFormat="1"/>
    <row r="36" s="190" customFormat="1"/>
    <row r="37" s="190" customFormat="1"/>
    <row r="38" s="190" customFormat="1"/>
    <row r="39" s="190" customFormat="1"/>
    <row r="40" s="190" customFormat="1"/>
    <row r="41" s="190" customFormat="1"/>
    <row r="42" s="190" customFormat="1"/>
    <row r="43" s="190" customFormat="1"/>
    <row r="44" s="190" customFormat="1"/>
    <row r="45" s="190" customFormat="1"/>
    <row r="46" s="190" customFormat="1"/>
    <row r="47" s="190" customFormat="1"/>
    <row r="48" s="190" customFormat="1"/>
    <row r="49" s="190" customFormat="1"/>
    <row r="50" s="190" customFormat="1"/>
    <row r="51" s="190" customFormat="1"/>
    <row r="52" s="190" customFormat="1"/>
    <row r="53" s="190" customFormat="1"/>
    <row r="54" s="190" customFormat="1"/>
    <row r="55" s="190" customFormat="1"/>
    <row r="56" s="190" customFormat="1"/>
    <row r="57" s="190" customFormat="1"/>
    <row r="58" s="190" customFormat="1"/>
    <row r="59" s="190" customFormat="1"/>
    <row r="60" s="190" customFormat="1"/>
    <row r="61" s="190" customFormat="1"/>
    <row r="62" s="190" customFormat="1"/>
    <row r="63" s="190" customFormat="1"/>
    <row r="64" s="190" customFormat="1"/>
    <row r="65" s="190" customFormat="1"/>
    <row r="66" s="190" customFormat="1"/>
    <row r="67" s="190" customFormat="1"/>
    <row r="68" s="190" customFormat="1"/>
    <row r="69" s="190" customFormat="1"/>
    <row r="70" s="190" customFormat="1"/>
    <row r="71" s="190" customFormat="1"/>
    <row r="72" s="190" customFormat="1"/>
    <row r="73" s="190" customFormat="1"/>
    <row r="74" s="190" customFormat="1"/>
    <row r="75" s="190" customFormat="1"/>
    <row r="76" s="190" customFormat="1"/>
    <row r="77" s="190" customFormat="1"/>
    <row r="78" s="190" customFormat="1"/>
    <row r="79" s="190" customFormat="1"/>
    <row r="80" s="190" customFormat="1"/>
    <row r="81" s="190" customFormat="1"/>
    <row r="82" s="190" customFormat="1"/>
    <row r="83" s="190" customFormat="1"/>
    <row r="84" s="190" customFormat="1"/>
    <row r="85" s="190" customFormat="1"/>
    <row r="86" s="190" customFormat="1"/>
    <row r="87" s="190" customFormat="1"/>
    <row r="88" s="190" customFormat="1"/>
    <row r="89" s="190" customFormat="1"/>
    <row r="90" s="190" customFormat="1"/>
    <row r="91" s="190" customFormat="1"/>
    <row r="92" s="190" customFormat="1"/>
    <row r="93" s="190" customFormat="1"/>
    <row r="94" s="190" customFormat="1"/>
    <row r="95" s="190" customFormat="1"/>
    <row r="96" s="190" customFormat="1"/>
    <row r="97" s="190" customFormat="1"/>
    <row r="98" s="190" customFormat="1"/>
    <row r="99" s="190" customFormat="1"/>
    <row r="100" s="190" customFormat="1"/>
    <row r="101" s="190" customFormat="1"/>
    <row r="102" s="190" customFormat="1"/>
    <row r="103" s="190" customFormat="1"/>
    <row r="104" s="190" customFormat="1"/>
    <row r="105" s="190" customFormat="1"/>
    <row r="106" s="190" customFormat="1"/>
    <row r="107" s="190" customFormat="1"/>
    <row r="108" s="190" customFormat="1"/>
    <row r="109" s="190" customFormat="1"/>
    <row r="110" s="190" customFormat="1"/>
    <row r="111" s="190" customFormat="1"/>
    <row r="112" s="190" customFormat="1"/>
    <row r="113" s="190" customFormat="1"/>
    <row r="114" s="190" customFormat="1"/>
    <row r="115" s="190" customFormat="1"/>
    <row r="116" s="190" customFormat="1"/>
    <row r="117" s="190" customFormat="1"/>
    <row r="118" s="190" customFormat="1"/>
    <row r="119" s="190" customFormat="1"/>
  </sheetData>
  <sheetProtection selectLockedCells="1"/>
  <mergeCells count="102">
    <mergeCell ref="B4:D4"/>
    <mergeCell ref="E4:J4"/>
    <mergeCell ref="L4:O4"/>
    <mergeCell ref="P4:V4"/>
    <mergeCell ref="W4:X4"/>
    <mergeCell ref="Y4:AH4"/>
    <mergeCell ref="B1:AH1"/>
    <mergeCell ref="B2:D2"/>
    <mergeCell ref="E2:J2"/>
    <mergeCell ref="L2:S2"/>
    <mergeCell ref="T2:AH2"/>
    <mergeCell ref="B3:AH3"/>
    <mergeCell ref="B7:AH7"/>
    <mergeCell ref="B8:AH8"/>
    <mergeCell ref="B9:C9"/>
    <mergeCell ref="D9:G9"/>
    <mergeCell ref="I9:S9"/>
    <mergeCell ref="U9:W9"/>
    <mergeCell ref="Y9:AH9"/>
    <mergeCell ref="B5:AH5"/>
    <mergeCell ref="E6:J6"/>
    <mergeCell ref="L6:Q6"/>
    <mergeCell ref="R6:W6"/>
    <mergeCell ref="X6:Z6"/>
    <mergeCell ref="AA6:AD6"/>
    <mergeCell ref="AE6:AH6"/>
    <mergeCell ref="B10:AH10"/>
    <mergeCell ref="B11:B12"/>
    <mergeCell ref="C11:J12"/>
    <mergeCell ref="K11:K12"/>
    <mergeCell ref="L11:Q12"/>
    <mergeCell ref="S11:S12"/>
    <mergeCell ref="T11:AA12"/>
    <mergeCell ref="AB11:AB12"/>
    <mergeCell ref="AC11:AH12"/>
    <mergeCell ref="C13:J13"/>
    <mergeCell ref="L13:Q13"/>
    <mergeCell ref="T13:AA13"/>
    <mergeCell ref="AC13:AH13"/>
    <mergeCell ref="AP13:AQ13"/>
    <mergeCell ref="C14:J14"/>
    <mergeCell ref="L14:Q14"/>
    <mergeCell ref="T14:AA14"/>
    <mergeCell ref="AC14:AH14"/>
    <mergeCell ref="AP14:AQ14"/>
    <mergeCell ref="C15:J15"/>
    <mergeCell ref="L15:Q15"/>
    <mergeCell ref="T15:AA15"/>
    <mergeCell ref="AC15:AH15"/>
    <mergeCell ref="AP15:AQ15"/>
    <mergeCell ref="C16:J16"/>
    <mergeCell ref="L16:Q16"/>
    <mergeCell ref="T16:AA16"/>
    <mergeCell ref="AC16:AH16"/>
    <mergeCell ref="AP16:AQ16"/>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s>
  <conditionalFormatting sqref="B9:C9">
    <cfRule type="iconSet" priority="17">
      <iconSet showValue="0" reverse="1">
        <cfvo type="percent" val="0"/>
        <cfvo type="num" val="1" gte="0"/>
        <cfvo type="num" val="2" gte="0"/>
      </iconSet>
    </cfRule>
  </conditionalFormatting>
  <conditionalFormatting sqref="B29:C29">
    <cfRule type="iconSet" priority="21">
      <iconSet showValue="0" reverse="1">
        <cfvo type="percent" val="0"/>
        <cfvo type="num" val="1" gte="0"/>
        <cfvo type="num" val="2" gte="0"/>
      </iconSet>
    </cfRule>
  </conditionalFormatting>
  <conditionalFormatting sqref="H9">
    <cfRule type="iconSet" priority="16">
      <iconSet showValue="0" reverse="1">
        <cfvo type="percent" val="0"/>
        <cfvo type="num" val="1" gte="0"/>
        <cfvo type="num" val="2" gte="0"/>
      </iconSet>
    </cfRule>
  </conditionalFormatting>
  <conditionalFormatting sqref="I29:J29">
    <cfRule type="iconSet" priority="20">
      <iconSet showValue="0" reverse="1">
        <cfvo type="percent" val="0"/>
        <cfvo type="num" val="1" gte="0"/>
        <cfvo type="num" val="2" gte="0"/>
      </iconSet>
    </cfRule>
  </conditionalFormatting>
  <conditionalFormatting sqref="T9">
    <cfRule type="iconSet" priority="15">
      <iconSet showValue="0" reverse="1">
        <cfvo type="percent" val="0"/>
        <cfvo type="num" val="1"/>
        <cfvo type="num" val="2"/>
      </iconSet>
    </cfRule>
  </conditionalFormatting>
  <conditionalFormatting sqref="U29:V29">
    <cfRule type="iconSet" priority="19">
      <iconSet showValue="0" reverse="1">
        <cfvo type="percent" val="0"/>
        <cfvo type="num" val="1"/>
        <cfvo type="num" val="2"/>
      </iconSet>
    </cfRule>
  </conditionalFormatting>
  <conditionalFormatting sqref="AP13:AQ13">
    <cfRule type="iconSet" priority="24">
      <iconSet showValue="0" reverse="1">
        <cfvo type="percent" val="0"/>
        <cfvo type="num" val="1" gte="0"/>
        <cfvo type="num" val="2" gte="0"/>
      </iconSet>
    </cfRule>
  </conditionalFormatting>
  <conditionalFormatting sqref="AP14:AQ14">
    <cfRule type="iconSet" priority="23">
      <iconSet showValue="0" reverse="1">
        <cfvo type="percent" val="0"/>
        <cfvo type="num" val="1" gte="0"/>
        <cfvo type="num" val="2" gte="0"/>
      </iconSet>
    </cfRule>
  </conditionalFormatting>
  <conditionalFormatting sqref="AP15:AQ15">
    <cfRule type="iconSet" priority="22">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00000000-0002-0000-0D00-000000000000}">
      <formula1>1</formula1>
    </dataValidation>
    <dataValidation type="whole" operator="greaterThan" allowBlank="1" showErrorMessage="1" sqref="I26" xr:uid="{00000000-0002-0000-0D00-000001000000}">
      <formula1>120</formula1>
    </dataValidation>
    <dataValidation type="list" allowBlank="1" showErrorMessage="1" error="Number Should be from 1 to 3" sqref="L13:Q23 L24:L25 AC13:AH25" xr:uid="{00000000-0002-0000-0D00-000002000000}">
      <formula1>$AU$13:$AU$16</formula1>
    </dataValidation>
  </dataValidations>
  <printOptions horizontalCentered="1" verticalCentered="1"/>
  <pageMargins left="0" right="0" top="0" bottom="0" header="0" footer="0"/>
  <pageSetup paperSize="8" scale="85" orientation="landscape" r:id="rId1"/>
  <headerFooter>
    <oddFooter>&amp;R_x000D_&amp;1#&amp;"Aptos"&amp;10&amp;K000000 Data sensitivity - Internal</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6" id="{9EF054E1-0647-449B-8FA5-5250341EEE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5" id="{EAB26BEE-6B35-4C4B-BB29-118038B43B6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 L20:L23 L16:L18</xm:sqref>
        </x14:conditionalFormatting>
        <x14:conditionalFormatting xmlns:xm="http://schemas.microsoft.com/office/excel/2006/main">
          <x14:cfRule type="iconSet" priority="4" id="{D6D7EC3A-9065-4183-A8AE-E03EAB564E0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L15</xm:sqref>
        </x14:conditionalFormatting>
        <x14:conditionalFormatting xmlns:xm="http://schemas.microsoft.com/office/excel/2006/main">
          <x14:cfRule type="iconSet" priority="3" id="{3DBAB114-3D88-4386-904E-613304B2ED6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L19</xm:sqref>
        </x14:conditionalFormatting>
        <x14:conditionalFormatting xmlns:xm="http://schemas.microsoft.com/office/excel/2006/main">
          <x14:cfRule type="iconSet" priority="7" id="{CD850AFF-CA6F-49B9-AC54-9AEDB10C270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L24:L25</xm:sqref>
        </x14:conditionalFormatting>
        <x14:conditionalFormatting xmlns:xm="http://schemas.microsoft.com/office/excel/2006/main">
          <x14:cfRule type="iconSet" priority="18" id="{CC07D4D8-F296-4DA8-A5E5-A12A54D02F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54A41B86-D0E8-46DF-B891-CAA525C1936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2" id="{1DD462BF-6257-42D1-8EB8-97F949A499E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theme="9" tint="0.39997558519241921"/>
    <pageSetUpPr fitToPage="1"/>
  </sheetPr>
  <dimension ref="A1:X21"/>
  <sheetViews>
    <sheetView view="pageBreakPreview" zoomScale="60" zoomScaleNormal="100" workbookViewId="0">
      <selection activeCell="F14" sqref="F14"/>
    </sheetView>
  </sheetViews>
  <sheetFormatPr defaultRowHeight="14.4"/>
  <cols>
    <col min="1" max="1" width="28.109375" customWidth="1"/>
    <col min="2" max="2" width="65.44140625" customWidth="1"/>
    <col min="3" max="3" width="19.88671875" customWidth="1"/>
    <col min="4" max="4" width="26.44140625" customWidth="1"/>
    <col min="5" max="5" width="19.88671875" hidden="1" customWidth="1"/>
    <col min="6" max="7" width="21.44140625" customWidth="1"/>
    <col min="8" max="8" width="20" customWidth="1"/>
    <col min="9" max="9" width="16.5546875" customWidth="1"/>
    <col min="11" max="11" width="21.33203125" bestFit="1" customWidth="1"/>
    <col min="13" max="13" width="9.44140625" bestFit="1" customWidth="1"/>
  </cols>
  <sheetData>
    <row r="1" spans="1:24" ht="24" thickBot="1">
      <c r="A1" s="1655" t="s">
        <v>1170</v>
      </c>
      <c r="B1" s="1656"/>
      <c r="C1" s="1656"/>
      <c r="D1" s="1656"/>
      <c r="E1" s="1656"/>
      <c r="F1" s="1656"/>
      <c r="G1" s="1656"/>
      <c r="H1" s="1656"/>
      <c r="I1" s="1657"/>
    </row>
    <row r="2" spans="1:24" ht="30" customHeight="1">
      <c r="A2" s="881" t="s">
        <v>319</v>
      </c>
      <c r="B2" s="881" t="s">
        <v>318</v>
      </c>
      <c r="C2" s="881" t="s">
        <v>321</v>
      </c>
      <c r="D2" s="881" t="s">
        <v>320</v>
      </c>
      <c r="E2" s="881" t="s">
        <v>324</v>
      </c>
      <c r="F2" s="881" t="s">
        <v>1172</v>
      </c>
      <c r="G2" s="1002" t="s">
        <v>1171</v>
      </c>
      <c r="H2" s="881" t="s">
        <v>1173</v>
      </c>
      <c r="I2" s="881" t="s">
        <v>31</v>
      </c>
    </row>
    <row r="3" spans="1:24" ht="33.75" customHeight="1">
      <c r="A3" s="958" t="s">
        <v>995</v>
      </c>
      <c r="B3" s="999" t="s">
        <v>980</v>
      </c>
      <c r="C3" s="995">
        <v>18337</v>
      </c>
      <c r="D3" s="996" t="s">
        <v>714</v>
      </c>
      <c r="E3" s="995">
        <v>16000</v>
      </c>
      <c r="F3" s="995">
        <v>17162</v>
      </c>
      <c r="G3" s="995">
        <v>15000</v>
      </c>
      <c r="H3" s="995">
        <f>C3-F3</f>
        <v>1175</v>
      </c>
      <c r="I3" s="997">
        <f>F3-E3</f>
        <v>1162</v>
      </c>
      <c r="J3" s="681">
        <f>G3/C3</f>
        <v>0.81801821453891044</v>
      </c>
      <c r="K3" s="646">
        <f>C3-G3</f>
        <v>3337</v>
      </c>
    </row>
    <row r="4" spans="1:24" ht="33.75" customHeight="1">
      <c r="A4" s="958" t="s">
        <v>920</v>
      </c>
      <c r="B4" s="999" t="s">
        <v>981</v>
      </c>
      <c r="C4" s="995">
        <v>251</v>
      </c>
      <c r="D4" s="996" t="s">
        <v>714</v>
      </c>
      <c r="E4" s="995">
        <v>150</v>
      </c>
      <c r="F4" s="995">
        <v>221</v>
      </c>
      <c r="G4" s="995">
        <v>175</v>
      </c>
      <c r="H4" s="995">
        <f t="shared" ref="H4:H16" si="0">C4-F4</f>
        <v>30</v>
      </c>
      <c r="I4" s="997">
        <f t="shared" ref="I4:I16" si="1">F4-E4</f>
        <v>71</v>
      </c>
      <c r="J4" s="681">
        <f t="shared" ref="J4:J16" si="2">G4/C4</f>
        <v>0.6972111553784861</v>
      </c>
      <c r="K4" s="646">
        <f>C4-G4</f>
        <v>76</v>
      </c>
    </row>
    <row r="5" spans="1:24" ht="33.75" customHeight="1">
      <c r="A5" s="958" t="s">
        <v>992</v>
      </c>
      <c r="B5" s="999" t="s">
        <v>988</v>
      </c>
      <c r="C5" s="995">
        <v>4716</v>
      </c>
      <c r="D5" s="996" t="s">
        <v>714</v>
      </c>
      <c r="E5" s="995">
        <v>5500</v>
      </c>
      <c r="F5" s="995">
        <v>4716</v>
      </c>
      <c r="G5" s="995">
        <v>800</v>
      </c>
      <c r="H5" s="995">
        <f t="shared" si="0"/>
        <v>0</v>
      </c>
      <c r="I5" s="997">
        <f t="shared" si="1"/>
        <v>-784</v>
      </c>
      <c r="J5" s="681">
        <f t="shared" si="2"/>
        <v>0.16963528413910092</v>
      </c>
      <c r="K5" s="646"/>
    </row>
    <row r="6" spans="1:24" ht="33.75" customHeight="1">
      <c r="A6" s="958" t="s">
        <v>992</v>
      </c>
      <c r="B6" s="999" t="s">
        <v>990</v>
      </c>
      <c r="C6" s="995">
        <v>90</v>
      </c>
      <c r="D6" s="996" t="s">
        <v>146</v>
      </c>
      <c r="E6" s="995">
        <v>20</v>
      </c>
      <c r="F6" s="995">
        <v>90</v>
      </c>
      <c r="G6" s="995">
        <v>0</v>
      </c>
      <c r="H6" s="995">
        <f t="shared" si="0"/>
        <v>0</v>
      </c>
      <c r="I6" s="997">
        <f t="shared" si="1"/>
        <v>70</v>
      </c>
      <c r="J6" s="681">
        <f t="shared" si="2"/>
        <v>0</v>
      </c>
      <c r="K6" s="646"/>
    </row>
    <row r="7" spans="1:24" ht="33.75" customHeight="1">
      <c r="A7" s="958" t="s">
        <v>920</v>
      </c>
      <c r="B7" s="999" t="s">
        <v>982</v>
      </c>
      <c r="C7" s="995">
        <v>295</v>
      </c>
      <c r="D7" s="996" t="s">
        <v>146</v>
      </c>
      <c r="E7" s="995">
        <v>150</v>
      </c>
      <c r="F7" s="995">
        <v>293</v>
      </c>
      <c r="G7" s="995">
        <v>80</v>
      </c>
      <c r="H7" s="995">
        <f t="shared" si="0"/>
        <v>2</v>
      </c>
      <c r="I7" s="997">
        <f t="shared" si="1"/>
        <v>143</v>
      </c>
      <c r="J7" s="681">
        <f t="shared" si="2"/>
        <v>0.2711864406779661</v>
      </c>
      <c r="K7" s="646"/>
    </row>
    <row r="8" spans="1:24" ht="33.75" customHeight="1">
      <c r="A8" s="958" t="s">
        <v>992</v>
      </c>
      <c r="B8" s="999" t="s">
        <v>983</v>
      </c>
      <c r="C8" s="995">
        <v>28557</v>
      </c>
      <c r="D8" s="996" t="s">
        <v>714</v>
      </c>
      <c r="E8" s="995">
        <v>26000</v>
      </c>
      <c r="F8" s="995">
        <v>28557</v>
      </c>
      <c r="G8" s="995">
        <v>5000</v>
      </c>
      <c r="H8" s="995">
        <f t="shared" si="0"/>
        <v>0</v>
      </c>
      <c r="I8" s="997">
        <f t="shared" si="1"/>
        <v>2557</v>
      </c>
      <c r="J8" s="681">
        <f t="shared" si="2"/>
        <v>0.17508841965192423</v>
      </c>
      <c r="K8" s="646"/>
    </row>
    <row r="9" spans="1:24" ht="33.75" customHeight="1">
      <c r="A9" s="958" t="s">
        <v>912</v>
      </c>
      <c r="B9" s="999" t="s">
        <v>984</v>
      </c>
      <c r="C9" s="995">
        <v>51500</v>
      </c>
      <c r="D9" s="996" t="s">
        <v>714</v>
      </c>
      <c r="E9" s="995">
        <v>0</v>
      </c>
      <c r="F9" s="995">
        <v>0</v>
      </c>
      <c r="G9" s="995">
        <v>0</v>
      </c>
      <c r="H9" s="995">
        <f t="shared" si="0"/>
        <v>51500</v>
      </c>
      <c r="I9" s="997">
        <f t="shared" si="1"/>
        <v>0</v>
      </c>
      <c r="J9" s="681">
        <f t="shared" si="2"/>
        <v>0</v>
      </c>
      <c r="K9" s="646"/>
    </row>
    <row r="10" spans="1:24" ht="33.75" customHeight="1">
      <c r="A10" s="958" t="s">
        <v>923</v>
      </c>
      <c r="B10" s="999" t="s">
        <v>985</v>
      </c>
      <c r="C10" s="995">
        <v>592</v>
      </c>
      <c r="D10" s="996" t="s">
        <v>146</v>
      </c>
      <c r="E10" s="995">
        <v>0</v>
      </c>
      <c r="F10" s="995">
        <v>1</v>
      </c>
      <c r="G10" s="995">
        <v>0</v>
      </c>
      <c r="H10" s="995">
        <f t="shared" si="0"/>
        <v>591</v>
      </c>
      <c r="I10" s="997">
        <f t="shared" si="1"/>
        <v>1</v>
      </c>
      <c r="J10" s="681">
        <f t="shared" si="2"/>
        <v>0</v>
      </c>
      <c r="K10" s="646"/>
    </row>
    <row r="11" spans="1:24" ht="33.75" customHeight="1">
      <c r="A11" s="958" t="s">
        <v>993</v>
      </c>
      <c r="B11" s="999" t="s">
        <v>991</v>
      </c>
      <c r="C11" s="995">
        <v>68400</v>
      </c>
      <c r="D11" s="996" t="s">
        <v>714</v>
      </c>
      <c r="E11" s="995">
        <v>5000</v>
      </c>
      <c r="F11" s="995">
        <v>68400</v>
      </c>
      <c r="G11" s="995">
        <v>0</v>
      </c>
      <c r="H11" s="995">
        <f t="shared" si="0"/>
        <v>0</v>
      </c>
      <c r="I11" s="997">
        <f t="shared" si="1"/>
        <v>63400</v>
      </c>
      <c r="J11" s="681">
        <f t="shared" si="2"/>
        <v>0</v>
      </c>
      <c r="K11" s="646"/>
    </row>
    <row r="12" spans="1:24" ht="33.75" customHeight="1">
      <c r="A12" s="958" t="s">
        <v>994</v>
      </c>
      <c r="B12" s="999" t="s">
        <v>987</v>
      </c>
      <c r="C12" s="995">
        <v>5</v>
      </c>
      <c r="D12" s="996" t="s">
        <v>146</v>
      </c>
      <c r="E12" s="995">
        <v>0</v>
      </c>
      <c r="F12" s="995">
        <v>0</v>
      </c>
      <c r="G12" s="995">
        <v>0</v>
      </c>
      <c r="H12" s="995">
        <f t="shared" si="0"/>
        <v>5</v>
      </c>
      <c r="I12" s="997">
        <f t="shared" si="1"/>
        <v>0</v>
      </c>
      <c r="J12" s="681">
        <f t="shared" si="2"/>
        <v>0</v>
      </c>
    </row>
    <row r="13" spans="1:24" ht="37.5" customHeight="1">
      <c r="A13" s="959" t="s">
        <v>926</v>
      </c>
      <c r="B13" s="999" t="s">
        <v>986</v>
      </c>
      <c r="C13" s="995">
        <v>52</v>
      </c>
      <c r="D13" s="996" t="s">
        <v>146</v>
      </c>
      <c r="E13" s="995">
        <v>0</v>
      </c>
      <c r="F13" s="995">
        <v>0</v>
      </c>
      <c r="G13" s="995">
        <v>0</v>
      </c>
      <c r="H13" s="995">
        <f t="shared" si="0"/>
        <v>52</v>
      </c>
      <c r="I13" s="997">
        <f t="shared" si="1"/>
        <v>0</v>
      </c>
      <c r="J13" s="681">
        <f t="shared" si="2"/>
        <v>0</v>
      </c>
    </row>
    <row r="14" spans="1:24" ht="43.2" customHeight="1">
      <c r="A14" s="958" t="s">
        <v>911</v>
      </c>
      <c r="B14" s="999" t="s">
        <v>989</v>
      </c>
      <c r="C14" s="995">
        <v>218</v>
      </c>
      <c r="D14" s="996" t="s">
        <v>146</v>
      </c>
      <c r="E14" s="995">
        <v>100</v>
      </c>
      <c r="F14" s="995">
        <v>198</v>
      </c>
      <c r="G14" s="995">
        <v>10</v>
      </c>
      <c r="H14" s="995">
        <f t="shared" si="0"/>
        <v>20</v>
      </c>
      <c r="I14" s="997">
        <f t="shared" si="1"/>
        <v>98</v>
      </c>
      <c r="J14" s="681">
        <f t="shared" si="2"/>
        <v>4.5871559633027525E-2</v>
      </c>
    </row>
    <row r="15" spans="1:24" ht="43.2" customHeight="1">
      <c r="A15" s="958" t="s">
        <v>1168</v>
      </c>
      <c r="B15" s="1001" t="s">
        <v>4898</v>
      </c>
      <c r="C15" s="960">
        <v>11</v>
      </c>
      <c r="D15" s="996" t="s">
        <v>146</v>
      </c>
      <c r="E15" s="995">
        <v>5</v>
      </c>
      <c r="F15" s="960">
        <v>6</v>
      </c>
      <c r="G15" s="995">
        <v>0</v>
      </c>
      <c r="H15" s="995">
        <f t="shared" si="0"/>
        <v>5</v>
      </c>
      <c r="I15" s="997">
        <f t="shared" si="1"/>
        <v>1</v>
      </c>
      <c r="J15" s="681">
        <f t="shared" si="2"/>
        <v>0</v>
      </c>
      <c r="X15" s="650"/>
    </row>
    <row r="16" spans="1:24" ht="36.6" customHeight="1">
      <c r="A16" s="958" t="s">
        <v>1169</v>
      </c>
      <c r="B16" s="1000" t="s">
        <v>1167</v>
      </c>
      <c r="C16" s="998">
        <v>6</v>
      </c>
      <c r="D16" s="996" t="s">
        <v>146</v>
      </c>
      <c r="E16" s="995">
        <v>6</v>
      </c>
      <c r="F16" s="960">
        <v>6</v>
      </c>
      <c r="G16" s="995">
        <v>0</v>
      </c>
      <c r="H16" s="995">
        <f t="shared" si="0"/>
        <v>0</v>
      </c>
      <c r="I16" s="997">
        <f t="shared" si="1"/>
        <v>0</v>
      </c>
      <c r="J16" s="681">
        <f t="shared" si="2"/>
        <v>0</v>
      </c>
    </row>
    <row r="21" spans="5:5">
      <c r="E21">
        <f>27771-4250</f>
        <v>23521</v>
      </c>
    </row>
  </sheetData>
  <mergeCells count="1">
    <mergeCell ref="A1:I1"/>
  </mergeCells>
  <phoneticPr fontId="106" type="noConversion"/>
  <printOptions horizontalCentered="1" verticalCentered="1"/>
  <pageMargins left="0" right="0" top="0" bottom="0" header="0" footer="0"/>
  <pageSetup paperSize="8" scale="93" orientation="landscape" r:id="rId1"/>
  <headerFooter>
    <oddFooter>&amp;R_x000D_&amp;1#&amp;"Aptos"&amp;10&amp;K000000 Data sensitivity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tabColor theme="0" tint="-0.499984740745262"/>
    <pageSetUpPr fitToPage="1"/>
  </sheetPr>
  <dimension ref="A1:W18"/>
  <sheetViews>
    <sheetView view="pageBreakPreview" zoomScale="60" zoomScaleNormal="80" workbookViewId="0">
      <selection activeCell="N25" sqref="N25"/>
    </sheetView>
  </sheetViews>
  <sheetFormatPr defaultRowHeight="14.4"/>
  <cols>
    <col min="1" max="2" width="19.33203125" customWidth="1"/>
    <col min="3" max="3" width="59.33203125" customWidth="1"/>
    <col min="4" max="8" width="19.33203125" customWidth="1"/>
  </cols>
  <sheetData>
    <row r="1" spans="1:8" ht="52.95" customHeight="1">
      <c r="A1" s="1779" t="s">
        <v>291</v>
      </c>
      <c r="B1" s="1780"/>
      <c r="C1" s="1780"/>
      <c r="D1" s="1780"/>
      <c r="E1" s="1780"/>
      <c r="F1" s="1780"/>
      <c r="G1" s="1780"/>
      <c r="H1" s="1780"/>
    </row>
    <row r="2" spans="1:8" ht="52.95" customHeight="1">
      <c r="A2" s="126" t="s">
        <v>250</v>
      </c>
      <c r="B2" s="127" t="s">
        <v>251</v>
      </c>
      <c r="C2" s="128" t="s">
        <v>252</v>
      </c>
      <c r="D2" s="128" t="s">
        <v>75</v>
      </c>
      <c r="E2" s="128" t="s">
        <v>292</v>
      </c>
      <c r="F2" s="127" t="s">
        <v>293</v>
      </c>
      <c r="G2" s="129" t="s">
        <v>253</v>
      </c>
      <c r="H2" s="129" t="s">
        <v>294</v>
      </c>
    </row>
    <row r="3" spans="1:8" ht="52.95" customHeight="1">
      <c r="A3" s="130" t="s">
        <v>429</v>
      </c>
      <c r="B3" s="118" t="s">
        <v>429</v>
      </c>
      <c r="C3" s="608" t="s">
        <v>429</v>
      </c>
      <c r="D3" s="609" t="s">
        <v>429</v>
      </c>
      <c r="E3" s="610" t="s">
        <v>429</v>
      </c>
      <c r="F3" s="121" t="s">
        <v>429</v>
      </c>
      <c r="G3" s="136" t="s">
        <v>429</v>
      </c>
      <c r="H3" s="137" t="s">
        <v>429</v>
      </c>
    </row>
    <row r="4" spans="1:8" ht="52.95" customHeight="1">
      <c r="A4" s="138"/>
      <c r="B4" s="622"/>
      <c r="C4" s="623"/>
      <c r="D4" s="609"/>
      <c r="E4" s="139"/>
      <c r="F4" s="140"/>
      <c r="G4" s="141"/>
      <c r="H4" s="142"/>
    </row>
    <row r="5" spans="1:8" ht="52.95" customHeight="1">
      <c r="A5" s="130"/>
      <c r="B5" s="118"/>
      <c r="C5" s="119"/>
      <c r="D5" s="119"/>
      <c r="E5" s="120"/>
      <c r="F5" s="121"/>
      <c r="G5" s="134"/>
      <c r="H5" s="131"/>
    </row>
    <row r="6" spans="1:8" ht="52.95" customHeight="1">
      <c r="A6" s="130"/>
      <c r="B6" s="118"/>
      <c r="C6" s="119"/>
      <c r="D6" s="119"/>
      <c r="E6" s="120"/>
      <c r="F6" s="121"/>
      <c r="G6" s="134"/>
      <c r="H6" s="131"/>
    </row>
    <row r="7" spans="1:8" ht="52.95" customHeight="1">
      <c r="A7" s="130"/>
      <c r="B7" s="118"/>
      <c r="C7" s="119"/>
      <c r="D7" s="119"/>
      <c r="E7" s="120"/>
      <c r="F7" s="121"/>
      <c r="G7" s="134"/>
      <c r="H7" s="131"/>
    </row>
    <row r="8" spans="1:8" ht="52.95" customHeight="1">
      <c r="A8" s="132"/>
      <c r="B8" s="122"/>
      <c r="C8" s="123"/>
      <c r="D8" s="123"/>
      <c r="E8" s="124"/>
      <c r="F8" s="125"/>
      <c r="G8" s="135"/>
      <c r="H8" s="133"/>
    </row>
    <row r="18" spans="23:23">
      <c r="W18" s="650">
        <v>0.08</v>
      </c>
    </row>
  </sheetData>
  <mergeCells count="1">
    <mergeCell ref="A1:H1"/>
  </mergeCells>
  <printOptions horizontalCentered="1" verticalCentered="1"/>
  <pageMargins left="0" right="0" top="0" bottom="0" header="0" footer="0"/>
  <pageSetup paperSize="8" orientation="landscape" r:id="rId1"/>
  <headerFooter>
    <oddFooter>&amp;R_x000D_&amp;1#&amp;"Aptos"&amp;10&amp;K000000 Data sensitivity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Codes!$C$4:$C$6</xm:f>
          </x14:formula1>
          <xm:sqref>D5:D8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theme="0" tint="-0.499984740745262"/>
    <pageSetUpPr fitToPage="1"/>
  </sheetPr>
  <dimension ref="B1:AK53"/>
  <sheetViews>
    <sheetView view="pageBreakPreview" topLeftCell="E1" zoomScale="115" zoomScaleNormal="85" zoomScaleSheetLayoutView="115" workbookViewId="0">
      <pane ySplit="8" topLeftCell="A9" activePane="bottomLeft" state="frozen"/>
      <selection activeCell="N25" sqref="N25"/>
      <selection pane="bottomLeft" activeCell="J16" sqref="J16"/>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60" customWidth="1"/>
    <col min="13" max="13" width="10.6640625" customWidth="1"/>
    <col min="14" max="14" width="10.6640625" style="660" bestFit="1" customWidth="1"/>
    <col min="15" max="15" width="10.6640625" style="660"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1"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2:37" ht="17.399999999999999">
      <c r="B1" s="1825" t="s">
        <v>271</v>
      </c>
      <c r="C1" s="1825"/>
      <c r="D1" s="1825"/>
      <c r="E1" s="1825"/>
      <c r="F1" s="1825"/>
      <c r="G1" s="1825"/>
      <c r="H1" s="1825"/>
      <c r="I1" s="1825"/>
      <c r="J1" s="1825"/>
      <c r="K1" s="1825"/>
      <c r="L1" s="1825"/>
      <c r="M1" s="1825"/>
      <c r="N1" s="1825"/>
      <c r="O1" s="1825"/>
      <c r="P1" s="1825"/>
      <c r="Q1" s="1825"/>
      <c r="R1" s="1825"/>
      <c r="S1" s="1825"/>
      <c r="T1" s="1825"/>
      <c r="U1" s="1825"/>
      <c r="V1" s="1825"/>
      <c r="W1" s="1825"/>
      <c r="X1" s="1825"/>
      <c r="Y1" s="1825"/>
      <c r="Z1" s="1825"/>
      <c r="AA1" s="1825"/>
      <c r="AB1" s="1825"/>
      <c r="AC1" s="1825"/>
      <c r="AD1" s="1825"/>
      <c r="AE1" s="1825"/>
      <c r="AF1" s="1825"/>
      <c r="AK1" t="s">
        <v>72</v>
      </c>
    </row>
    <row r="2" spans="2:37" ht="17.399999999999999">
      <c r="B2" s="1826" t="s">
        <v>279</v>
      </c>
      <c r="C2" s="1826"/>
      <c r="D2" s="1826"/>
      <c r="E2" s="1826"/>
      <c r="F2" s="1826"/>
      <c r="G2" s="1826"/>
      <c r="H2" s="1826"/>
      <c r="I2" s="1826"/>
      <c r="J2" s="1826"/>
      <c r="K2" s="1827"/>
      <c r="L2" s="1832" t="s">
        <v>54</v>
      </c>
      <c r="M2" s="1826"/>
      <c r="N2" s="1826"/>
      <c r="O2" s="1826"/>
      <c r="P2" s="1826"/>
      <c r="Q2" s="1826"/>
      <c r="R2" s="1826"/>
      <c r="S2" s="1826"/>
      <c r="T2" s="1826" t="s">
        <v>245</v>
      </c>
      <c r="U2" s="1826"/>
      <c r="V2" s="1826"/>
      <c r="W2" s="1826"/>
      <c r="X2" s="1826"/>
      <c r="Y2" s="1826"/>
      <c r="Z2" s="1826"/>
      <c r="AA2" s="1826"/>
      <c r="AB2" s="1826"/>
      <c r="AC2" s="1826"/>
      <c r="AD2" s="1826" t="s">
        <v>451</v>
      </c>
      <c r="AE2" s="1826"/>
      <c r="AF2" s="1826"/>
      <c r="AK2" t="s">
        <v>73</v>
      </c>
    </row>
    <row r="3" spans="2:37" ht="28.2" customHeight="1">
      <c r="B3" s="1828" t="s">
        <v>186</v>
      </c>
      <c r="C3" s="1828"/>
      <c r="D3" s="1828"/>
      <c r="E3" s="1829"/>
      <c r="F3" s="1833">
        <v>168629520</v>
      </c>
      <c r="G3" s="1834"/>
      <c r="H3" s="1460" t="s">
        <v>191</v>
      </c>
      <c r="I3" s="1461"/>
      <c r="J3" s="1808">
        <v>0</v>
      </c>
      <c r="K3" s="1809"/>
      <c r="L3" s="1460" t="s">
        <v>105</v>
      </c>
      <c r="M3" s="1461"/>
      <c r="N3" s="1847">
        <v>0.1</v>
      </c>
      <c r="O3" s="1848"/>
      <c r="P3" s="1460" t="s">
        <v>258</v>
      </c>
      <c r="Q3" s="1461"/>
      <c r="R3" s="1835">
        <f>F3*N3</f>
        <v>16862952</v>
      </c>
      <c r="S3" s="1842"/>
      <c r="T3" s="1460" t="s">
        <v>246</v>
      </c>
      <c r="U3" s="1461"/>
      <c r="V3" s="1817">
        <f>MAX($C$9:$C$39)</f>
        <v>3</v>
      </c>
      <c r="W3" s="1837"/>
      <c r="X3" s="1460" t="s">
        <v>255</v>
      </c>
      <c r="Y3" s="1461"/>
      <c r="Z3" s="1835">
        <f>SUM(F9:F39)</f>
        <v>16773813.380000001</v>
      </c>
      <c r="AA3" s="1836"/>
      <c r="AB3" s="1796" t="s">
        <v>282</v>
      </c>
      <c r="AC3" s="1794"/>
      <c r="AD3" s="1838" t="s">
        <v>452</v>
      </c>
      <c r="AE3" s="1839"/>
      <c r="AF3" s="225">
        <v>0</v>
      </c>
      <c r="AH3" s="1800" t="s">
        <v>489</v>
      </c>
      <c r="AI3" s="1781">
        <v>0</v>
      </c>
      <c r="AJ3" s="1782"/>
    </row>
    <row r="4" spans="2:37" ht="28.2" customHeight="1">
      <c r="B4" s="1828" t="s">
        <v>187</v>
      </c>
      <c r="C4" s="1828"/>
      <c r="D4" s="1828"/>
      <c r="E4" s="1829"/>
      <c r="F4" s="1833">
        <v>0</v>
      </c>
      <c r="G4" s="1834"/>
      <c r="H4" s="1453" t="s">
        <v>190</v>
      </c>
      <c r="I4" s="1454"/>
      <c r="J4" s="1812">
        <v>0</v>
      </c>
      <c r="K4" s="1813"/>
      <c r="L4" s="1453" t="s">
        <v>106</v>
      </c>
      <c r="M4" s="1454"/>
      <c r="N4" s="1843">
        <v>0</v>
      </c>
      <c r="O4" s="1844"/>
      <c r="P4" s="1453" t="s">
        <v>259</v>
      </c>
      <c r="Q4" s="1454"/>
      <c r="R4" s="1817">
        <f>F3*N4</f>
        <v>0</v>
      </c>
      <c r="S4" s="1818"/>
      <c r="T4" s="1453" t="s">
        <v>272</v>
      </c>
      <c r="U4" s="1454"/>
      <c r="V4" s="1787">
        <f>COUNTIF($O$9:$O$52,"Y")</f>
        <v>0</v>
      </c>
      <c r="W4" s="1788"/>
      <c r="X4" s="1453" t="s">
        <v>276</v>
      </c>
      <c r="Y4" s="1454"/>
      <c r="Z4" s="1787">
        <f>SUMIF($O$9:$O$39,"Y",$K$9:$K$39)</f>
        <v>0</v>
      </c>
      <c r="AA4" s="1788"/>
      <c r="AB4" s="1797"/>
      <c r="AC4" s="1795"/>
      <c r="AD4" s="1838" t="s">
        <v>453</v>
      </c>
      <c r="AE4" s="1839"/>
      <c r="AF4" s="225">
        <v>0</v>
      </c>
      <c r="AH4" s="1801"/>
      <c r="AI4" s="1783"/>
      <c r="AJ4" s="1784"/>
    </row>
    <row r="5" spans="2:37" ht="28.2" customHeight="1">
      <c r="B5" s="1828" t="s">
        <v>188</v>
      </c>
      <c r="C5" s="1828"/>
      <c r="D5" s="1828"/>
      <c r="E5" s="1829"/>
      <c r="F5" s="1833">
        <v>168629520</v>
      </c>
      <c r="G5" s="1834"/>
      <c r="H5" s="1453" t="s">
        <v>192</v>
      </c>
      <c r="I5" s="1454"/>
      <c r="J5" s="1823">
        <f>SUM(F9:F51)</f>
        <v>16773813.380000001</v>
      </c>
      <c r="K5" s="1824"/>
      <c r="L5" s="1453" t="s">
        <v>274</v>
      </c>
      <c r="M5" s="1454"/>
      <c r="N5" s="1845">
        <f>J6/F3</f>
        <v>-4.2732501284472616E-3</v>
      </c>
      <c r="O5" s="1846"/>
      <c r="P5" s="1453" t="s">
        <v>289</v>
      </c>
      <c r="Q5" s="1454"/>
      <c r="R5" s="1819">
        <f>SUM(G9:G51)</f>
        <v>-1677381.3380000002</v>
      </c>
      <c r="S5" s="1820"/>
      <c r="T5" s="1453" t="s">
        <v>273</v>
      </c>
      <c r="U5" s="1454"/>
      <c r="V5" s="1787">
        <f>COUNTIF($S$9:$S$52,"Y")</f>
        <v>0</v>
      </c>
      <c r="W5" s="1788"/>
      <c r="X5" s="1453" t="s">
        <v>277</v>
      </c>
      <c r="Y5" s="1454"/>
      <c r="Z5" s="1787">
        <f>SUMIF($S$9:$S$39,"Y",$K$9:$K$39)</f>
        <v>0</v>
      </c>
      <c r="AA5" s="1788"/>
      <c r="AB5" s="1793" t="s">
        <v>281</v>
      </c>
      <c r="AC5" s="1785" t="e">
        <f>Z3/F4</f>
        <v>#DIV/0!</v>
      </c>
      <c r="AD5" s="1789" t="s">
        <v>454</v>
      </c>
      <c r="AE5" s="1790"/>
      <c r="AF5" s="225">
        <v>0</v>
      </c>
    </row>
    <row r="6" spans="2:37" ht="28.2" customHeight="1" thickBot="1">
      <c r="B6" s="1830" t="s">
        <v>189</v>
      </c>
      <c r="C6" s="1830"/>
      <c r="D6" s="1830"/>
      <c r="E6" s="1831"/>
      <c r="F6" s="1833">
        <v>0</v>
      </c>
      <c r="G6" s="1834"/>
      <c r="H6" s="1789" t="s">
        <v>193</v>
      </c>
      <c r="I6" s="1790"/>
      <c r="J6" s="1821">
        <f>J9+G9</f>
        <v>-720596.11800000002</v>
      </c>
      <c r="K6" s="1822"/>
      <c r="L6" s="1789" t="s">
        <v>280</v>
      </c>
      <c r="M6" s="1790"/>
      <c r="N6" s="1814">
        <f>SUM(J9:J51)</f>
        <v>-28000</v>
      </c>
      <c r="O6" s="1815"/>
      <c r="P6" s="1789" t="s">
        <v>290</v>
      </c>
      <c r="Q6" s="1790"/>
      <c r="R6" s="1791">
        <f>SUM(H9:H51)</f>
        <v>0</v>
      </c>
      <c r="S6" s="1792"/>
      <c r="T6" s="1789" t="s">
        <v>275</v>
      </c>
      <c r="U6" s="1790"/>
      <c r="V6" s="1791">
        <f>COUNTA(Y9:Y52)</f>
        <v>0</v>
      </c>
      <c r="W6" s="1792"/>
      <c r="X6" s="1789" t="s">
        <v>278</v>
      </c>
      <c r="Y6" s="1790"/>
      <c r="Z6" s="1791">
        <f>SUM(Z9:Z39)</f>
        <v>0</v>
      </c>
      <c r="AA6" s="1792"/>
      <c r="AB6" s="1793"/>
      <c r="AC6" s="1786"/>
      <c r="AD6" s="1789" t="s">
        <v>455</v>
      </c>
      <c r="AE6" s="1790"/>
      <c r="AF6" s="225" t="str">
        <f>IFERROR(AVERAGE(AD9:AD52),"")</f>
        <v/>
      </c>
    </row>
    <row r="7" spans="2:37" ht="15" customHeight="1" thickBot="1">
      <c r="B7" s="1802" t="s">
        <v>51</v>
      </c>
      <c r="C7" s="1803"/>
      <c r="D7" s="1803"/>
      <c r="E7" s="1804"/>
      <c r="F7" s="1802" t="s">
        <v>52</v>
      </c>
      <c r="G7" s="1803"/>
      <c r="H7" s="1803"/>
      <c r="I7" s="1803"/>
      <c r="J7" s="1805"/>
      <c r="K7" s="1849" t="s">
        <v>53</v>
      </c>
      <c r="L7" s="1807"/>
      <c r="M7" s="1816"/>
      <c r="N7" s="1806" t="s">
        <v>104</v>
      </c>
      <c r="O7" s="1807"/>
      <c r="P7" s="1807"/>
      <c r="Q7" s="1807"/>
      <c r="R7" s="1806" t="s">
        <v>349</v>
      </c>
      <c r="S7" s="1807"/>
      <c r="T7" s="1807"/>
      <c r="U7" s="1807"/>
      <c r="V7" s="1807"/>
      <c r="W7" s="1807"/>
      <c r="X7" s="1816"/>
      <c r="Y7" s="1806" t="s">
        <v>54</v>
      </c>
      <c r="Z7" s="1807"/>
      <c r="AA7" s="1807"/>
      <c r="AB7" s="1807"/>
      <c r="AC7" s="1816"/>
      <c r="AD7" s="599" t="s">
        <v>456</v>
      </c>
      <c r="AE7" s="599" t="s">
        <v>16</v>
      </c>
      <c r="AF7" s="601"/>
    </row>
    <row r="8" spans="2:37" ht="42.6" thickTop="1" thickBot="1">
      <c r="B8" s="40" t="s">
        <v>17</v>
      </c>
      <c r="C8" s="41" t="s">
        <v>55</v>
      </c>
      <c r="D8" s="41" t="s">
        <v>56</v>
      </c>
      <c r="E8" s="42" t="s">
        <v>57</v>
      </c>
      <c r="F8" s="40" t="s">
        <v>110</v>
      </c>
      <c r="G8" s="41" t="s">
        <v>58</v>
      </c>
      <c r="H8" s="41" t="s">
        <v>59</v>
      </c>
      <c r="I8" s="41" t="s">
        <v>496</v>
      </c>
      <c r="J8" s="41" t="s">
        <v>60</v>
      </c>
      <c r="K8" s="43" t="s">
        <v>61</v>
      </c>
      <c r="L8" s="44" t="s">
        <v>108</v>
      </c>
      <c r="M8" s="42" t="s">
        <v>107</v>
      </c>
      <c r="N8" s="40" t="s">
        <v>62</v>
      </c>
      <c r="O8" s="41" t="s">
        <v>486</v>
      </c>
      <c r="P8" s="41" t="s">
        <v>109</v>
      </c>
      <c r="Q8" s="43" t="s">
        <v>66</v>
      </c>
      <c r="R8" s="40" t="s">
        <v>63</v>
      </c>
      <c r="S8" s="41" t="s">
        <v>487</v>
      </c>
      <c r="T8" s="42" t="s">
        <v>64</v>
      </c>
      <c r="U8" s="45" t="s">
        <v>65</v>
      </c>
      <c r="V8" s="41" t="s">
        <v>488</v>
      </c>
      <c r="W8" s="43" t="s">
        <v>485</v>
      </c>
      <c r="X8" s="46" t="s">
        <v>66</v>
      </c>
      <c r="Y8" s="40" t="s">
        <v>67</v>
      </c>
      <c r="Z8" s="41" t="s">
        <v>68</v>
      </c>
      <c r="AA8" s="41" t="s">
        <v>69</v>
      </c>
      <c r="AB8" s="41" t="s">
        <v>70</v>
      </c>
      <c r="AC8" s="42" t="s">
        <v>71</v>
      </c>
      <c r="AD8" s="600"/>
      <c r="AE8" s="602"/>
      <c r="AF8" s="603"/>
    </row>
    <row r="9" spans="2:37" ht="15" thickTop="1">
      <c r="B9" s="50">
        <v>1</v>
      </c>
      <c r="C9" s="57">
        <v>1</v>
      </c>
      <c r="D9" s="57" t="s">
        <v>1980</v>
      </c>
      <c r="E9" s="58"/>
      <c r="F9" s="61">
        <v>6935961.1799999997</v>
      </c>
      <c r="G9" s="53">
        <f>IF(ISBLANK(F9),"",-F9*$N$3)</f>
        <v>-693596.11800000002</v>
      </c>
      <c r="H9" s="53"/>
      <c r="I9" s="54">
        <v>936354.76</v>
      </c>
      <c r="J9" s="63">
        <v>-27000</v>
      </c>
      <c r="K9" s="38">
        <f>IF(ISBLANK(F9),"",SUM(F9:J9))</f>
        <v>7151719.8219999997</v>
      </c>
      <c r="L9" s="658">
        <v>46028</v>
      </c>
      <c r="M9" s="661">
        <v>46201</v>
      </c>
      <c r="N9" s="656"/>
      <c r="O9" s="667"/>
      <c r="P9" s="648"/>
      <c r="Q9" s="769"/>
      <c r="R9" s="656"/>
      <c r="S9" s="65"/>
      <c r="T9" s="656"/>
      <c r="U9" s="656"/>
      <c r="V9" s="65"/>
      <c r="W9" s="656"/>
      <c r="X9" s="49"/>
      <c r="Y9" s="647"/>
      <c r="Z9" s="62" t="str">
        <f>IF(ISBLANK(Y9),"",K9)</f>
        <v/>
      </c>
      <c r="AA9" s="36" t="str">
        <f>IF(ISBLANK(Y9),"",Z9/K9)</f>
        <v/>
      </c>
      <c r="AB9" s="37" t="str">
        <f>IF(ISBLANK(W9),"",Y9-W9)</f>
        <v/>
      </c>
      <c r="AC9" s="35" t="str">
        <f>IF(ISBLANK(Y9),"",(K9-Z9))</f>
        <v/>
      </c>
      <c r="AD9" s="226" t="str">
        <f t="shared" ref="AD9:AD18" si="0">IF(ISBLANK(Y9),"",Y9-N9)</f>
        <v/>
      </c>
      <c r="AE9" s="1810"/>
      <c r="AF9" s="1811"/>
    </row>
    <row r="10" spans="2:37">
      <c r="B10" s="50">
        <v>2</v>
      </c>
      <c r="C10" s="57">
        <v>2</v>
      </c>
      <c r="D10" s="57" t="s">
        <v>2908</v>
      </c>
      <c r="E10" s="60"/>
      <c r="F10" s="61">
        <v>5943128.46</v>
      </c>
      <c r="G10" s="53">
        <f>IF(ISBLANK(F10),"",-F10*$N$3)</f>
        <v>-594312.84600000002</v>
      </c>
      <c r="H10" s="53"/>
      <c r="I10" s="53">
        <v>802322.34</v>
      </c>
      <c r="J10" s="63">
        <v>0</v>
      </c>
      <c r="K10" s="38">
        <f t="shared" ref="K10:K39" si="1">IF(ISBLANK(F10),"",SUM(F10:J10))</f>
        <v>6151137.9539999999</v>
      </c>
      <c r="L10" s="658">
        <v>46202</v>
      </c>
      <c r="M10" s="661">
        <v>46232</v>
      </c>
      <c r="N10" s="657"/>
      <c r="O10" s="668"/>
      <c r="P10" s="68"/>
      <c r="Q10" s="49" t="str">
        <f t="shared" ref="Q10:Q39" si="2">IF(ISBLANK(P10),"",P10-N10)</f>
        <v/>
      </c>
      <c r="R10" s="66"/>
      <c r="S10" s="67"/>
      <c r="T10" s="64"/>
      <c r="U10" s="68"/>
      <c r="V10" s="67"/>
      <c r="W10" s="69"/>
      <c r="X10" s="49" t="str">
        <f t="shared" ref="X10:X16" si="3">IF(ISBLANK(W10),"",W10-R10)</f>
        <v/>
      </c>
      <c r="Y10" s="66"/>
      <c r="Z10" s="62" t="str">
        <f t="shared" ref="Z10:Z51" si="4">IF(ISBLANK(Y10),"",K10)</f>
        <v/>
      </c>
      <c r="AA10" s="36" t="str">
        <f t="shared" ref="AA10:AA51" si="5">IF(ISBLANK(Y10),"",Z10/K10)</f>
        <v/>
      </c>
      <c r="AB10" s="37" t="str">
        <f t="shared" ref="AB10:AB51" si="6">IF(ISBLANK(W10),"",Y10-W10)</f>
        <v/>
      </c>
      <c r="AC10" s="35" t="str">
        <f t="shared" ref="AC10:AC51" si="7">IF(ISBLANK(Y10),"",(K10-Z10))</f>
        <v/>
      </c>
      <c r="AD10" s="227" t="str">
        <f t="shared" si="0"/>
        <v/>
      </c>
      <c r="AE10" s="1798"/>
      <c r="AF10" s="1799"/>
    </row>
    <row r="11" spans="2:37">
      <c r="B11" s="50">
        <v>3</v>
      </c>
      <c r="C11" s="57">
        <v>3</v>
      </c>
      <c r="D11" s="57" t="s">
        <v>3638</v>
      </c>
      <c r="E11" s="60"/>
      <c r="F11" s="61">
        <v>3894723.74</v>
      </c>
      <c r="G11" s="53">
        <f>IF(ISBLANK(F11),"",-F11*$N$3)</f>
        <v>-389472.37400000007</v>
      </c>
      <c r="H11" s="53"/>
      <c r="I11" s="53">
        <v>525787.71</v>
      </c>
      <c r="J11" s="63">
        <v>-1000</v>
      </c>
      <c r="K11" s="38">
        <f t="shared" si="1"/>
        <v>4030039.0760000004</v>
      </c>
      <c r="L11" s="658">
        <v>46203</v>
      </c>
      <c r="M11" s="661">
        <v>46265</v>
      </c>
      <c r="N11" s="657"/>
      <c r="O11" s="668"/>
      <c r="P11" s="68"/>
      <c r="Q11" s="49" t="str">
        <f t="shared" si="2"/>
        <v/>
      </c>
      <c r="R11" s="66"/>
      <c r="S11" s="67"/>
      <c r="T11" s="64"/>
      <c r="U11" s="68"/>
      <c r="V11" s="67"/>
      <c r="W11" s="69"/>
      <c r="X11" s="49" t="str">
        <f t="shared" si="3"/>
        <v/>
      </c>
      <c r="Y11" s="66"/>
      <c r="Z11" s="62" t="str">
        <f t="shared" si="4"/>
        <v/>
      </c>
      <c r="AA11" s="36" t="str">
        <f t="shared" si="5"/>
        <v/>
      </c>
      <c r="AB11" s="37" t="str">
        <f t="shared" si="6"/>
        <v/>
      </c>
      <c r="AC11" s="35" t="str">
        <f t="shared" si="7"/>
        <v/>
      </c>
      <c r="AD11" s="227" t="str">
        <f t="shared" si="0"/>
        <v/>
      </c>
      <c r="AE11" s="1798"/>
      <c r="AF11" s="1799"/>
    </row>
    <row r="12" spans="2:37">
      <c r="B12" s="50">
        <v>4</v>
      </c>
      <c r="C12" s="59"/>
      <c r="D12" s="59"/>
      <c r="E12" s="60"/>
      <c r="F12" s="61"/>
      <c r="G12" s="53"/>
      <c r="H12" s="53"/>
      <c r="I12" s="54"/>
      <c r="J12" s="63"/>
      <c r="K12" s="38" t="str">
        <f t="shared" si="1"/>
        <v/>
      </c>
      <c r="L12" s="658"/>
      <c r="M12" s="661"/>
      <c r="N12" s="657"/>
      <c r="O12" s="668"/>
      <c r="P12" s="68"/>
      <c r="Q12" s="49" t="str">
        <f t="shared" si="2"/>
        <v/>
      </c>
      <c r="R12" s="66"/>
      <c r="S12" s="67"/>
      <c r="T12" s="64"/>
      <c r="U12" s="68"/>
      <c r="V12" s="67"/>
      <c r="W12" s="69"/>
      <c r="X12" s="49" t="str">
        <f t="shared" si="3"/>
        <v/>
      </c>
      <c r="Y12" s="66"/>
      <c r="Z12" s="62" t="str">
        <f t="shared" si="4"/>
        <v/>
      </c>
      <c r="AA12" s="36" t="str">
        <f t="shared" si="5"/>
        <v/>
      </c>
      <c r="AB12" s="37" t="str">
        <f t="shared" si="6"/>
        <v/>
      </c>
      <c r="AC12" s="35" t="str">
        <f t="shared" si="7"/>
        <v/>
      </c>
      <c r="AD12" s="227" t="str">
        <f t="shared" si="0"/>
        <v/>
      </c>
      <c r="AE12" s="1798"/>
      <c r="AF12" s="1799"/>
    </row>
    <row r="13" spans="2:37">
      <c r="B13" s="50">
        <v>5</v>
      </c>
      <c r="C13" s="59"/>
      <c r="D13" s="59"/>
      <c r="E13" s="60"/>
      <c r="F13" s="61"/>
      <c r="G13" s="53"/>
      <c r="H13" s="53"/>
      <c r="I13" s="54"/>
      <c r="J13" s="63"/>
      <c r="K13" s="38" t="str">
        <f t="shared" si="1"/>
        <v/>
      </c>
      <c r="L13" s="658"/>
      <c r="M13" s="661"/>
      <c r="N13" s="657"/>
      <c r="O13" s="668"/>
      <c r="P13" s="68"/>
      <c r="Q13" s="49" t="str">
        <f t="shared" si="2"/>
        <v/>
      </c>
      <c r="R13" s="66"/>
      <c r="S13" s="67"/>
      <c r="T13" s="64"/>
      <c r="U13" s="68"/>
      <c r="V13" s="67"/>
      <c r="W13" s="69"/>
      <c r="X13" s="49" t="str">
        <f t="shared" si="3"/>
        <v/>
      </c>
      <c r="Y13" s="66"/>
      <c r="Z13" s="62" t="str">
        <f t="shared" si="4"/>
        <v/>
      </c>
      <c r="AA13" s="36" t="str">
        <f t="shared" si="5"/>
        <v/>
      </c>
      <c r="AB13" s="37" t="str">
        <f t="shared" si="6"/>
        <v/>
      </c>
      <c r="AC13" s="35" t="str">
        <f t="shared" si="7"/>
        <v/>
      </c>
      <c r="AD13" s="227" t="str">
        <f t="shared" si="0"/>
        <v/>
      </c>
      <c r="AE13" s="1798"/>
      <c r="AF13" s="1799"/>
    </row>
    <row r="14" spans="2:37">
      <c r="B14" s="50">
        <v>6</v>
      </c>
      <c r="C14" s="59"/>
      <c r="D14" s="59"/>
      <c r="E14" s="60"/>
      <c r="F14" s="61"/>
      <c r="G14" s="53"/>
      <c r="H14" s="53"/>
      <c r="I14" s="54"/>
      <c r="J14" s="63"/>
      <c r="K14" s="38" t="str">
        <f t="shared" si="1"/>
        <v/>
      </c>
      <c r="L14" s="658"/>
      <c r="M14" s="661"/>
      <c r="N14" s="657"/>
      <c r="O14" s="668"/>
      <c r="P14" s="68"/>
      <c r="Q14" s="49" t="str">
        <f t="shared" si="2"/>
        <v/>
      </c>
      <c r="R14" s="66"/>
      <c r="S14" s="67"/>
      <c r="T14" s="64"/>
      <c r="U14" s="68"/>
      <c r="V14" s="67"/>
      <c r="W14" s="69"/>
      <c r="X14" s="49" t="str">
        <f t="shared" si="3"/>
        <v/>
      </c>
      <c r="Y14" s="66"/>
      <c r="Z14" s="62" t="str">
        <f t="shared" si="4"/>
        <v/>
      </c>
      <c r="AA14" s="36" t="str">
        <f t="shared" si="5"/>
        <v/>
      </c>
      <c r="AB14" s="37" t="str">
        <f t="shared" si="6"/>
        <v/>
      </c>
      <c r="AC14" s="35" t="str">
        <f t="shared" si="7"/>
        <v/>
      </c>
      <c r="AD14" s="227" t="str">
        <f t="shared" si="0"/>
        <v/>
      </c>
      <c r="AE14" s="1798"/>
      <c r="AF14" s="1799"/>
    </row>
    <row r="15" spans="2:37">
      <c r="B15" s="50">
        <v>7</v>
      </c>
      <c r="C15" s="59"/>
      <c r="D15" s="59"/>
      <c r="E15" s="60"/>
      <c r="F15" s="61"/>
      <c r="G15" s="53"/>
      <c r="H15" s="53"/>
      <c r="I15" s="54"/>
      <c r="J15" s="63"/>
      <c r="K15" s="38" t="str">
        <f t="shared" si="1"/>
        <v/>
      </c>
      <c r="L15" s="658"/>
      <c r="M15" s="661"/>
      <c r="N15" s="657"/>
      <c r="O15" s="668"/>
      <c r="P15" s="68"/>
      <c r="Q15" s="49" t="str">
        <f t="shared" si="2"/>
        <v/>
      </c>
      <c r="R15" s="66"/>
      <c r="S15" s="67"/>
      <c r="T15" s="64"/>
      <c r="U15" s="68"/>
      <c r="V15" s="67"/>
      <c r="W15" s="69"/>
      <c r="X15" s="49" t="str">
        <f t="shared" si="3"/>
        <v/>
      </c>
      <c r="Y15" s="66"/>
      <c r="Z15" s="62" t="str">
        <f t="shared" si="4"/>
        <v/>
      </c>
      <c r="AA15" s="36" t="str">
        <f t="shared" si="5"/>
        <v/>
      </c>
      <c r="AB15" s="37" t="str">
        <f t="shared" si="6"/>
        <v/>
      </c>
      <c r="AC15" s="35" t="str">
        <f t="shared" si="7"/>
        <v/>
      </c>
      <c r="AD15" s="227" t="str">
        <f t="shared" si="0"/>
        <v/>
      </c>
      <c r="AE15" s="1798"/>
      <c r="AF15" s="1799"/>
    </row>
    <row r="16" spans="2:37">
      <c r="B16" s="50">
        <v>8</v>
      </c>
      <c r="C16" s="59"/>
      <c r="D16" s="59"/>
      <c r="E16" s="60"/>
      <c r="F16" s="61"/>
      <c r="G16" s="53"/>
      <c r="H16" s="53"/>
      <c r="I16" s="54"/>
      <c r="J16" s="63"/>
      <c r="K16" s="38" t="str">
        <f t="shared" si="1"/>
        <v/>
      </c>
      <c r="L16" s="658"/>
      <c r="M16" s="661"/>
      <c r="N16" s="657"/>
      <c r="O16" s="668"/>
      <c r="P16" s="68"/>
      <c r="Q16" s="49" t="str">
        <f t="shared" si="2"/>
        <v/>
      </c>
      <c r="R16" s="66"/>
      <c r="S16" s="67"/>
      <c r="T16" s="64"/>
      <c r="U16" s="68"/>
      <c r="V16" s="67"/>
      <c r="W16" s="69"/>
      <c r="X16" s="49" t="str">
        <f t="shared" si="3"/>
        <v/>
      </c>
      <c r="Y16" s="66"/>
      <c r="Z16" s="62" t="str">
        <f t="shared" si="4"/>
        <v/>
      </c>
      <c r="AA16" s="36" t="str">
        <f t="shared" si="5"/>
        <v/>
      </c>
      <c r="AB16" s="37" t="str">
        <f t="shared" si="6"/>
        <v/>
      </c>
      <c r="AC16" s="35" t="str">
        <f t="shared" si="7"/>
        <v/>
      </c>
      <c r="AD16" s="227" t="str">
        <f t="shared" si="0"/>
        <v/>
      </c>
      <c r="AE16" s="1798"/>
      <c r="AF16" s="1799"/>
    </row>
    <row r="17" spans="2:32">
      <c r="B17" s="50">
        <v>9</v>
      </c>
      <c r="C17" s="59"/>
      <c r="D17" s="59"/>
      <c r="E17" s="60"/>
      <c r="F17" s="61"/>
      <c r="G17" s="53"/>
      <c r="H17" s="53"/>
      <c r="I17" s="54"/>
      <c r="J17" s="63"/>
      <c r="K17" s="38" t="str">
        <f t="shared" si="1"/>
        <v/>
      </c>
      <c r="L17" s="658"/>
      <c r="M17" s="661"/>
      <c r="N17" s="657"/>
      <c r="O17" s="668"/>
      <c r="P17" s="68"/>
      <c r="Q17" s="49" t="str">
        <f t="shared" si="2"/>
        <v/>
      </c>
      <c r="R17" s="66"/>
      <c r="S17" s="67"/>
      <c r="T17" s="64"/>
      <c r="U17" s="68"/>
      <c r="V17" s="67"/>
      <c r="W17" s="69"/>
      <c r="X17" s="39" t="str">
        <f t="shared" ref="X17:X52" si="8">IF(ISBLANK(W17),"",W17-R17)</f>
        <v/>
      </c>
      <c r="Y17" s="66"/>
      <c r="Z17" s="62" t="str">
        <f t="shared" si="4"/>
        <v/>
      </c>
      <c r="AA17" s="36" t="str">
        <f t="shared" si="5"/>
        <v/>
      </c>
      <c r="AB17" s="37" t="str">
        <f t="shared" si="6"/>
        <v/>
      </c>
      <c r="AC17" s="35" t="str">
        <f t="shared" si="7"/>
        <v/>
      </c>
      <c r="AD17" s="227" t="str">
        <f t="shared" si="0"/>
        <v/>
      </c>
      <c r="AE17" s="1798"/>
      <c r="AF17" s="1799"/>
    </row>
    <row r="18" spans="2:32">
      <c r="B18" s="50">
        <v>10</v>
      </c>
      <c r="C18" s="59"/>
      <c r="D18" s="59"/>
      <c r="E18" s="60"/>
      <c r="F18" s="61"/>
      <c r="G18" s="53"/>
      <c r="H18" s="53"/>
      <c r="I18" s="54"/>
      <c r="J18" s="63"/>
      <c r="K18" s="38" t="str">
        <f t="shared" si="1"/>
        <v/>
      </c>
      <c r="L18" s="658"/>
      <c r="M18" s="661"/>
      <c r="N18" s="657"/>
      <c r="O18" s="668"/>
      <c r="P18" s="68"/>
      <c r="Q18" s="49" t="str">
        <f t="shared" si="2"/>
        <v/>
      </c>
      <c r="R18" s="66"/>
      <c r="S18" s="67"/>
      <c r="T18" s="64"/>
      <c r="U18" s="68"/>
      <c r="V18" s="67"/>
      <c r="W18" s="69">
        <v>0.08</v>
      </c>
      <c r="X18" s="39">
        <f t="shared" si="8"/>
        <v>0.08</v>
      </c>
      <c r="Y18" s="66"/>
      <c r="Z18" s="62" t="str">
        <f t="shared" si="4"/>
        <v/>
      </c>
      <c r="AA18" s="36" t="str">
        <f t="shared" si="5"/>
        <v/>
      </c>
      <c r="AB18" s="37">
        <f t="shared" si="6"/>
        <v>-0.08</v>
      </c>
      <c r="AC18" s="35" t="str">
        <f t="shared" si="7"/>
        <v/>
      </c>
      <c r="AD18" s="227" t="str">
        <f t="shared" si="0"/>
        <v/>
      </c>
      <c r="AE18" s="1798"/>
      <c r="AF18" s="1799"/>
    </row>
    <row r="19" spans="2:32">
      <c r="B19" s="50">
        <v>11</v>
      </c>
      <c r="C19" s="59"/>
      <c r="D19" s="59"/>
      <c r="E19" s="60"/>
      <c r="F19" s="61"/>
      <c r="G19" s="53"/>
      <c r="H19" s="53"/>
      <c r="I19" s="54"/>
      <c r="J19" s="63"/>
      <c r="K19" s="38" t="str">
        <f t="shared" si="1"/>
        <v/>
      </c>
      <c r="L19" s="658"/>
      <c r="M19" s="661"/>
      <c r="N19" s="657"/>
      <c r="O19" s="668"/>
      <c r="P19" s="68"/>
      <c r="Q19" s="49" t="str">
        <f t="shared" si="2"/>
        <v/>
      </c>
      <c r="R19" s="66"/>
      <c r="S19" s="67"/>
      <c r="T19" s="64"/>
      <c r="U19" s="68"/>
      <c r="V19" s="67"/>
      <c r="W19" s="69"/>
      <c r="X19" s="39" t="str">
        <f t="shared" si="8"/>
        <v/>
      </c>
      <c r="Y19" s="66"/>
      <c r="Z19" s="62" t="str">
        <f t="shared" si="4"/>
        <v/>
      </c>
      <c r="AA19" s="36" t="str">
        <f t="shared" si="5"/>
        <v/>
      </c>
      <c r="AB19" s="37" t="str">
        <f t="shared" si="6"/>
        <v/>
      </c>
      <c r="AC19" s="35" t="str">
        <f t="shared" si="7"/>
        <v/>
      </c>
      <c r="AD19" s="227" t="str">
        <f t="shared" ref="AD19:AD39" si="9">IF(ISBLANK(Y19),"",Y19-N19)</f>
        <v/>
      </c>
      <c r="AE19" s="1798"/>
      <c r="AF19" s="1799"/>
    </row>
    <row r="20" spans="2:32">
      <c r="B20" s="50">
        <v>12</v>
      </c>
      <c r="C20" s="59"/>
      <c r="D20" s="59"/>
      <c r="E20" s="60"/>
      <c r="F20" s="61"/>
      <c r="G20" s="53"/>
      <c r="H20" s="53"/>
      <c r="I20" s="54"/>
      <c r="J20" s="63"/>
      <c r="K20" s="38" t="str">
        <f t="shared" si="1"/>
        <v/>
      </c>
      <c r="L20" s="658"/>
      <c r="M20" s="661"/>
      <c r="N20" s="657"/>
      <c r="O20" s="668"/>
      <c r="P20" s="68"/>
      <c r="Q20" s="49" t="str">
        <f t="shared" si="2"/>
        <v/>
      </c>
      <c r="R20" s="66"/>
      <c r="S20" s="67"/>
      <c r="T20" s="64"/>
      <c r="U20" s="68"/>
      <c r="V20" s="67"/>
      <c r="W20" s="69"/>
      <c r="X20" s="39" t="str">
        <f t="shared" si="8"/>
        <v/>
      </c>
      <c r="Y20" s="66"/>
      <c r="Z20" s="62" t="str">
        <f t="shared" si="4"/>
        <v/>
      </c>
      <c r="AA20" s="36" t="str">
        <f t="shared" si="5"/>
        <v/>
      </c>
      <c r="AB20" s="37" t="str">
        <f t="shared" si="6"/>
        <v/>
      </c>
      <c r="AC20" s="35" t="str">
        <f t="shared" si="7"/>
        <v/>
      </c>
      <c r="AD20" s="617"/>
      <c r="AE20" s="1798"/>
      <c r="AF20" s="1799"/>
    </row>
    <row r="21" spans="2:32">
      <c r="B21" s="50">
        <v>13</v>
      </c>
      <c r="C21" s="59"/>
      <c r="D21" s="59"/>
      <c r="E21" s="60"/>
      <c r="F21" s="61"/>
      <c r="G21" s="53" t="str">
        <f t="shared" ref="G21:G51" si="10">IF(ISBLANK(F21),"",-F21*$N$3)</f>
        <v/>
      </c>
      <c r="H21" s="53" t="str">
        <f t="shared" ref="H21:H51" si="11">IF(ISBLANK(F21),"",-F21*$N$4)</f>
        <v/>
      </c>
      <c r="I21" s="54"/>
      <c r="J21" s="63"/>
      <c r="K21" s="38" t="str">
        <f t="shared" si="1"/>
        <v/>
      </c>
      <c r="L21" s="658"/>
      <c r="M21" s="661"/>
      <c r="N21" s="657"/>
      <c r="O21" s="668"/>
      <c r="P21" s="68"/>
      <c r="Q21" s="49" t="str">
        <f t="shared" si="2"/>
        <v/>
      </c>
      <c r="R21" s="66"/>
      <c r="S21" s="67"/>
      <c r="T21" s="64"/>
      <c r="U21" s="68"/>
      <c r="V21" s="67"/>
      <c r="W21" s="69"/>
      <c r="X21" s="39" t="str">
        <f t="shared" si="8"/>
        <v/>
      </c>
      <c r="Y21" s="66"/>
      <c r="Z21" s="62" t="str">
        <f t="shared" si="4"/>
        <v/>
      </c>
      <c r="AA21" s="36" t="str">
        <f t="shared" si="5"/>
        <v/>
      </c>
      <c r="AB21" s="37" t="str">
        <f t="shared" si="6"/>
        <v/>
      </c>
      <c r="AC21" s="35" t="str">
        <f t="shared" si="7"/>
        <v/>
      </c>
      <c r="AD21" s="227" t="str">
        <f t="shared" si="9"/>
        <v/>
      </c>
      <c r="AE21" s="1798"/>
      <c r="AF21" s="1799"/>
    </row>
    <row r="22" spans="2:32">
      <c r="B22" s="50">
        <v>14</v>
      </c>
      <c r="C22" s="59"/>
      <c r="D22" s="59"/>
      <c r="E22" s="60"/>
      <c r="F22" s="61"/>
      <c r="G22" s="53" t="str">
        <f t="shared" si="10"/>
        <v/>
      </c>
      <c r="H22" s="53" t="str">
        <f t="shared" si="11"/>
        <v/>
      </c>
      <c r="I22" s="54"/>
      <c r="J22" s="63"/>
      <c r="K22" s="38" t="str">
        <f t="shared" si="1"/>
        <v/>
      </c>
      <c r="L22" s="658"/>
      <c r="M22" s="661"/>
      <c r="N22" s="657"/>
      <c r="O22" s="668"/>
      <c r="P22" s="68"/>
      <c r="Q22" s="49" t="str">
        <f t="shared" si="2"/>
        <v/>
      </c>
      <c r="R22" s="66"/>
      <c r="S22" s="67"/>
      <c r="T22" s="64"/>
      <c r="U22" s="68"/>
      <c r="V22" s="67"/>
      <c r="W22" s="69"/>
      <c r="X22" s="39" t="str">
        <f t="shared" si="8"/>
        <v/>
      </c>
      <c r="Y22" s="66"/>
      <c r="Z22" s="62" t="str">
        <f t="shared" si="4"/>
        <v/>
      </c>
      <c r="AA22" s="36" t="str">
        <f t="shared" si="5"/>
        <v/>
      </c>
      <c r="AB22" s="37" t="str">
        <f t="shared" si="6"/>
        <v/>
      </c>
      <c r="AC22" s="35" t="str">
        <f t="shared" si="7"/>
        <v/>
      </c>
      <c r="AD22" s="227" t="str">
        <f t="shared" si="9"/>
        <v/>
      </c>
      <c r="AE22" s="1798"/>
      <c r="AF22" s="1799"/>
    </row>
    <row r="23" spans="2:32">
      <c r="B23" s="50">
        <v>15</v>
      </c>
      <c r="C23" s="59"/>
      <c r="D23" s="59"/>
      <c r="E23" s="60"/>
      <c r="F23" s="61"/>
      <c r="G23" s="53" t="str">
        <f t="shared" si="10"/>
        <v/>
      </c>
      <c r="H23" s="53" t="str">
        <f t="shared" si="11"/>
        <v/>
      </c>
      <c r="I23" s="54"/>
      <c r="J23" s="63"/>
      <c r="K23" s="38" t="str">
        <f t="shared" si="1"/>
        <v/>
      </c>
      <c r="L23" s="658"/>
      <c r="M23" s="661"/>
      <c r="N23" s="657"/>
      <c r="O23" s="668"/>
      <c r="P23" s="68"/>
      <c r="Q23" s="49" t="str">
        <f t="shared" si="2"/>
        <v/>
      </c>
      <c r="R23" s="66"/>
      <c r="S23" s="67"/>
      <c r="T23" s="64"/>
      <c r="U23" s="68"/>
      <c r="V23" s="67"/>
      <c r="W23" s="69"/>
      <c r="X23" s="39" t="str">
        <f t="shared" si="8"/>
        <v/>
      </c>
      <c r="Y23" s="66"/>
      <c r="Z23" s="62" t="str">
        <f t="shared" si="4"/>
        <v/>
      </c>
      <c r="AA23" s="36" t="str">
        <f t="shared" si="5"/>
        <v/>
      </c>
      <c r="AB23" s="37" t="str">
        <f t="shared" si="6"/>
        <v/>
      </c>
      <c r="AC23" s="35" t="str">
        <f t="shared" si="7"/>
        <v/>
      </c>
      <c r="AD23" s="227" t="str">
        <f t="shared" si="9"/>
        <v/>
      </c>
      <c r="AE23" s="1798"/>
      <c r="AF23" s="1799"/>
    </row>
    <row r="24" spans="2:32">
      <c r="B24" s="50">
        <v>16</v>
      </c>
      <c r="C24" s="59"/>
      <c r="D24" s="59"/>
      <c r="E24" s="60"/>
      <c r="F24" s="61"/>
      <c r="G24" s="53" t="str">
        <f t="shared" si="10"/>
        <v/>
      </c>
      <c r="H24" s="53" t="str">
        <f t="shared" si="11"/>
        <v/>
      </c>
      <c r="I24" s="54"/>
      <c r="J24" s="63"/>
      <c r="K24" s="38" t="str">
        <f t="shared" si="1"/>
        <v/>
      </c>
      <c r="L24" s="658"/>
      <c r="M24" s="661"/>
      <c r="N24" s="657"/>
      <c r="O24" s="668"/>
      <c r="P24" s="68"/>
      <c r="Q24" s="49" t="str">
        <f t="shared" si="2"/>
        <v/>
      </c>
      <c r="R24" s="66"/>
      <c r="S24" s="67"/>
      <c r="T24" s="64"/>
      <c r="U24" s="68"/>
      <c r="V24" s="67"/>
      <c r="W24" s="69"/>
      <c r="X24" s="39" t="str">
        <f t="shared" si="8"/>
        <v/>
      </c>
      <c r="Y24" s="66"/>
      <c r="Z24" s="62" t="str">
        <f t="shared" si="4"/>
        <v/>
      </c>
      <c r="AA24" s="36" t="str">
        <f t="shared" si="5"/>
        <v/>
      </c>
      <c r="AB24" s="37" t="str">
        <f t="shared" si="6"/>
        <v/>
      </c>
      <c r="AC24" s="35" t="str">
        <f t="shared" si="7"/>
        <v/>
      </c>
      <c r="AD24" s="227" t="str">
        <f t="shared" si="9"/>
        <v/>
      </c>
      <c r="AE24" s="1798"/>
      <c r="AF24" s="1799"/>
    </row>
    <row r="25" spans="2:32">
      <c r="B25" s="50">
        <v>17</v>
      </c>
      <c r="C25" s="59"/>
      <c r="D25" s="59"/>
      <c r="E25" s="60"/>
      <c r="F25" s="61"/>
      <c r="G25" s="53" t="str">
        <f t="shared" si="10"/>
        <v/>
      </c>
      <c r="H25" s="53" t="str">
        <f t="shared" si="11"/>
        <v/>
      </c>
      <c r="I25" s="54"/>
      <c r="J25" s="63"/>
      <c r="K25" s="38" t="str">
        <f t="shared" si="1"/>
        <v/>
      </c>
      <c r="L25" s="658"/>
      <c r="M25" s="661"/>
      <c r="N25" s="657"/>
      <c r="O25" s="668"/>
      <c r="P25" s="68"/>
      <c r="Q25" s="49" t="str">
        <f t="shared" si="2"/>
        <v/>
      </c>
      <c r="R25" s="66"/>
      <c r="S25" s="67"/>
      <c r="T25" s="64"/>
      <c r="U25" s="68"/>
      <c r="V25" s="67"/>
      <c r="W25" s="69"/>
      <c r="X25" s="39" t="str">
        <f t="shared" si="8"/>
        <v/>
      </c>
      <c r="Y25" s="66"/>
      <c r="Z25" s="62" t="str">
        <f t="shared" si="4"/>
        <v/>
      </c>
      <c r="AA25" s="36" t="str">
        <f t="shared" si="5"/>
        <v/>
      </c>
      <c r="AB25" s="37" t="str">
        <f t="shared" si="6"/>
        <v/>
      </c>
      <c r="AC25" s="35" t="str">
        <f t="shared" si="7"/>
        <v/>
      </c>
      <c r="AD25" s="227" t="str">
        <f t="shared" si="9"/>
        <v/>
      </c>
      <c r="AE25" s="1798"/>
      <c r="AF25" s="1799"/>
    </row>
    <row r="26" spans="2:32">
      <c r="B26" s="50">
        <v>18</v>
      </c>
      <c r="C26" s="59"/>
      <c r="D26" s="59"/>
      <c r="E26" s="60"/>
      <c r="F26" s="61"/>
      <c r="G26" s="53" t="str">
        <f t="shared" si="10"/>
        <v/>
      </c>
      <c r="H26" s="53" t="str">
        <f t="shared" si="11"/>
        <v/>
      </c>
      <c r="I26" s="54"/>
      <c r="J26" s="63"/>
      <c r="K26" s="38" t="str">
        <f t="shared" si="1"/>
        <v/>
      </c>
      <c r="L26" s="658"/>
      <c r="M26" s="661"/>
      <c r="N26" s="657"/>
      <c r="O26" s="668"/>
      <c r="P26" s="68"/>
      <c r="Q26" s="49" t="str">
        <f t="shared" si="2"/>
        <v/>
      </c>
      <c r="R26" s="66"/>
      <c r="S26" s="67"/>
      <c r="T26" s="64"/>
      <c r="U26" s="68"/>
      <c r="V26" s="67"/>
      <c r="W26" s="69"/>
      <c r="X26" s="39" t="str">
        <f t="shared" si="8"/>
        <v/>
      </c>
      <c r="Y26" s="66"/>
      <c r="Z26" s="62" t="str">
        <f t="shared" si="4"/>
        <v/>
      </c>
      <c r="AA26" s="36" t="str">
        <f t="shared" si="5"/>
        <v/>
      </c>
      <c r="AB26" s="37" t="str">
        <f t="shared" si="6"/>
        <v/>
      </c>
      <c r="AC26" s="35" t="str">
        <f t="shared" si="7"/>
        <v/>
      </c>
      <c r="AD26" s="227" t="str">
        <f t="shared" si="9"/>
        <v/>
      </c>
      <c r="AE26" s="1798"/>
      <c r="AF26" s="1799"/>
    </row>
    <row r="27" spans="2:32">
      <c r="B27" s="50">
        <v>19</v>
      </c>
      <c r="C27" s="59"/>
      <c r="D27" s="59"/>
      <c r="E27" s="60"/>
      <c r="F27" s="61"/>
      <c r="G27" s="53"/>
      <c r="H27" s="53"/>
      <c r="I27" s="54"/>
      <c r="J27" s="63"/>
      <c r="K27" s="38"/>
      <c r="L27" s="658"/>
      <c r="M27" s="661"/>
      <c r="N27" s="657"/>
      <c r="O27" s="668"/>
      <c r="P27" s="68"/>
      <c r="Q27" s="49" t="str">
        <f>IF(ISBLANK(P27),"",P27-N27)</f>
        <v/>
      </c>
      <c r="R27" s="66"/>
      <c r="S27" s="67"/>
      <c r="T27" s="64"/>
      <c r="U27" s="68"/>
      <c r="V27" s="67"/>
      <c r="W27" s="69"/>
      <c r="X27" s="39" t="str">
        <f>IF(ISBLANK(W27),"",W27-R27)</f>
        <v/>
      </c>
      <c r="Y27" s="66"/>
      <c r="Z27" s="62" t="str">
        <f>IF(ISBLANK(Y27),"",K27)</f>
        <v/>
      </c>
      <c r="AA27" s="36" t="str">
        <f>IF(ISBLANK(Y27),"",Z27/K27)</f>
        <v/>
      </c>
      <c r="AB27" s="37" t="str">
        <f>IF(ISBLANK(W27),"",Y27-W27)</f>
        <v/>
      </c>
      <c r="AC27" s="35" t="str">
        <f>IF(ISBLANK(Y27),"",(K27-Z27))</f>
        <v/>
      </c>
      <c r="AD27" s="227" t="str">
        <f>IF(ISBLANK(Y27),"",Y27-N27)</f>
        <v/>
      </c>
      <c r="AE27" s="1798"/>
      <c r="AF27" s="1799"/>
    </row>
    <row r="28" spans="2:32">
      <c r="B28" s="50">
        <v>20</v>
      </c>
      <c r="C28" s="59"/>
      <c r="D28" s="59"/>
      <c r="E28" s="60"/>
      <c r="F28" s="61"/>
      <c r="G28" s="53" t="str">
        <f t="shared" si="10"/>
        <v/>
      </c>
      <c r="H28" s="53" t="str">
        <f t="shared" si="11"/>
        <v/>
      </c>
      <c r="I28" s="54"/>
      <c r="J28" s="63"/>
      <c r="K28" s="38" t="str">
        <f t="shared" si="1"/>
        <v/>
      </c>
      <c r="L28" s="658"/>
      <c r="M28" s="661"/>
      <c r="N28" s="657"/>
      <c r="O28" s="668"/>
      <c r="P28" s="68"/>
      <c r="Q28" s="49" t="str">
        <f t="shared" si="2"/>
        <v/>
      </c>
      <c r="R28" s="66"/>
      <c r="S28" s="67"/>
      <c r="T28" s="64"/>
      <c r="U28" s="68"/>
      <c r="V28" s="67"/>
      <c r="W28" s="69"/>
      <c r="X28" s="39" t="str">
        <f t="shared" si="8"/>
        <v/>
      </c>
      <c r="Y28" s="66"/>
      <c r="Z28" s="62" t="str">
        <f t="shared" si="4"/>
        <v/>
      </c>
      <c r="AA28" s="36" t="str">
        <f t="shared" si="5"/>
        <v/>
      </c>
      <c r="AB28" s="37" t="str">
        <f t="shared" si="6"/>
        <v/>
      </c>
      <c r="AC28" s="35" t="str">
        <f t="shared" si="7"/>
        <v/>
      </c>
      <c r="AD28" s="227" t="str">
        <f t="shared" si="9"/>
        <v/>
      </c>
      <c r="AE28" s="1798"/>
      <c r="AF28" s="1799"/>
    </row>
    <row r="29" spans="2:32">
      <c r="B29" s="50">
        <v>21</v>
      </c>
      <c r="C29" s="59"/>
      <c r="D29" s="59"/>
      <c r="E29" s="60"/>
      <c r="F29" s="61"/>
      <c r="G29" s="53" t="str">
        <f t="shared" si="10"/>
        <v/>
      </c>
      <c r="H29" s="53" t="str">
        <f t="shared" si="11"/>
        <v/>
      </c>
      <c r="I29" s="54"/>
      <c r="J29" s="63"/>
      <c r="K29" s="38" t="str">
        <f t="shared" si="1"/>
        <v/>
      </c>
      <c r="L29" s="658"/>
      <c r="M29" s="661"/>
      <c r="N29" s="657"/>
      <c r="O29" s="668"/>
      <c r="P29" s="68"/>
      <c r="Q29" s="49" t="str">
        <f t="shared" si="2"/>
        <v/>
      </c>
      <c r="R29" s="66"/>
      <c r="S29" s="67"/>
      <c r="T29" s="64"/>
      <c r="U29" s="68"/>
      <c r="V29" s="67"/>
      <c r="W29" s="69"/>
      <c r="X29" s="39" t="str">
        <f t="shared" si="8"/>
        <v/>
      </c>
      <c r="Y29" s="66"/>
      <c r="Z29" s="62" t="str">
        <f t="shared" si="4"/>
        <v/>
      </c>
      <c r="AA29" s="36" t="str">
        <f t="shared" si="5"/>
        <v/>
      </c>
      <c r="AB29" s="37" t="str">
        <f t="shared" si="6"/>
        <v/>
      </c>
      <c r="AC29" s="35" t="str">
        <f t="shared" si="7"/>
        <v/>
      </c>
      <c r="AD29" s="227" t="str">
        <f t="shared" si="9"/>
        <v/>
      </c>
      <c r="AE29" s="1798"/>
      <c r="AF29" s="1799"/>
    </row>
    <row r="30" spans="2:32">
      <c r="B30" s="50">
        <v>22</v>
      </c>
      <c r="C30" s="59"/>
      <c r="D30" s="59"/>
      <c r="E30" s="60"/>
      <c r="F30" s="61"/>
      <c r="G30" s="53" t="str">
        <f t="shared" si="10"/>
        <v/>
      </c>
      <c r="H30" s="53" t="str">
        <f t="shared" si="11"/>
        <v/>
      </c>
      <c r="I30" s="54"/>
      <c r="J30" s="63"/>
      <c r="K30" s="38" t="str">
        <f t="shared" si="1"/>
        <v/>
      </c>
      <c r="L30" s="658"/>
      <c r="M30" s="661"/>
      <c r="N30" s="657"/>
      <c r="O30" s="668"/>
      <c r="P30" s="68"/>
      <c r="Q30" s="49" t="str">
        <f t="shared" si="2"/>
        <v/>
      </c>
      <c r="R30" s="66"/>
      <c r="S30" s="67"/>
      <c r="T30" s="64"/>
      <c r="U30" s="68"/>
      <c r="V30" s="67"/>
      <c r="W30" s="69"/>
      <c r="X30" s="39" t="str">
        <f t="shared" si="8"/>
        <v/>
      </c>
      <c r="Y30" s="66"/>
      <c r="Z30" s="62" t="str">
        <f t="shared" si="4"/>
        <v/>
      </c>
      <c r="AA30" s="36" t="str">
        <f t="shared" si="5"/>
        <v/>
      </c>
      <c r="AB30" s="37" t="str">
        <f t="shared" si="6"/>
        <v/>
      </c>
      <c r="AC30" s="35" t="str">
        <f t="shared" si="7"/>
        <v/>
      </c>
      <c r="AD30" s="227" t="str">
        <f t="shared" si="9"/>
        <v/>
      </c>
      <c r="AE30" s="1798"/>
      <c r="AF30" s="1799"/>
    </row>
    <row r="31" spans="2:32">
      <c r="B31" s="50">
        <v>23</v>
      </c>
      <c r="C31" s="59"/>
      <c r="D31" s="59"/>
      <c r="E31" s="60"/>
      <c r="F31" s="61"/>
      <c r="G31" s="53" t="str">
        <f t="shared" si="10"/>
        <v/>
      </c>
      <c r="H31" s="53" t="str">
        <f t="shared" si="11"/>
        <v/>
      </c>
      <c r="I31" s="54"/>
      <c r="J31" s="63"/>
      <c r="K31" s="38" t="str">
        <f t="shared" si="1"/>
        <v/>
      </c>
      <c r="L31" s="658"/>
      <c r="M31" s="661"/>
      <c r="N31" s="657"/>
      <c r="O31" s="668"/>
      <c r="P31" s="68"/>
      <c r="Q31" s="49" t="str">
        <f t="shared" si="2"/>
        <v/>
      </c>
      <c r="R31" s="66"/>
      <c r="S31" s="67"/>
      <c r="T31" s="64"/>
      <c r="U31" s="68"/>
      <c r="V31" s="67"/>
      <c r="W31" s="69"/>
      <c r="X31" s="39" t="str">
        <f t="shared" si="8"/>
        <v/>
      </c>
      <c r="Y31" s="66"/>
      <c r="Z31" s="62" t="str">
        <f t="shared" si="4"/>
        <v/>
      </c>
      <c r="AA31" s="36" t="str">
        <f t="shared" si="5"/>
        <v/>
      </c>
      <c r="AB31" s="37" t="str">
        <f t="shared" si="6"/>
        <v/>
      </c>
      <c r="AC31" s="35" t="str">
        <f t="shared" si="7"/>
        <v/>
      </c>
      <c r="AD31" s="227" t="str">
        <f t="shared" si="9"/>
        <v/>
      </c>
      <c r="AE31" s="1798"/>
      <c r="AF31" s="1799"/>
    </row>
    <row r="32" spans="2:32">
      <c r="B32" s="50">
        <v>24</v>
      </c>
      <c r="C32" s="59"/>
      <c r="D32" s="59"/>
      <c r="E32" s="60"/>
      <c r="F32" s="61"/>
      <c r="G32" s="53" t="str">
        <f t="shared" si="10"/>
        <v/>
      </c>
      <c r="H32" s="53" t="str">
        <f t="shared" si="11"/>
        <v/>
      </c>
      <c r="I32" s="54"/>
      <c r="J32" s="63"/>
      <c r="K32" s="38" t="str">
        <f t="shared" si="1"/>
        <v/>
      </c>
      <c r="L32" s="658"/>
      <c r="M32" s="661"/>
      <c r="N32" s="657"/>
      <c r="O32" s="668"/>
      <c r="P32" s="68"/>
      <c r="Q32" s="49" t="str">
        <f t="shared" si="2"/>
        <v/>
      </c>
      <c r="R32" s="66"/>
      <c r="S32" s="67"/>
      <c r="T32" s="64"/>
      <c r="U32" s="68"/>
      <c r="V32" s="67"/>
      <c r="W32" s="69"/>
      <c r="X32" s="39" t="str">
        <f t="shared" si="8"/>
        <v/>
      </c>
      <c r="Y32" s="66"/>
      <c r="Z32" s="62" t="str">
        <f t="shared" si="4"/>
        <v/>
      </c>
      <c r="AA32" s="36" t="str">
        <f t="shared" si="5"/>
        <v/>
      </c>
      <c r="AB32" s="37" t="str">
        <f t="shared" si="6"/>
        <v/>
      </c>
      <c r="AC32" s="35" t="str">
        <f t="shared" si="7"/>
        <v/>
      </c>
      <c r="AD32" s="227" t="str">
        <f t="shared" si="9"/>
        <v/>
      </c>
      <c r="AE32" s="1798"/>
      <c r="AF32" s="1799"/>
    </row>
    <row r="33" spans="2:32">
      <c r="B33" s="50">
        <v>25</v>
      </c>
      <c r="C33" s="59"/>
      <c r="D33" s="59"/>
      <c r="E33" s="60"/>
      <c r="F33" s="61"/>
      <c r="G33" s="53" t="str">
        <f t="shared" si="10"/>
        <v/>
      </c>
      <c r="H33" s="53" t="str">
        <f t="shared" si="11"/>
        <v/>
      </c>
      <c r="I33" s="54"/>
      <c r="J33" s="63"/>
      <c r="K33" s="38" t="str">
        <f t="shared" si="1"/>
        <v/>
      </c>
      <c r="L33" s="658"/>
      <c r="M33" s="661"/>
      <c r="N33" s="657"/>
      <c r="O33" s="668"/>
      <c r="P33" s="68"/>
      <c r="Q33" s="49" t="str">
        <f t="shared" si="2"/>
        <v/>
      </c>
      <c r="R33" s="66"/>
      <c r="S33" s="67"/>
      <c r="T33" s="64"/>
      <c r="U33" s="68"/>
      <c r="V33" s="67"/>
      <c r="W33" s="69"/>
      <c r="X33" s="39" t="str">
        <f t="shared" si="8"/>
        <v/>
      </c>
      <c r="Y33" s="66"/>
      <c r="Z33" s="62" t="str">
        <f t="shared" si="4"/>
        <v/>
      </c>
      <c r="AA33" s="36" t="str">
        <f t="shared" si="5"/>
        <v/>
      </c>
      <c r="AB33" s="37" t="str">
        <f t="shared" si="6"/>
        <v/>
      </c>
      <c r="AC33" s="35" t="str">
        <f t="shared" si="7"/>
        <v/>
      </c>
      <c r="AD33" s="227" t="str">
        <f t="shared" si="9"/>
        <v/>
      </c>
      <c r="AE33" s="1798"/>
      <c r="AF33" s="1799"/>
    </row>
    <row r="34" spans="2:32">
      <c r="B34" s="50">
        <v>26</v>
      </c>
      <c r="C34" s="59"/>
      <c r="D34" s="59"/>
      <c r="E34" s="60"/>
      <c r="F34" s="61"/>
      <c r="G34" s="53" t="str">
        <f t="shared" si="10"/>
        <v/>
      </c>
      <c r="H34" s="53" t="str">
        <f t="shared" si="11"/>
        <v/>
      </c>
      <c r="I34" s="54"/>
      <c r="J34" s="63"/>
      <c r="K34" s="38" t="str">
        <f t="shared" si="1"/>
        <v/>
      </c>
      <c r="L34" s="658"/>
      <c r="M34" s="661"/>
      <c r="N34" s="657"/>
      <c r="O34" s="668"/>
      <c r="P34" s="68"/>
      <c r="Q34" s="49" t="str">
        <f t="shared" si="2"/>
        <v/>
      </c>
      <c r="R34" s="66"/>
      <c r="S34" s="67"/>
      <c r="T34" s="64"/>
      <c r="U34" s="68"/>
      <c r="V34" s="67"/>
      <c r="W34" s="69"/>
      <c r="X34" s="39" t="str">
        <f t="shared" si="8"/>
        <v/>
      </c>
      <c r="Y34" s="66"/>
      <c r="Z34" s="62" t="str">
        <f t="shared" si="4"/>
        <v/>
      </c>
      <c r="AA34" s="36" t="str">
        <f t="shared" si="5"/>
        <v/>
      </c>
      <c r="AB34" s="37" t="str">
        <f t="shared" si="6"/>
        <v/>
      </c>
      <c r="AC34" s="35" t="str">
        <f t="shared" si="7"/>
        <v/>
      </c>
      <c r="AD34" s="227" t="str">
        <f t="shared" si="9"/>
        <v/>
      </c>
      <c r="AE34" s="1798"/>
      <c r="AF34" s="1799"/>
    </row>
    <row r="35" spans="2:32">
      <c r="B35" s="50">
        <v>27</v>
      </c>
      <c r="C35" s="59"/>
      <c r="D35" s="59"/>
      <c r="E35" s="60"/>
      <c r="F35" s="61"/>
      <c r="G35" s="53" t="str">
        <f t="shared" si="10"/>
        <v/>
      </c>
      <c r="H35" s="53" t="str">
        <f t="shared" si="11"/>
        <v/>
      </c>
      <c r="I35" s="54"/>
      <c r="J35" s="63"/>
      <c r="K35" s="38" t="str">
        <f t="shared" si="1"/>
        <v/>
      </c>
      <c r="L35" s="658"/>
      <c r="M35" s="661"/>
      <c r="N35" s="657"/>
      <c r="O35" s="668"/>
      <c r="P35" s="68"/>
      <c r="Q35" s="49" t="str">
        <f t="shared" si="2"/>
        <v/>
      </c>
      <c r="R35" s="66"/>
      <c r="S35" s="67"/>
      <c r="T35" s="64"/>
      <c r="U35" s="68"/>
      <c r="V35" s="67"/>
      <c r="W35" s="69"/>
      <c r="X35" s="39" t="str">
        <f t="shared" si="8"/>
        <v/>
      </c>
      <c r="Y35" s="66"/>
      <c r="Z35" s="62" t="str">
        <f t="shared" si="4"/>
        <v/>
      </c>
      <c r="AA35" s="36" t="str">
        <f t="shared" si="5"/>
        <v/>
      </c>
      <c r="AB35" s="37" t="str">
        <f t="shared" si="6"/>
        <v/>
      </c>
      <c r="AC35" s="35" t="str">
        <f t="shared" si="7"/>
        <v/>
      </c>
      <c r="AD35" s="227" t="str">
        <f t="shared" si="9"/>
        <v/>
      </c>
      <c r="AE35" s="1798"/>
      <c r="AF35" s="1799"/>
    </row>
    <row r="36" spans="2:32">
      <c r="B36" s="50">
        <v>28</v>
      </c>
      <c r="C36" s="59"/>
      <c r="D36" s="59"/>
      <c r="E36" s="60"/>
      <c r="F36" s="61"/>
      <c r="G36" s="53" t="str">
        <f t="shared" si="10"/>
        <v/>
      </c>
      <c r="H36" s="53" t="str">
        <f t="shared" si="11"/>
        <v/>
      </c>
      <c r="I36" s="54"/>
      <c r="J36" s="63"/>
      <c r="K36" s="38" t="str">
        <f t="shared" si="1"/>
        <v/>
      </c>
      <c r="L36" s="658"/>
      <c r="M36" s="661"/>
      <c r="N36" s="657"/>
      <c r="O36" s="668"/>
      <c r="P36" s="68"/>
      <c r="Q36" s="49" t="str">
        <f t="shared" si="2"/>
        <v/>
      </c>
      <c r="R36" s="66"/>
      <c r="S36" s="67"/>
      <c r="T36" s="64"/>
      <c r="U36" s="68"/>
      <c r="V36" s="67"/>
      <c r="W36" s="69"/>
      <c r="X36" s="39" t="str">
        <f t="shared" si="8"/>
        <v/>
      </c>
      <c r="Y36" s="66"/>
      <c r="Z36" s="62" t="str">
        <f t="shared" si="4"/>
        <v/>
      </c>
      <c r="AA36" s="36" t="str">
        <f t="shared" si="5"/>
        <v/>
      </c>
      <c r="AB36" s="37" t="str">
        <f t="shared" si="6"/>
        <v/>
      </c>
      <c r="AC36" s="35" t="str">
        <f t="shared" si="7"/>
        <v/>
      </c>
      <c r="AD36" s="227" t="str">
        <f t="shared" si="9"/>
        <v/>
      </c>
      <c r="AE36" s="1798"/>
      <c r="AF36" s="1799"/>
    </row>
    <row r="37" spans="2:32">
      <c r="B37" s="50">
        <v>29</v>
      </c>
      <c r="C37" s="59"/>
      <c r="D37" s="59"/>
      <c r="E37" s="60"/>
      <c r="F37" s="61"/>
      <c r="G37" s="53" t="str">
        <f t="shared" si="10"/>
        <v/>
      </c>
      <c r="H37" s="53" t="str">
        <f t="shared" si="11"/>
        <v/>
      </c>
      <c r="I37" s="54"/>
      <c r="J37" s="63"/>
      <c r="K37" s="38" t="str">
        <f t="shared" si="1"/>
        <v/>
      </c>
      <c r="L37" s="658"/>
      <c r="M37" s="661"/>
      <c r="N37" s="657"/>
      <c r="O37" s="668"/>
      <c r="P37" s="68"/>
      <c r="Q37" s="49" t="str">
        <f t="shared" si="2"/>
        <v/>
      </c>
      <c r="R37" s="66"/>
      <c r="S37" s="67"/>
      <c r="T37" s="64"/>
      <c r="U37" s="68"/>
      <c r="V37" s="67"/>
      <c r="W37" s="69"/>
      <c r="X37" s="39" t="str">
        <f t="shared" si="8"/>
        <v/>
      </c>
      <c r="Y37" s="66"/>
      <c r="Z37" s="62" t="str">
        <f t="shared" si="4"/>
        <v/>
      </c>
      <c r="AA37" s="36" t="str">
        <f t="shared" si="5"/>
        <v/>
      </c>
      <c r="AB37" s="37" t="str">
        <f t="shared" si="6"/>
        <v/>
      </c>
      <c r="AC37" s="35" t="str">
        <f t="shared" si="7"/>
        <v/>
      </c>
      <c r="AD37" s="227" t="str">
        <f t="shared" si="9"/>
        <v/>
      </c>
      <c r="AE37" s="1798"/>
      <c r="AF37" s="1799"/>
    </row>
    <row r="38" spans="2:32">
      <c r="B38" s="50">
        <v>30</v>
      </c>
      <c r="C38" s="59"/>
      <c r="D38" s="59"/>
      <c r="E38" s="60"/>
      <c r="F38" s="61"/>
      <c r="G38" s="53" t="str">
        <f t="shared" si="10"/>
        <v/>
      </c>
      <c r="H38" s="53" t="str">
        <f t="shared" si="11"/>
        <v/>
      </c>
      <c r="I38" s="54"/>
      <c r="J38" s="63"/>
      <c r="K38" s="38" t="str">
        <f t="shared" si="1"/>
        <v/>
      </c>
      <c r="L38" s="658"/>
      <c r="M38" s="661"/>
      <c r="N38" s="657"/>
      <c r="O38" s="668"/>
      <c r="P38" s="68"/>
      <c r="Q38" s="49" t="str">
        <f t="shared" si="2"/>
        <v/>
      </c>
      <c r="R38" s="66"/>
      <c r="S38" s="67"/>
      <c r="T38" s="64"/>
      <c r="U38" s="68"/>
      <c r="V38" s="67"/>
      <c r="W38" s="69"/>
      <c r="X38" s="39" t="str">
        <f t="shared" si="8"/>
        <v/>
      </c>
      <c r="Y38" s="66"/>
      <c r="Z38" s="62" t="str">
        <f t="shared" si="4"/>
        <v/>
      </c>
      <c r="AA38" s="36" t="str">
        <f t="shared" si="5"/>
        <v/>
      </c>
      <c r="AB38" s="37" t="str">
        <f t="shared" si="6"/>
        <v/>
      </c>
      <c r="AC38" s="35" t="str">
        <f t="shared" si="7"/>
        <v/>
      </c>
      <c r="AD38" s="227" t="str">
        <f t="shared" si="9"/>
        <v/>
      </c>
      <c r="AE38" s="1798"/>
      <c r="AF38" s="1799"/>
    </row>
    <row r="39" spans="2:32">
      <c r="B39" s="50">
        <v>31</v>
      </c>
      <c r="C39" s="59"/>
      <c r="D39" s="59"/>
      <c r="E39" s="60"/>
      <c r="F39" s="61"/>
      <c r="G39" s="53" t="str">
        <f t="shared" si="10"/>
        <v/>
      </c>
      <c r="H39" s="53" t="str">
        <f t="shared" si="11"/>
        <v/>
      </c>
      <c r="I39" s="54"/>
      <c r="J39" s="63"/>
      <c r="K39" s="38" t="str">
        <f t="shared" si="1"/>
        <v/>
      </c>
      <c r="L39" s="658"/>
      <c r="M39" s="661"/>
      <c r="N39" s="657"/>
      <c r="O39" s="668"/>
      <c r="P39" s="68"/>
      <c r="Q39" s="49" t="str">
        <f t="shared" si="2"/>
        <v/>
      </c>
      <c r="R39" s="66"/>
      <c r="S39" s="67"/>
      <c r="T39" s="64"/>
      <c r="U39" s="68"/>
      <c r="V39" s="67"/>
      <c r="W39" s="69"/>
      <c r="X39" s="39" t="str">
        <f t="shared" si="8"/>
        <v/>
      </c>
      <c r="Y39" s="66"/>
      <c r="Z39" s="62" t="str">
        <f t="shared" si="4"/>
        <v/>
      </c>
      <c r="AA39" s="36" t="str">
        <f t="shared" si="5"/>
        <v/>
      </c>
      <c r="AB39" s="37" t="str">
        <f t="shared" si="6"/>
        <v/>
      </c>
      <c r="AC39" s="35" t="str">
        <f t="shared" si="7"/>
        <v/>
      </c>
      <c r="AD39" s="227" t="str">
        <f t="shared" si="9"/>
        <v/>
      </c>
      <c r="AE39" s="1798"/>
      <c r="AF39" s="1799"/>
    </row>
    <row r="40" spans="2:32">
      <c r="B40" s="50">
        <v>32</v>
      </c>
      <c r="C40" s="252"/>
      <c r="D40" s="252"/>
      <c r="E40" s="253"/>
      <c r="F40" s="254"/>
      <c r="G40" s="53" t="str">
        <f t="shared" si="10"/>
        <v/>
      </c>
      <c r="H40" s="53" t="str">
        <f t="shared" si="11"/>
        <v/>
      </c>
      <c r="I40" s="255"/>
      <c r="J40" s="256"/>
      <c r="K40" s="257"/>
      <c r="L40" s="658"/>
      <c r="M40" s="662"/>
      <c r="N40" s="664"/>
      <c r="O40" s="669"/>
      <c r="P40" s="262"/>
      <c r="Q40" s="261"/>
      <c r="R40" s="259"/>
      <c r="S40" s="260"/>
      <c r="T40" s="258"/>
      <c r="U40" s="262"/>
      <c r="V40" s="260"/>
      <c r="W40" s="263"/>
      <c r="X40" s="264"/>
      <c r="Y40" s="259"/>
      <c r="Z40" s="62" t="str">
        <f t="shared" si="4"/>
        <v/>
      </c>
      <c r="AA40" s="36" t="str">
        <f t="shared" si="5"/>
        <v/>
      </c>
      <c r="AB40" s="37" t="str">
        <f t="shared" si="6"/>
        <v/>
      </c>
      <c r="AC40" s="35" t="str">
        <f t="shared" si="7"/>
        <v/>
      </c>
      <c r="AD40" s="265"/>
      <c r="AE40" s="1798"/>
      <c r="AF40" s="1799"/>
    </row>
    <row r="41" spans="2:32">
      <c r="B41" s="50">
        <v>33</v>
      </c>
      <c r="C41" s="252"/>
      <c r="D41" s="252"/>
      <c r="E41" s="253"/>
      <c r="F41" s="254"/>
      <c r="G41" s="53" t="str">
        <f t="shared" si="10"/>
        <v/>
      </c>
      <c r="H41" s="53" t="str">
        <f t="shared" si="11"/>
        <v/>
      </c>
      <c r="I41" s="255"/>
      <c r="J41" s="256"/>
      <c r="K41" s="257"/>
      <c r="L41" s="658"/>
      <c r="M41" s="662"/>
      <c r="N41" s="664"/>
      <c r="O41" s="669"/>
      <c r="P41" s="262"/>
      <c r="Q41" s="261"/>
      <c r="R41" s="259"/>
      <c r="S41" s="260"/>
      <c r="T41" s="258"/>
      <c r="U41" s="262"/>
      <c r="V41" s="260"/>
      <c r="W41" s="263"/>
      <c r="X41" s="264"/>
      <c r="Y41" s="259"/>
      <c r="Z41" s="62" t="str">
        <f t="shared" si="4"/>
        <v/>
      </c>
      <c r="AA41" s="36" t="str">
        <f t="shared" si="5"/>
        <v/>
      </c>
      <c r="AB41" s="37" t="str">
        <f t="shared" si="6"/>
        <v/>
      </c>
      <c r="AC41" s="35" t="str">
        <f t="shared" si="7"/>
        <v/>
      </c>
      <c r="AD41" s="265"/>
      <c r="AE41" s="1798"/>
      <c r="AF41" s="1799"/>
    </row>
    <row r="42" spans="2:32">
      <c r="B42" s="50">
        <v>34</v>
      </c>
      <c r="C42" s="252"/>
      <c r="D42" s="252"/>
      <c r="E42" s="253"/>
      <c r="F42" s="254"/>
      <c r="G42" s="53" t="str">
        <f t="shared" si="10"/>
        <v/>
      </c>
      <c r="H42" s="53" t="str">
        <f t="shared" si="11"/>
        <v/>
      </c>
      <c r="I42" s="255"/>
      <c r="J42" s="256"/>
      <c r="K42" s="257"/>
      <c r="L42" s="658"/>
      <c r="M42" s="662"/>
      <c r="N42" s="664"/>
      <c r="O42" s="669"/>
      <c r="P42" s="262"/>
      <c r="Q42" s="261"/>
      <c r="R42" s="259"/>
      <c r="S42" s="260"/>
      <c r="T42" s="258"/>
      <c r="U42" s="262"/>
      <c r="V42" s="260"/>
      <c r="W42" s="263"/>
      <c r="X42" s="264"/>
      <c r="Y42" s="259"/>
      <c r="Z42" s="62" t="str">
        <f t="shared" si="4"/>
        <v/>
      </c>
      <c r="AA42" s="36" t="str">
        <f t="shared" si="5"/>
        <v/>
      </c>
      <c r="AB42" s="37" t="str">
        <f t="shared" si="6"/>
        <v/>
      </c>
      <c r="AC42" s="35" t="str">
        <f t="shared" si="7"/>
        <v/>
      </c>
      <c r="AD42" s="265"/>
      <c r="AE42" s="1798"/>
      <c r="AF42" s="1799"/>
    </row>
    <row r="43" spans="2:32">
      <c r="B43" s="50">
        <v>35</v>
      </c>
      <c r="C43" s="252"/>
      <c r="D43" s="252"/>
      <c r="E43" s="253"/>
      <c r="F43" s="254"/>
      <c r="G43" s="53" t="str">
        <f t="shared" si="10"/>
        <v/>
      </c>
      <c r="H43" s="53" t="str">
        <f t="shared" si="11"/>
        <v/>
      </c>
      <c r="I43" s="255"/>
      <c r="J43" s="256"/>
      <c r="K43" s="257"/>
      <c r="L43" s="658"/>
      <c r="M43" s="662"/>
      <c r="N43" s="664"/>
      <c r="O43" s="669"/>
      <c r="P43" s="262"/>
      <c r="Q43" s="261"/>
      <c r="R43" s="259"/>
      <c r="S43" s="260"/>
      <c r="T43" s="258"/>
      <c r="U43" s="262"/>
      <c r="V43" s="260"/>
      <c r="W43" s="263"/>
      <c r="X43" s="264"/>
      <c r="Y43" s="259"/>
      <c r="Z43" s="62" t="str">
        <f t="shared" si="4"/>
        <v/>
      </c>
      <c r="AA43" s="36" t="str">
        <f t="shared" si="5"/>
        <v/>
      </c>
      <c r="AB43" s="37" t="str">
        <f t="shared" si="6"/>
        <v/>
      </c>
      <c r="AC43" s="35" t="str">
        <f t="shared" si="7"/>
        <v/>
      </c>
      <c r="AD43" s="265"/>
      <c r="AE43" s="1798"/>
      <c r="AF43" s="1799"/>
    </row>
    <row r="44" spans="2:32">
      <c r="B44" s="50">
        <v>36</v>
      </c>
      <c r="C44" s="252"/>
      <c r="D44" s="252"/>
      <c r="E44" s="253"/>
      <c r="F44" s="254"/>
      <c r="G44" s="53" t="str">
        <f t="shared" si="10"/>
        <v/>
      </c>
      <c r="H44" s="53" t="str">
        <f t="shared" si="11"/>
        <v/>
      </c>
      <c r="I44" s="255"/>
      <c r="J44" s="256"/>
      <c r="K44" s="257"/>
      <c r="L44" s="658"/>
      <c r="M44" s="662"/>
      <c r="N44" s="664"/>
      <c r="O44" s="669"/>
      <c r="P44" s="262"/>
      <c r="Q44" s="261"/>
      <c r="R44" s="259"/>
      <c r="S44" s="260"/>
      <c r="T44" s="258"/>
      <c r="U44" s="262"/>
      <c r="V44" s="260"/>
      <c r="W44" s="263"/>
      <c r="X44" s="264"/>
      <c r="Y44" s="259"/>
      <c r="Z44" s="62" t="str">
        <f t="shared" si="4"/>
        <v/>
      </c>
      <c r="AA44" s="36" t="str">
        <f t="shared" si="5"/>
        <v/>
      </c>
      <c r="AB44" s="37" t="str">
        <f t="shared" si="6"/>
        <v/>
      </c>
      <c r="AC44" s="35" t="str">
        <f t="shared" si="7"/>
        <v/>
      </c>
      <c r="AD44" s="265"/>
      <c r="AE44" s="1798"/>
      <c r="AF44" s="1799"/>
    </row>
    <row r="45" spans="2:32">
      <c r="B45" s="50">
        <v>37</v>
      </c>
      <c r="C45" s="252"/>
      <c r="D45" s="252"/>
      <c r="E45" s="253"/>
      <c r="F45" s="254"/>
      <c r="G45" s="53" t="str">
        <f t="shared" si="10"/>
        <v/>
      </c>
      <c r="H45" s="53" t="str">
        <f t="shared" si="11"/>
        <v/>
      </c>
      <c r="I45" s="255"/>
      <c r="J45" s="256"/>
      <c r="K45" s="257"/>
      <c r="L45" s="658"/>
      <c r="M45" s="662"/>
      <c r="N45" s="664"/>
      <c r="O45" s="669"/>
      <c r="P45" s="262"/>
      <c r="Q45" s="261"/>
      <c r="R45" s="259"/>
      <c r="S45" s="260"/>
      <c r="T45" s="258"/>
      <c r="U45" s="262"/>
      <c r="V45" s="260"/>
      <c r="W45" s="263"/>
      <c r="X45" s="264"/>
      <c r="Y45" s="259"/>
      <c r="Z45" s="62" t="str">
        <f t="shared" si="4"/>
        <v/>
      </c>
      <c r="AA45" s="36" t="str">
        <f t="shared" si="5"/>
        <v/>
      </c>
      <c r="AB45" s="37" t="str">
        <f t="shared" si="6"/>
        <v/>
      </c>
      <c r="AC45" s="35" t="str">
        <f t="shared" si="7"/>
        <v/>
      </c>
      <c r="AD45" s="265"/>
      <c r="AE45" s="1798"/>
      <c r="AF45" s="1799"/>
    </row>
    <row r="46" spans="2:32">
      <c r="B46" s="50">
        <v>38</v>
      </c>
      <c r="C46" s="252"/>
      <c r="D46" s="252"/>
      <c r="E46" s="253"/>
      <c r="F46" s="254"/>
      <c r="G46" s="53" t="str">
        <f t="shared" si="10"/>
        <v/>
      </c>
      <c r="H46" s="53" t="str">
        <f t="shared" si="11"/>
        <v/>
      </c>
      <c r="I46" s="255"/>
      <c r="J46" s="256"/>
      <c r="K46" s="257"/>
      <c r="L46" s="658"/>
      <c r="M46" s="662"/>
      <c r="N46" s="664"/>
      <c r="O46" s="669"/>
      <c r="P46" s="262"/>
      <c r="Q46" s="261"/>
      <c r="R46" s="259"/>
      <c r="S46" s="260"/>
      <c r="T46" s="258"/>
      <c r="U46" s="262"/>
      <c r="V46" s="260"/>
      <c r="W46" s="263"/>
      <c r="X46" s="264"/>
      <c r="Y46" s="259"/>
      <c r="Z46" s="62" t="str">
        <f t="shared" si="4"/>
        <v/>
      </c>
      <c r="AA46" s="36" t="str">
        <f t="shared" si="5"/>
        <v/>
      </c>
      <c r="AB46" s="37" t="str">
        <f t="shared" si="6"/>
        <v/>
      </c>
      <c r="AC46" s="35" t="str">
        <f t="shared" si="7"/>
        <v/>
      </c>
      <c r="AD46" s="265"/>
      <c r="AE46" s="1798"/>
      <c r="AF46" s="1799"/>
    </row>
    <row r="47" spans="2:32">
      <c r="B47" s="50">
        <v>39</v>
      </c>
      <c r="C47" s="252"/>
      <c r="D47" s="252"/>
      <c r="E47" s="253"/>
      <c r="F47" s="254"/>
      <c r="G47" s="53" t="str">
        <f t="shared" si="10"/>
        <v/>
      </c>
      <c r="H47" s="53" t="str">
        <f t="shared" si="11"/>
        <v/>
      </c>
      <c r="I47" s="255"/>
      <c r="J47" s="256"/>
      <c r="K47" s="257"/>
      <c r="L47" s="658"/>
      <c r="M47" s="662"/>
      <c r="N47" s="664"/>
      <c r="O47" s="669"/>
      <c r="P47" s="262"/>
      <c r="Q47" s="261"/>
      <c r="R47" s="259"/>
      <c r="S47" s="260"/>
      <c r="T47" s="258"/>
      <c r="U47" s="262"/>
      <c r="V47" s="260"/>
      <c r="W47" s="263"/>
      <c r="X47" s="264"/>
      <c r="Y47" s="259"/>
      <c r="Z47" s="62" t="str">
        <f t="shared" si="4"/>
        <v/>
      </c>
      <c r="AA47" s="36" t="str">
        <f t="shared" si="5"/>
        <v/>
      </c>
      <c r="AB47" s="37" t="str">
        <f t="shared" si="6"/>
        <v/>
      </c>
      <c r="AC47" s="35" t="str">
        <f t="shared" si="7"/>
        <v/>
      </c>
      <c r="AD47" s="265"/>
      <c r="AE47" s="1798"/>
      <c r="AF47" s="1799"/>
    </row>
    <row r="48" spans="2:32">
      <c r="B48" s="50">
        <v>40</v>
      </c>
      <c r="C48" s="252"/>
      <c r="D48" s="252"/>
      <c r="E48" s="253"/>
      <c r="F48" s="254"/>
      <c r="G48" s="53" t="str">
        <f t="shared" si="10"/>
        <v/>
      </c>
      <c r="H48" s="53" t="str">
        <f t="shared" si="11"/>
        <v/>
      </c>
      <c r="I48" s="255"/>
      <c r="J48" s="256"/>
      <c r="K48" s="257"/>
      <c r="L48" s="658"/>
      <c r="M48" s="662"/>
      <c r="N48" s="664"/>
      <c r="O48" s="669"/>
      <c r="P48" s="262"/>
      <c r="Q48" s="261"/>
      <c r="R48" s="259"/>
      <c r="S48" s="260"/>
      <c r="T48" s="258"/>
      <c r="U48" s="262"/>
      <c r="V48" s="260"/>
      <c r="W48" s="263"/>
      <c r="X48" s="264"/>
      <c r="Y48" s="259"/>
      <c r="Z48" s="62" t="str">
        <f t="shared" si="4"/>
        <v/>
      </c>
      <c r="AA48" s="36" t="str">
        <f t="shared" si="5"/>
        <v/>
      </c>
      <c r="AB48" s="37" t="str">
        <f t="shared" si="6"/>
        <v/>
      </c>
      <c r="AC48" s="35" t="str">
        <f t="shared" si="7"/>
        <v/>
      </c>
      <c r="AD48" s="265"/>
      <c r="AE48" s="1798"/>
      <c r="AF48" s="1799"/>
    </row>
    <row r="49" spans="2:32">
      <c r="B49" s="50">
        <v>41</v>
      </c>
      <c r="C49" s="252"/>
      <c r="D49" s="252"/>
      <c r="E49" s="253"/>
      <c r="F49" s="254"/>
      <c r="G49" s="53" t="str">
        <f t="shared" si="10"/>
        <v/>
      </c>
      <c r="H49" s="53" t="str">
        <f t="shared" si="11"/>
        <v/>
      </c>
      <c r="I49" s="255"/>
      <c r="J49" s="256"/>
      <c r="K49" s="257"/>
      <c r="L49" s="658"/>
      <c r="M49" s="662"/>
      <c r="N49" s="664"/>
      <c r="O49" s="669"/>
      <c r="P49" s="262"/>
      <c r="Q49" s="261"/>
      <c r="R49" s="259"/>
      <c r="S49" s="260"/>
      <c r="T49" s="258"/>
      <c r="U49" s="262"/>
      <c r="V49" s="260"/>
      <c r="W49" s="263"/>
      <c r="X49" s="264"/>
      <c r="Y49" s="259"/>
      <c r="Z49" s="62" t="str">
        <f t="shared" si="4"/>
        <v/>
      </c>
      <c r="AA49" s="36" t="str">
        <f t="shared" si="5"/>
        <v/>
      </c>
      <c r="AB49" s="37" t="str">
        <f t="shared" si="6"/>
        <v/>
      </c>
      <c r="AC49" s="35" t="str">
        <f t="shared" si="7"/>
        <v/>
      </c>
      <c r="AD49" s="265"/>
      <c r="AE49" s="1798"/>
      <c r="AF49" s="1799"/>
    </row>
    <row r="50" spans="2:32">
      <c r="B50" s="50">
        <v>42</v>
      </c>
      <c r="C50" s="252"/>
      <c r="D50" s="252"/>
      <c r="E50" s="253"/>
      <c r="F50" s="254"/>
      <c r="G50" s="53" t="str">
        <f t="shared" si="10"/>
        <v/>
      </c>
      <c r="H50" s="53" t="str">
        <f t="shared" si="11"/>
        <v/>
      </c>
      <c r="I50" s="255"/>
      <c r="J50" s="256"/>
      <c r="K50" s="257"/>
      <c r="L50" s="658"/>
      <c r="M50" s="662"/>
      <c r="N50" s="664"/>
      <c r="O50" s="669"/>
      <c r="P50" s="262"/>
      <c r="Q50" s="261"/>
      <c r="R50" s="259"/>
      <c r="S50" s="260"/>
      <c r="T50" s="258"/>
      <c r="U50" s="262"/>
      <c r="V50" s="260"/>
      <c r="W50" s="263"/>
      <c r="X50" s="264"/>
      <c r="Y50" s="259"/>
      <c r="Z50" s="62" t="str">
        <f t="shared" si="4"/>
        <v/>
      </c>
      <c r="AA50" s="36" t="str">
        <f t="shared" si="5"/>
        <v/>
      </c>
      <c r="AB50" s="37" t="str">
        <f t="shared" si="6"/>
        <v/>
      </c>
      <c r="AC50" s="35" t="str">
        <f t="shared" si="7"/>
        <v/>
      </c>
      <c r="AD50" s="265"/>
      <c r="AE50" s="1798"/>
      <c r="AF50" s="1799"/>
    </row>
    <row r="51" spans="2:32">
      <c r="B51" s="50">
        <v>43</v>
      </c>
      <c r="C51" s="252"/>
      <c r="D51" s="252"/>
      <c r="E51" s="253"/>
      <c r="F51" s="254"/>
      <c r="G51" s="53" t="str">
        <f t="shared" si="10"/>
        <v/>
      </c>
      <c r="H51" s="53" t="str">
        <f t="shared" si="11"/>
        <v/>
      </c>
      <c r="I51" s="255"/>
      <c r="J51" s="256"/>
      <c r="K51" s="257"/>
      <c r="L51" s="658"/>
      <c r="M51" s="662"/>
      <c r="N51" s="664"/>
      <c r="O51" s="669"/>
      <c r="P51" s="262"/>
      <c r="Q51" s="261"/>
      <c r="R51" s="259"/>
      <c r="S51" s="260"/>
      <c r="T51" s="258"/>
      <c r="U51" s="262"/>
      <c r="V51" s="260"/>
      <c r="W51" s="263"/>
      <c r="X51" s="264"/>
      <c r="Y51" s="259"/>
      <c r="Z51" s="62" t="str">
        <f t="shared" si="4"/>
        <v/>
      </c>
      <c r="AA51" s="36" t="str">
        <f t="shared" si="5"/>
        <v/>
      </c>
      <c r="AB51" s="37" t="str">
        <f t="shared" si="6"/>
        <v/>
      </c>
      <c r="AC51" s="35" t="str">
        <f t="shared" si="7"/>
        <v/>
      </c>
      <c r="AD51" s="265"/>
      <c r="AE51" s="1798"/>
      <c r="AF51" s="1799"/>
    </row>
    <row r="52" spans="2:32" ht="15" thickBot="1">
      <c r="B52" s="236"/>
      <c r="C52" s="237"/>
      <c r="D52" s="237"/>
      <c r="E52" s="238" t="s">
        <v>74</v>
      </c>
      <c r="F52" s="249">
        <f>SUM(F9:F51)</f>
        <v>16773813.380000001</v>
      </c>
      <c r="G52" s="245">
        <f>SUM(G9:G51)</f>
        <v>-1677381.3380000002</v>
      </c>
      <c r="H52" s="245">
        <f>SUM(H9:H51)</f>
        <v>0</v>
      </c>
      <c r="I52" s="245"/>
      <c r="J52" s="250">
        <f>SUM(J9:J51)</f>
        <v>-28000</v>
      </c>
      <c r="K52" s="251">
        <f>SUM(K9:K51)</f>
        <v>17332896.852000002</v>
      </c>
      <c r="L52" s="659"/>
      <c r="M52" s="663"/>
      <c r="N52" s="665"/>
      <c r="O52" s="670"/>
      <c r="P52" s="666"/>
      <c r="Q52" s="241" t="str">
        <f>IF(ISBLANK(P52),"",P52-N52)</f>
        <v/>
      </c>
      <c r="R52" s="239"/>
      <c r="S52" s="240"/>
      <c r="T52" s="242"/>
      <c r="U52" s="243"/>
      <c r="V52" s="240"/>
      <c r="W52" s="244"/>
      <c r="X52" s="241" t="str">
        <f t="shared" si="8"/>
        <v/>
      </c>
      <c r="Y52" s="239"/>
      <c r="Z52" s="251">
        <f>SUM(Z9:Z51)</f>
        <v>0</v>
      </c>
      <c r="AA52" s="246"/>
      <c r="AB52" s="247" t="str">
        <f>IF(ISBLANK(Y52),"",Y52-W52)</f>
        <v/>
      </c>
      <c r="AC52" s="251">
        <f>SUM(AC9:AC51)</f>
        <v>0</v>
      </c>
      <c r="AD52" s="248" t="str">
        <f>IF(ISBLANK(Y52),"",Y52-N52)</f>
        <v/>
      </c>
      <c r="AE52" s="1840"/>
      <c r="AF52" s="1841"/>
    </row>
    <row r="53" spans="2:32">
      <c r="W53" s="6"/>
    </row>
  </sheetData>
  <mergeCells count="113">
    <mergeCell ref="V4:W4"/>
    <mergeCell ref="T4:U4"/>
    <mergeCell ref="P3:Q3"/>
    <mergeCell ref="R3:S3"/>
    <mergeCell ref="Y7:AC7"/>
    <mergeCell ref="R6:S6"/>
    <mergeCell ref="L4:M4"/>
    <mergeCell ref="N4:O4"/>
    <mergeCell ref="L5:M5"/>
    <mergeCell ref="N5:O5"/>
    <mergeCell ref="L6:M6"/>
    <mergeCell ref="L3:M3"/>
    <mergeCell ref="N3:O3"/>
    <mergeCell ref="K7:M7"/>
    <mergeCell ref="AD2:AF2"/>
    <mergeCell ref="AD3:AE3"/>
    <mergeCell ref="AD4:AE4"/>
    <mergeCell ref="AD5:AE5"/>
    <mergeCell ref="AD6:AE6"/>
    <mergeCell ref="AE52:AF52"/>
    <mergeCell ref="AE33:AF33"/>
    <mergeCell ref="AE34:AF34"/>
    <mergeCell ref="AE35:AF35"/>
    <mergeCell ref="AE36:AF36"/>
    <mergeCell ref="AE37:AF37"/>
    <mergeCell ref="AE48:AF48"/>
    <mergeCell ref="AE49:AF49"/>
    <mergeCell ref="AE50:AF50"/>
    <mergeCell ref="AE51:AF51"/>
    <mergeCell ref="AE40:AF40"/>
    <mergeCell ref="AE41:AF41"/>
    <mergeCell ref="AE42:AF42"/>
    <mergeCell ref="AE43:AF43"/>
    <mergeCell ref="AE44:AF44"/>
    <mergeCell ref="AE45:AF45"/>
    <mergeCell ref="AE46:AF46"/>
    <mergeCell ref="AE47:AF47"/>
    <mergeCell ref="AE38:AF38"/>
    <mergeCell ref="AE39:AF39"/>
    <mergeCell ref="AE28:AF28"/>
    <mergeCell ref="AE29:AF29"/>
    <mergeCell ref="AE30:AF30"/>
    <mergeCell ref="AE31:AF31"/>
    <mergeCell ref="AE32:AF32"/>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B7:E7"/>
    <mergeCell ref="F7:J7"/>
    <mergeCell ref="N7:Q7"/>
    <mergeCell ref="H3:I3"/>
    <mergeCell ref="J3:K3"/>
    <mergeCell ref="AE23:AF23"/>
    <mergeCell ref="AE24:AF24"/>
    <mergeCell ref="AE25:AF25"/>
    <mergeCell ref="AE26:AF26"/>
    <mergeCell ref="AE9:AF9"/>
    <mergeCell ref="H4:I4"/>
    <mergeCell ref="J4:K4"/>
    <mergeCell ref="N6:O6"/>
    <mergeCell ref="R7:X7"/>
    <mergeCell ref="P4:Q4"/>
    <mergeCell ref="R4:S4"/>
    <mergeCell ref="P5:Q5"/>
    <mergeCell ref="R5:S5"/>
    <mergeCell ref="T3:U3"/>
    <mergeCell ref="H6:I6"/>
    <mergeCell ref="J6:K6"/>
    <mergeCell ref="H5:I5"/>
    <mergeCell ref="J5:K5"/>
    <mergeCell ref="P6:Q6"/>
    <mergeCell ref="AE27:AF27"/>
    <mergeCell ref="AH3:AH4"/>
    <mergeCell ref="AE18:AF18"/>
    <mergeCell ref="AE19:AF19"/>
    <mergeCell ref="AE20:AF20"/>
    <mergeCell ref="AE21:AF21"/>
    <mergeCell ref="AE22:AF22"/>
    <mergeCell ref="AE13:AF13"/>
    <mergeCell ref="AE14:AF14"/>
    <mergeCell ref="AE15:AF15"/>
    <mergeCell ref="AE16:AF16"/>
    <mergeCell ref="AE17:AF17"/>
    <mergeCell ref="AE10:AF10"/>
    <mergeCell ref="AE11:AF11"/>
    <mergeCell ref="AE12:AF12"/>
    <mergeCell ref="AI3:AJ4"/>
    <mergeCell ref="AC5:AC6"/>
    <mergeCell ref="X4:Y4"/>
    <mergeCell ref="Z4:AA4"/>
    <mergeCell ref="X5:Y5"/>
    <mergeCell ref="Z5:AA5"/>
    <mergeCell ref="X6:Y6"/>
    <mergeCell ref="Z6:AA6"/>
    <mergeCell ref="AB5:AB6"/>
    <mergeCell ref="AC3:AC4"/>
    <mergeCell ref="X3:Y3"/>
    <mergeCell ref="AB3:AB4"/>
  </mergeCells>
  <phoneticPr fontId="106" type="noConversion"/>
  <conditionalFormatting sqref="J6:K6">
    <cfRule type="cellIs" dxfId="37" priority="9" operator="greaterThan">
      <formula>0</formula>
    </cfRule>
  </conditionalFormatting>
  <dataValidations disablePrompts="1" count="1">
    <dataValidation type="list" allowBlank="1" showInputMessage="1" showErrorMessage="1" sqref="O9:O52 V9:V52 S9:S52" xr:uid="{00000000-0002-0000-1000-000000000000}">
      <formula1>$AK$1:$AK$2</formula1>
    </dataValidation>
  </dataValidations>
  <printOptions horizontalCentered="1" verticalCentered="1"/>
  <pageMargins left="0" right="0" top="0" bottom="0" header="0" footer="0"/>
  <pageSetup paperSize="8" scale="59" orientation="landscape" r:id="rId1"/>
  <headerFooter>
    <oddFooter>&amp;R_x000D_&amp;1#&amp;"Aptos"&amp;10&amp;K000000 Data sensitivity - Internal</oddFooter>
  </headerFooter>
  <ignoredErrors>
    <ignoredError sqref="N6 R3:R6 Z9 Z3:Z6 V3:V6 AF6 J6" unlockedFormula="1"/>
  </ignoredError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tabColor theme="0" tint="-0.499984740745262"/>
    <pageSetUpPr fitToPage="1"/>
  </sheetPr>
  <dimension ref="A1:AA137"/>
  <sheetViews>
    <sheetView view="pageBreakPreview" topLeftCell="H9" zoomScaleNormal="60" zoomScaleSheetLayoutView="100" workbookViewId="0">
      <selection activeCell="U20" sqref="U20"/>
    </sheetView>
  </sheetViews>
  <sheetFormatPr defaultColWidth="9.109375" defaultRowHeight="14.4"/>
  <cols>
    <col min="1" max="1" width="11.33203125" style="103" customWidth="1"/>
    <col min="2" max="2" width="19.33203125" style="103" customWidth="1"/>
    <col min="3" max="3" width="17" style="103" customWidth="1"/>
    <col min="4" max="4" width="47.6640625" style="103" customWidth="1"/>
    <col min="5" max="5" width="26.33203125" style="103" customWidth="1"/>
    <col min="6" max="6" width="33.6640625" style="103" customWidth="1"/>
    <col min="7" max="7" width="60.6640625" style="103" customWidth="1"/>
    <col min="8" max="8" width="17" customWidth="1"/>
    <col min="9" max="9" width="19.88671875" customWidth="1"/>
    <col min="10" max="10" width="15.5546875" customWidth="1"/>
    <col min="11" max="11" width="21.88671875" customWidth="1"/>
    <col min="12" max="12" width="18.33203125" hidden="1" customWidth="1"/>
    <col min="13" max="13" width="19.88671875" hidden="1" customWidth="1"/>
    <col min="14" max="14" width="15.5546875" hidden="1" customWidth="1"/>
    <col min="15" max="15" width="32.44140625" bestFit="1" customWidth="1"/>
    <col min="16" max="16" width="38.109375" hidden="1" customWidth="1"/>
    <col min="17" max="18" width="15.5546875" hidden="1" customWidth="1"/>
    <col min="19" max="19" width="19.33203125" hidden="1" customWidth="1"/>
    <col min="20" max="20" width="15.5546875" hidden="1" customWidth="1"/>
    <col min="21" max="21" width="26.77734375" customWidth="1"/>
    <col min="22" max="24" width="15.5546875" customWidth="1"/>
    <col min="25" max="25" width="16.44140625" customWidth="1"/>
    <col min="26" max="26" width="15.5546875" customWidth="1"/>
    <col min="27" max="27" width="42.109375" bestFit="1" customWidth="1"/>
    <col min="28" max="34" width="15.5546875" customWidth="1"/>
    <col min="35" max="35" width="22" customWidth="1"/>
  </cols>
  <sheetData>
    <row r="1" spans="1:27" ht="17.399999999999999" hidden="1">
      <c r="A1" s="95"/>
      <c r="B1" s="95"/>
      <c r="C1" s="95"/>
      <c r="D1" s="95"/>
      <c r="E1" s="95"/>
      <c r="F1" s="95"/>
      <c r="G1" s="95"/>
    </row>
    <row r="2" spans="1:27" ht="17.399999999999999" hidden="1">
      <c r="A2" s="96"/>
      <c r="B2" s="98"/>
      <c r="C2" s="98"/>
      <c r="D2" s="98"/>
      <c r="E2" s="98"/>
      <c r="F2" s="98"/>
      <c r="G2" s="98"/>
    </row>
    <row r="3" spans="1:27" ht="17.399999999999999" hidden="1">
      <c r="A3" s="96"/>
      <c r="B3" s="98"/>
      <c r="C3" s="98"/>
      <c r="D3" s="98"/>
      <c r="E3" s="98"/>
      <c r="F3" s="98"/>
      <c r="G3" s="98"/>
      <c r="M3" s="144">
        <f>'General Information'!L1</f>
        <v>46293</v>
      </c>
      <c r="N3" s="16" t="s">
        <v>75</v>
      </c>
      <c r="O3" s="16" t="s">
        <v>306</v>
      </c>
    </row>
    <row r="4" spans="1:27" ht="17.399999999999999" hidden="1">
      <c r="A4" s="96"/>
      <c r="B4" s="97"/>
      <c r="C4" s="97"/>
      <c r="D4" s="97"/>
      <c r="E4" s="97"/>
      <c r="F4" s="97"/>
      <c r="G4" s="97"/>
      <c r="N4" t="s">
        <v>254</v>
      </c>
      <c r="O4" t="s">
        <v>21</v>
      </c>
    </row>
    <row r="5" spans="1:27" ht="17.399999999999999" hidden="1">
      <c r="A5" s="96"/>
      <c r="B5" s="98"/>
      <c r="C5" s="98"/>
      <c r="D5" s="98"/>
      <c r="E5" s="98"/>
      <c r="F5" s="98"/>
      <c r="G5" s="98"/>
      <c r="N5" t="s">
        <v>95</v>
      </c>
      <c r="O5" t="s">
        <v>175</v>
      </c>
    </row>
    <row r="6" spans="1:27" ht="17.399999999999999" hidden="1">
      <c r="A6" s="96"/>
      <c r="B6" s="98"/>
      <c r="C6" s="98"/>
      <c r="D6" s="98"/>
      <c r="E6" s="98"/>
      <c r="F6" s="98"/>
      <c r="G6" s="98"/>
      <c r="O6" t="s">
        <v>348</v>
      </c>
    </row>
    <row r="7" spans="1:27" hidden="1">
      <c r="A7" s="100"/>
      <c r="B7" s="99"/>
      <c r="C7" s="99"/>
      <c r="D7" s="99"/>
      <c r="E7" s="99"/>
      <c r="F7" s="99"/>
      <c r="G7" s="99"/>
      <c r="O7" t="s">
        <v>307</v>
      </c>
    </row>
    <row r="8" spans="1:27" ht="34.5" hidden="1" customHeight="1">
      <c r="A8" s="102"/>
      <c r="B8" s="101"/>
      <c r="C8" s="101"/>
      <c r="D8" s="101"/>
      <c r="E8" s="101"/>
      <c r="F8" s="101"/>
      <c r="G8" s="101"/>
      <c r="O8" t="s">
        <v>117</v>
      </c>
    </row>
    <row r="9" spans="1:27" ht="34.5" customHeight="1">
      <c r="A9" s="1850" t="s">
        <v>4891</v>
      </c>
      <c r="B9" s="1850"/>
      <c r="C9" s="1850"/>
      <c r="D9" s="1850"/>
      <c r="E9" s="1850"/>
      <c r="F9" s="1850"/>
      <c r="G9" s="1850"/>
      <c r="H9" s="1850"/>
    </row>
    <row r="10" spans="1:27" ht="51" customHeight="1">
      <c r="A10" s="1851"/>
      <c r="B10" s="1851"/>
      <c r="C10" s="1851"/>
      <c r="D10" s="1851"/>
      <c r="E10" s="1851"/>
      <c r="F10" s="1851"/>
      <c r="G10" s="1851"/>
      <c r="H10" s="1851"/>
    </row>
    <row r="11" spans="1:27" ht="34.5" customHeight="1">
      <c r="A11"/>
      <c r="B11"/>
      <c r="C11"/>
      <c r="D11"/>
      <c r="E11"/>
      <c r="F11"/>
      <c r="G11"/>
    </row>
    <row r="12" spans="1:27" ht="34.5" customHeight="1">
      <c r="A12" s="1118" t="s">
        <v>4924</v>
      </c>
      <c r="B12" s="1119" t="s">
        <v>4925</v>
      </c>
      <c r="C12" s="1119" t="s">
        <v>4926</v>
      </c>
      <c r="D12" s="1119" t="s">
        <v>140</v>
      </c>
      <c r="E12" s="1119" t="s">
        <v>940</v>
      </c>
      <c r="F12" s="1119" t="s">
        <v>939</v>
      </c>
      <c r="G12" s="1119" t="s">
        <v>4927</v>
      </c>
      <c r="H12" s="1119" t="s">
        <v>80</v>
      </c>
      <c r="I12" s="1119" t="s">
        <v>4928</v>
      </c>
      <c r="J12" s="1119" t="s">
        <v>4929</v>
      </c>
      <c r="K12" s="1119" t="s">
        <v>304</v>
      </c>
      <c r="L12" s="1119" t="s">
        <v>4930</v>
      </c>
      <c r="M12" s="1119" t="s">
        <v>237</v>
      </c>
      <c r="N12" s="1119" t="s">
        <v>4931</v>
      </c>
      <c r="O12" s="1119" t="s">
        <v>4932</v>
      </c>
      <c r="P12" s="1119" t="s">
        <v>4933</v>
      </c>
      <c r="Q12" s="1119" t="s">
        <v>4934</v>
      </c>
      <c r="R12" s="1119" t="s">
        <v>4935</v>
      </c>
      <c r="S12" s="1119" t="s">
        <v>4936</v>
      </c>
      <c r="T12" s="1119" t="s">
        <v>4937</v>
      </c>
      <c r="U12" s="1119" t="s">
        <v>4938</v>
      </c>
      <c r="V12" s="1119" t="s">
        <v>4939</v>
      </c>
      <c r="W12" s="1119" t="s">
        <v>75</v>
      </c>
      <c r="X12" s="1119" t="s">
        <v>4940</v>
      </c>
      <c r="Y12" s="1119" t="s">
        <v>4941</v>
      </c>
      <c r="Z12" s="1120" t="s">
        <v>4942</v>
      </c>
      <c r="AA12" s="1119" t="s">
        <v>4943</v>
      </c>
    </row>
    <row r="13" spans="1:27" ht="34.5" customHeight="1">
      <c r="A13" s="1131" t="s">
        <v>4944</v>
      </c>
      <c r="B13" s="1123">
        <v>3120</v>
      </c>
      <c r="C13" s="1132" t="s">
        <v>613</v>
      </c>
      <c r="D13" s="1122" t="s">
        <v>4945</v>
      </c>
      <c r="E13" s="1123" t="s">
        <v>4946</v>
      </c>
      <c r="F13" s="1123" t="s">
        <v>4947</v>
      </c>
      <c r="G13" s="1123" t="s">
        <v>4948</v>
      </c>
      <c r="H13" s="1123" t="s">
        <v>4949</v>
      </c>
      <c r="I13" s="1122" t="s">
        <v>4950</v>
      </c>
      <c r="J13" s="1122" t="s">
        <v>4951</v>
      </c>
      <c r="K13" s="1132" t="s">
        <v>95</v>
      </c>
      <c r="L13" s="1124"/>
      <c r="M13" s="1122"/>
      <c r="N13" s="1122"/>
      <c r="O13" s="1122" t="s">
        <v>4894</v>
      </c>
      <c r="P13" s="1122"/>
      <c r="Q13" s="1123"/>
      <c r="R13" s="1123"/>
      <c r="S13" s="1123"/>
      <c r="T13" s="1123"/>
      <c r="U13" s="1123" t="s">
        <v>4893</v>
      </c>
      <c r="V13" s="1115">
        <v>46273</v>
      </c>
      <c r="W13" s="1125" t="s">
        <v>95</v>
      </c>
      <c r="X13" s="1115">
        <v>46273</v>
      </c>
      <c r="Y13" s="1125"/>
      <c r="Z13" s="1122"/>
      <c r="AA13" s="1126"/>
    </row>
    <row r="14" spans="1:27" ht="34.5" customHeight="1">
      <c r="A14" s="1131" t="s">
        <v>4984</v>
      </c>
      <c r="B14" s="1123">
        <v>3120</v>
      </c>
      <c r="C14" s="1132" t="s">
        <v>613</v>
      </c>
      <c r="D14" s="1122" t="s">
        <v>4945</v>
      </c>
      <c r="E14" s="1123" t="s">
        <v>4946</v>
      </c>
      <c r="F14" s="1123" t="s">
        <v>4947</v>
      </c>
      <c r="G14" s="1123" t="s">
        <v>4948</v>
      </c>
      <c r="H14" s="1123" t="s">
        <v>4949</v>
      </c>
      <c r="I14" s="1122" t="s">
        <v>4950</v>
      </c>
      <c r="J14" s="1122" t="s">
        <v>4951</v>
      </c>
      <c r="K14" s="1132" t="s">
        <v>95</v>
      </c>
      <c r="L14" s="1124"/>
      <c r="M14" s="1122"/>
      <c r="N14" s="1122"/>
      <c r="O14" s="1122" t="s">
        <v>4896</v>
      </c>
      <c r="P14" s="1122"/>
      <c r="Q14" s="1123"/>
      <c r="R14" s="1123"/>
      <c r="S14" s="1123"/>
      <c r="T14" s="1123"/>
      <c r="U14" s="1123" t="s">
        <v>4895</v>
      </c>
      <c r="V14" s="1115">
        <v>46274</v>
      </c>
      <c r="W14" s="1125" t="s">
        <v>95</v>
      </c>
      <c r="X14" s="1115">
        <v>46274</v>
      </c>
      <c r="Y14" s="1125"/>
      <c r="Z14" s="1122"/>
      <c r="AA14" s="1126"/>
    </row>
    <row r="15" spans="1:27" ht="34.5" customHeight="1">
      <c r="A15" s="1131" t="s">
        <v>4985</v>
      </c>
      <c r="B15" s="1123">
        <v>3120</v>
      </c>
      <c r="C15" s="1132" t="s">
        <v>613</v>
      </c>
      <c r="D15" s="1122" t="s">
        <v>4945</v>
      </c>
      <c r="E15" s="1123" t="s">
        <v>4946</v>
      </c>
      <c r="F15" s="1123" t="s">
        <v>4947</v>
      </c>
      <c r="G15" s="1123" t="s">
        <v>4948</v>
      </c>
      <c r="H15" s="1123" t="s">
        <v>4949</v>
      </c>
      <c r="I15" s="1122" t="s">
        <v>4950</v>
      </c>
      <c r="J15" s="1122" t="s">
        <v>4951</v>
      </c>
      <c r="K15" s="1132" t="s">
        <v>95</v>
      </c>
      <c r="L15" s="1124"/>
      <c r="M15" s="1122"/>
      <c r="N15" s="1122"/>
      <c r="O15" s="1122" t="s">
        <v>4912</v>
      </c>
      <c r="P15" s="1122"/>
      <c r="Q15" s="1123"/>
      <c r="R15" s="1123"/>
      <c r="S15" s="1123"/>
      <c r="T15" s="1123"/>
      <c r="U15" s="1123" t="s">
        <v>4897</v>
      </c>
      <c r="V15" s="1115">
        <v>46274</v>
      </c>
      <c r="W15" s="1125" t="s">
        <v>95</v>
      </c>
      <c r="X15" s="1115">
        <v>46274</v>
      </c>
      <c r="Y15" s="1125"/>
      <c r="Z15" s="1122"/>
      <c r="AA15" s="1126"/>
    </row>
    <row r="16" spans="1:27" ht="34.200000000000003" customHeight="1">
      <c r="A16" s="1131" t="s">
        <v>4986</v>
      </c>
      <c r="B16" s="1123">
        <v>3120</v>
      </c>
      <c r="C16" s="1132" t="s">
        <v>613</v>
      </c>
      <c r="D16" s="1122" t="s">
        <v>4945</v>
      </c>
      <c r="E16" s="1123" t="s">
        <v>4946</v>
      </c>
      <c r="F16" s="1123" t="s">
        <v>4947</v>
      </c>
      <c r="G16" s="1123" t="s">
        <v>4948</v>
      </c>
      <c r="H16" s="1123" t="s">
        <v>4949</v>
      </c>
      <c r="I16" s="1122" t="s">
        <v>4950</v>
      </c>
      <c r="J16" s="1122" t="s">
        <v>4951</v>
      </c>
      <c r="K16" s="1132" t="s">
        <v>95</v>
      </c>
      <c r="L16" s="1124"/>
      <c r="M16" s="1122"/>
      <c r="N16" s="1122"/>
      <c r="O16" s="1122" t="s">
        <v>4914</v>
      </c>
      <c r="P16" s="1122"/>
      <c r="Q16" s="1123"/>
      <c r="R16" s="1123"/>
      <c r="S16" s="1123"/>
      <c r="T16" s="1123"/>
      <c r="U16" s="1123" t="s">
        <v>4913</v>
      </c>
      <c r="V16" s="1115">
        <v>46282</v>
      </c>
      <c r="W16" s="1125" t="s">
        <v>95</v>
      </c>
      <c r="X16" s="1115">
        <v>46282</v>
      </c>
      <c r="Y16" s="1125"/>
      <c r="Z16" s="1122"/>
      <c r="AA16" s="1126"/>
    </row>
    <row r="17" spans="1:27" ht="33" customHeight="1">
      <c r="A17" s="1131" t="s">
        <v>4987</v>
      </c>
      <c r="B17" s="1123">
        <v>3120</v>
      </c>
      <c r="C17" s="1132" t="s">
        <v>613</v>
      </c>
      <c r="D17" s="1122" t="s">
        <v>4945</v>
      </c>
      <c r="E17" s="1123" t="s">
        <v>4946</v>
      </c>
      <c r="F17" s="1123" t="s">
        <v>4947</v>
      </c>
      <c r="G17" s="1123" t="s">
        <v>4948</v>
      </c>
      <c r="H17" s="1123" t="s">
        <v>4949</v>
      </c>
      <c r="I17" s="1122" t="s">
        <v>4950</v>
      </c>
      <c r="J17" s="1122" t="s">
        <v>4951</v>
      </c>
      <c r="K17" s="1132" t="s">
        <v>95</v>
      </c>
      <c r="L17" s="1124"/>
      <c r="M17" s="1122"/>
      <c r="N17" s="1122"/>
      <c r="O17" s="1122" t="s">
        <v>4892</v>
      </c>
      <c r="P17" s="1122"/>
      <c r="Q17" s="1123"/>
      <c r="R17" s="1123"/>
      <c r="S17" s="1123"/>
      <c r="T17" s="1123"/>
      <c r="U17" s="1123" t="s">
        <v>4915</v>
      </c>
      <c r="V17" s="1115">
        <v>46283</v>
      </c>
      <c r="W17" s="1125" t="s">
        <v>95</v>
      </c>
      <c r="X17" s="1115">
        <v>46283</v>
      </c>
      <c r="Y17" s="1125"/>
      <c r="Z17" s="1122"/>
      <c r="AA17" s="1126"/>
    </row>
    <row r="18" spans="1:27" ht="67.95" customHeight="1">
      <c r="A18" s="1131" t="s">
        <v>4988</v>
      </c>
      <c r="B18" s="1123">
        <v>3120</v>
      </c>
      <c r="C18" s="1132" t="s">
        <v>613</v>
      </c>
      <c r="D18" s="1122" t="s">
        <v>4945</v>
      </c>
      <c r="E18" s="1123" t="s">
        <v>4946</v>
      </c>
      <c r="F18" s="1123" t="s">
        <v>4947</v>
      </c>
      <c r="G18" s="1123" t="s">
        <v>4948</v>
      </c>
      <c r="H18" s="1123" t="s">
        <v>4949</v>
      </c>
      <c r="I18" s="1122" t="s">
        <v>4950</v>
      </c>
      <c r="J18" s="1122" t="s">
        <v>4951</v>
      </c>
      <c r="K18" s="1132" t="s">
        <v>95</v>
      </c>
      <c r="L18" s="1124"/>
      <c r="M18" s="1122"/>
      <c r="N18" s="1122"/>
      <c r="O18" s="1122" t="s">
        <v>6020</v>
      </c>
      <c r="P18" s="1122"/>
      <c r="Q18" s="1123"/>
      <c r="R18" s="1123"/>
      <c r="S18" s="1123"/>
      <c r="T18" s="1123"/>
      <c r="U18" s="1123" t="s">
        <v>6022</v>
      </c>
      <c r="V18" s="1115">
        <v>46292</v>
      </c>
      <c r="W18" s="1125" t="s">
        <v>95</v>
      </c>
      <c r="X18" s="1115">
        <v>46292</v>
      </c>
      <c r="Y18" s="1122"/>
      <c r="Z18" s="1126"/>
    </row>
    <row r="19" spans="1:27" ht="67.95" customHeight="1">
      <c r="A19" s="1131" t="s">
        <v>4989</v>
      </c>
      <c r="B19" s="1123">
        <v>3120</v>
      </c>
      <c r="C19" s="1132" t="s">
        <v>613</v>
      </c>
      <c r="D19" s="1122" t="s">
        <v>4945</v>
      </c>
      <c r="E19" s="1123" t="s">
        <v>4946</v>
      </c>
      <c r="F19" s="1123" t="s">
        <v>4947</v>
      </c>
      <c r="G19" s="1123" t="s">
        <v>4948</v>
      </c>
      <c r="H19" s="1123" t="s">
        <v>4949</v>
      </c>
      <c r="I19" s="1122" t="s">
        <v>4950</v>
      </c>
      <c r="J19" s="1122" t="s">
        <v>4951</v>
      </c>
      <c r="K19" s="1132" t="s">
        <v>95</v>
      </c>
      <c r="L19" s="1124"/>
      <c r="M19" s="1122"/>
      <c r="N19" s="1122"/>
      <c r="O19" s="1122" t="s">
        <v>6021</v>
      </c>
      <c r="P19" s="1122"/>
      <c r="Q19" s="1123"/>
      <c r="R19" s="1123"/>
      <c r="S19" s="1123"/>
      <c r="T19" s="1123"/>
      <c r="U19" s="1123" t="s">
        <v>6023</v>
      </c>
      <c r="V19" s="1115">
        <v>46293</v>
      </c>
      <c r="W19" s="1125" t="s">
        <v>95</v>
      </c>
      <c r="X19" s="1115">
        <v>46293</v>
      </c>
      <c r="Y19" s="1122"/>
      <c r="Z19" s="1126"/>
    </row>
    <row r="20" spans="1:27" ht="33" customHeight="1">
      <c r="A20" s="1121"/>
      <c r="B20" s="1122"/>
      <c r="C20" s="1122"/>
      <c r="D20" s="1122"/>
      <c r="E20" s="1123"/>
      <c r="F20" s="1123"/>
      <c r="G20" s="1123"/>
      <c r="H20" s="1123"/>
      <c r="I20" s="1122"/>
      <c r="J20" s="1122"/>
      <c r="K20" s="1122"/>
      <c r="L20" s="1124"/>
      <c r="M20" s="1122"/>
      <c r="N20" s="1122"/>
      <c r="O20" s="1122"/>
      <c r="P20" s="1122"/>
      <c r="Q20" s="1123"/>
      <c r="R20" s="1123"/>
      <c r="S20" s="1123"/>
      <c r="T20" s="1123"/>
      <c r="U20" s="1122"/>
      <c r="V20" s="1125"/>
      <c r="W20" s="1123"/>
      <c r="X20" s="1125"/>
      <c r="Y20" s="1122"/>
      <c r="Z20" s="1126"/>
    </row>
    <row r="21" spans="1:27" ht="33" customHeight="1">
      <c r="A21" s="1121"/>
      <c r="B21" s="1122"/>
      <c r="C21" s="1122"/>
      <c r="D21" s="1122"/>
      <c r="E21" s="1123"/>
      <c r="F21" s="1123"/>
      <c r="G21" s="1123"/>
      <c r="H21" s="1123"/>
      <c r="I21" s="1122"/>
      <c r="J21" s="1122"/>
      <c r="K21" s="1122"/>
      <c r="L21" s="1124"/>
      <c r="M21" s="1122"/>
      <c r="N21" s="1122"/>
      <c r="O21" s="1122"/>
      <c r="P21" s="1122"/>
      <c r="Q21" s="1123"/>
      <c r="R21" s="1123"/>
      <c r="S21" s="1123"/>
      <c r="T21" s="1123"/>
      <c r="U21" s="1122"/>
      <c r="V21" s="1125"/>
      <c r="W21" s="1123"/>
      <c r="X21" s="1125"/>
      <c r="Y21" s="1122"/>
      <c r="Z21" s="1126"/>
    </row>
    <row r="22" spans="1:27" ht="33" customHeight="1">
      <c r="A22" s="1121"/>
      <c r="B22" s="1122"/>
      <c r="C22" s="1122"/>
      <c r="D22" s="1122"/>
      <c r="E22" s="1123"/>
      <c r="F22" s="1123"/>
      <c r="G22" s="1123"/>
      <c r="H22" s="1123"/>
      <c r="I22" s="1122"/>
      <c r="J22" s="1122"/>
      <c r="K22" s="1122"/>
      <c r="L22" s="1124"/>
      <c r="M22" s="1122"/>
      <c r="N22" s="1122"/>
      <c r="O22" s="1122"/>
      <c r="P22" s="1122"/>
      <c r="Q22" s="1123"/>
      <c r="R22" s="1123"/>
      <c r="S22" s="1123"/>
      <c r="T22" s="1123"/>
      <c r="U22" s="1122"/>
      <c r="V22" s="1125"/>
      <c r="W22" s="1123"/>
      <c r="X22" s="1125"/>
      <c r="Y22" s="1122"/>
      <c r="Z22" s="1126"/>
    </row>
    <row r="23" spans="1:27" ht="33" customHeight="1">
      <c r="A23" s="1121"/>
      <c r="B23" s="1122"/>
      <c r="C23" s="1122"/>
      <c r="D23" s="1122"/>
      <c r="E23" s="1123"/>
      <c r="F23" s="1123"/>
      <c r="G23" s="1123"/>
      <c r="H23" s="1123"/>
      <c r="I23" s="1122"/>
      <c r="J23" s="1122"/>
      <c r="K23" s="1122"/>
      <c r="L23" s="1124"/>
      <c r="M23" s="1122"/>
      <c r="N23" s="1122"/>
      <c r="O23" s="1122"/>
      <c r="P23" s="1122"/>
      <c r="Q23" s="1123"/>
      <c r="R23" s="1123"/>
      <c r="S23" s="1123"/>
      <c r="T23" s="1123"/>
      <c r="U23" s="1122"/>
      <c r="V23" s="1125"/>
      <c r="W23" s="1123"/>
      <c r="X23" s="1125"/>
      <c r="Y23" s="1122"/>
      <c r="Z23" s="1126"/>
    </row>
    <row r="24" spans="1:27" ht="33" customHeight="1">
      <c r="A24" s="1121"/>
      <c r="B24" s="1122"/>
      <c r="C24" s="1122"/>
      <c r="D24" s="1122"/>
      <c r="E24" s="1123"/>
      <c r="F24" s="1123"/>
      <c r="G24" s="1123"/>
      <c r="H24" s="1123"/>
      <c r="I24" s="1122"/>
      <c r="J24" s="1122"/>
      <c r="K24" s="1122"/>
      <c r="L24" s="1124"/>
      <c r="M24" s="1122"/>
      <c r="N24" s="1122"/>
      <c r="O24" s="1122"/>
      <c r="P24" s="1122"/>
      <c r="Q24" s="1123"/>
      <c r="R24" s="1123"/>
      <c r="S24" s="1123"/>
      <c r="T24" s="1123"/>
      <c r="U24" s="1122"/>
      <c r="V24" s="1125"/>
      <c r="W24" s="1123"/>
      <c r="X24" s="1125"/>
      <c r="Y24" s="1122"/>
      <c r="Z24" s="1126"/>
    </row>
    <row r="25" spans="1:27" ht="33" customHeight="1">
      <c r="A25" s="1121"/>
      <c r="B25" s="1122"/>
      <c r="C25" s="1122"/>
      <c r="D25" s="1122"/>
      <c r="E25" s="1123"/>
      <c r="F25" s="1123"/>
      <c r="G25" s="1123"/>
      <c r="H25" s="1123"/>
      <c r="I25" s="1122"/>
      <c r="J25" s="1122"/>
      <c r="K25" s="1122"/>
      <c r="L25" s="1124"/>
      <c r="M25" s="1122"/>
      <c r="N25" s="1122"/>
      <c r="O25" s="1122"/>
      <c r="P25" s="1122"/>
      <c r="Q25" s="1123"/>
      <c r="R25" s="1123"/>
      <c r="S25" s="1123"/>
      <c r="T25" s="1123"/>
      <c r="U25" s="1122"/>
      <c r="V25" s="1125"/>
      <c r="W25" s="1123"/>
      <c r="X25" s="1125"/>
      <c r="Y25" s="1122"/>
      <c r="Z25" s="1126"/>
    </row>
    <row r="26" spans="1:27" ht="33" customHeight="1">
      <c r="A26" s="1121"/>
      <c r="B26" s="1122"/>
      <c r="C26" s="1122"/>
      <c r="D26" s="1122"/>
      <c r="E26" s="1123"/>
      <c r="F26" s="1123"/>
      <c r="G26" s="1123"/>
      <c r="H26" s="1123"/>
      <c r="I26" s="1122"/>
      <c r="J26" s="1122"/>
      <c r="K26" s="1122"/>
      <c r="L26" s="1124"/>
      <c r="M26" s="1122"/>
      <c r="N26" s="1122"/>
      <c r="O26" s="1122"/>
      <c r="P26" s="1122"/>
      <c r="Q26" s="1123"/>
      <c r="R26" s="1123"/>
      <c r="S26" s="1123"/>
      <c r="T26" s="1123"/>
      <c r="U26" s="1122"/>
      <c r="V26" s="1125"/>
      <c r="W26" s="1123"/>
      <c r="X26" s="1125"/>
      <c r="Y26" s="1122"/>
      <c r="Z26" s="1126"/>
    </row>
    <row r="27" spans="1:27" ht="33" customHeight="1">
      <c r="A27" s="1121"/>
      <c r="B27" s="1122"/>
      <c r="C27" s="1122"/>
      <c r="D27" s="1122"/>
      <c r="E27" s="1123"/>
      <c r="F27" s="1123"/>
      <c r="G27" s="1123"/>
      <c r="H27" s="1123"/>
      <c r="I27" s="1122"/>
      <c r="J27" s="1122"/>
      <c r="K27" s="1122"/>
      <c r="L27" s="1124"/>
      <c r="M27" s="1122"/>
      <c r="N27" s="1122"/>
      <c r="O27" s="1122"/>
      <c r="P27" s="1122"/>
      <c r="Q27" s="1123"/>
      <c r="R27" s="1123"/>
      <c r="S27" s="1123"/>
      <c r="T27" s="1123"/>
      <c r="U27" s="1122"/>
      <c r="V27" s="1125"/>
      <c r="W27" s="1123"/>
      <c r="X27" s="1125"/>
      <c r="Y27" s="1122"/>
      <c r="Z27" s="1126"/>
    </row>
    <row r="28" spans="1:27" ht="33" customHeight="1">
      <c r="A28" s="1121"/>
      <c r="B28" s="1122"/>
      <c r="C28" s="1122"/>
      <c r="D28" s="1122"/>
      <c r="E28" s="1123"/>
      <c r="F28" s="1123"/>
      <c r="G28" s="1123"/>
      <c r="H28" s="1123"/>
      <c r="I28" s="1122"/>
      <c r="J28" s="1122"/>
      <c r="K28" s="1122"/>
      <c r="L28" s="1124"/>
      <c r="M28" s="1122"/>
      <c r="N28" s="1122"/>
      <c r="O28" s="1122"/>
      <c r="P28" s="1122"/>
      <c r="Q28" s="1123"/>
      <c r="R28" s="1123"/>
      <c r="S28" s="1123"/>
      <c r="T28" s="1123"/>
      <c r="U28" s="1122"/>
      <c r="V28" s="1125"/>
      <c r="W28" s="1123"/>
      <c r="X28" s="1125"/>
      <c r="Y28" s="1122"/>
      <c r="Z28" s="1126"/>
    </row>
    <row r="29" spans="1:27" ht="33" customHeight="1">
      <c r="A29" s="1121"/>
      <c r="B29" s="1122"/>
      <c r="C29" s="1122"/>
      <c r="D29" s="1122"/>
      <c r="E29" s="1123"/>
      <c r="F29" s="1123"/>
      <c r="G29" s="1123"/>
      <c r="H29" s="1123"/>
      <c r="I29" s="1122"/>
      <c r="J29" s="1122"/>
      <c r="K29" s="1122"/>
      <c r="L29" s="1124"/>
      <c r="M29" s="1122"/>
      <c r="N29" s="1122"/>
      <c r="O29" s="1122"/>
      <c r="P29" s="1122"/>
      <c r="Q29" s="1123"/>
      <c r="R29" s="1123"/>
      <c r="S29" s="1123"/>
      <c r="T29" s="1123"/>
      <c r="U29" s="1122"/>
      <c r="V29" s="1125"/>
      <c r="W29" s="1123"/>
      <c r="X29" s="1125"/>
      <c r="Y29" s="1122"/>
      <c r="Z29" s="1126"/>
    </row>
    <row r="30" spans="1:27" ht="33" customHeight="1">
      <c r="A30" s="1121"/>
      <c r="B30" s="1122"/>
      <c r="C30" s="1122"/>
      <c r="D30" s="1122"/>
      <c r="E30" s="1123"/>
      <c r="F30" s="1123"/>
      <c r="G30" s="1123"/>
      <c r="H30" s="1123"/>
      <c r="I30" s="1122"/>
      <c r="J30" s="1122"/>
      <c r="K30" s="1122"/>
      <c r="L30" s="1124"/>
      <c r="M30" s="1122"/>
      <c r="N30" s="1122"/>
      <c r="O30" s="1122"/>
      <c r="P30" s="1122"/>
      <c r="Q30" s="1123"/>
      <c r="R30" s="1123"/>
      <c r="S30" s="1123"/>
      <c r="T30" s="1123"/>
      <c r="U30" s="1122"/>
      <c r="V30" s="1125"/>
      <c r="W30" s="1123"/>
      <c r="X30" s="1125"/>
      <c r="Y30" s="1122"/>
      <c r="Z30" s="1126"/>
    </row>
    <row r="31" spans="1:27" ht="33" customHeight="1">
      <c r="A31" s="1121"/>
      <c r="B31" s="1122"/>
      <c r="C31" s="1122"/>
      <c r="D31" s="1122"/>
      <c r="E31" s="1123"/>
      <c r="F31" s="1123"/>
      <c r="G31" s="1123"/>
      <c r="H31" s="1123"/>
      <c r="I31" s="1122"/>
      <c r="J31" s="1122"/>
      <c r="K31" s="1122"/>
      <c r="L31" s="1124"/>
      <c r="M31" s="1122"/>
      <c r="N31" s="1122"/>
      <c r="O31" s="1122"/>
      <c r="P31" s="1122"/>
      <c r="Q31" s="1123"/>
      <c r="R31" s="1123"/>
      <c r="S31" s="1123"/>
      <c r="T31" s="1123"/>
      <c r="U31" s="1122"/>
      <c r="V31" s="1125"/>
      <c r="W31" s="1123"/>
      <c r="X31" s="1125"/>
      <c r="Y31" s="1122"/>
      <c r="Z31" s="1126"/>
    </row>
    <row r="32" spans="1:27" ht="33" customHeight="1">
      <c r="A32" s="1121"/>
      <c r="B32" s="1122"/>
      <c r="C32" s="1122"/>
      <c r="D32" s="1122"/>
      <c r="E32" s="1123"/>
      <c r="F32" s="1123"/>
      <c r="G32" s="1123"/>
      <c r="H32" s="1123"/>
      <c r="I32" s="1122"/>
      <c r="J32" s="1122"/>
      <c r="K32" s="1122"/>
      <c r="L32" s="1124"/>
      <c r="M32" s="1122"/>
      <c r="N32" s="1122"/>
      <c r="O32" s="1122"/>
      <c r="P32" s="1122"/>
      <c r="Q32" s="1123"/>
      <c r="R32" s="1123"/>
      <c r="S32" s="1123"/>
      <c r="T32" s="1123"/>
      <c r="U32" s="1122"/>
      <c r="V32" s="1125"/>
      <c r="W32" s="1123"/>
      <c r="X32" s="1125"/>
      <c r="Y32" s="1122"/>
      <c r="Z32" s="1126"/>
    </row>
    <row r="33" spans="1:26" ht="33" customHeight="1">
      <c r="A33" s="1121"/>
      <c r="B33" s="1122"/>
      <c r="C33" s="1122"/>
      <c r="D33" s="1122"/>
      <c r="E33" s="1123"/>
      <c r="F33" s="1123"/>
      <c r="G33" s="1123"/>
      <c r="H33" s="1123"/>
      <c r="I33" s="1122"/>
      <c r="J33" s="1122"/>
      <c r="K33" s="1122"/>
      <c r="L33" s="1124"/>
      <c r="M33" s="1122"/>
      <c r="N33" s="1122"/>
      <c r="O33" s="1122"/>
      <c r="P33" s="1122"/>
      <c r="Q33" s="1123"/>
      <c r="R33" s="1123"/>
      <c r="S33" s="1123"/>
      <c r="T33" s="1123"/>
      <c r="U33" s="1122"/>
      <c r="V33" s="1125"/>
      <c r="W33" s="1123"/>
      <c r="X33" s="1125"/>
      <c r="Y33" s="1122"/>
      <c r="Z33" s="1126"/>
    </row>
    <row r="34" spans="1:26" ht="33" customHeight="1">
      <c r="A34" s="1121"/>
      <c r="B34" s="1122"/>
      <c r="C34" s="1122"/>
      <c r="D34" s="1122"/>
      <c r="E34" s="1123"/>
      <c r="F34" s="1123"/>
      <c r="G34" s="1123"/>
      <c r="H34" s="1123"/>
      <c r="I34" s="1122"/>
      <c r="J34" s="1122"/>
      <c r="K34" s="1122"/>
      <c r="L34" s="1124"/>
      <c r="M34" s="1122"/>
      <c r="N34" s="1122"/>
      <c r="O34" s="1122"/>
      <c r="P34" s="1122"/>
      <c r="Q34" s="1123"/>
      <c r="R34" s="1123"/>
      <c r="S34" s="1123"/>
      <c r="T34" s="1123"/>
      <c r="U34" s="1122"/>
      <c r="V34" s="1125"/>
      <c r="W34" s="1123"/>
      <c r="X34" s="1125"/>
      <c r="Y34" s="1122"/>
      <c r="Z34" s="1126"/>
    </row>
    <row r="35" spans="1:26" ht="33" customHeight="1">
      <c r="A35" s="1121"/>
      <c r="B35" s="1122"/>
      <c r="C35" s="1122"/>
      <c r="D35" s="1122"/>
      <c r="E35" s="1123"/>
      <c r="F35" s="1123"/>
      <c r="G35" s="1123"/>
      <c r="H35" s="1123"/>
      <c r="I35" s="1122"/>
      <c r="J35" s="1122"/>
      <c r="K35" s="1122"/>
      <c r="L35" s="1124"/>
      <c r="M35" s="1122"/>
      <c r="N35" s="1122"/>
      <c r="O35" s="1122"/>
      <c r="P35" s="1122"/>
      <c r="Q35" s="1123"/>
      <c r="R35" s="1123"/>
      <c r="S35" s="1123"/>
      <c r="T35" s="1123"/>
      <c r="U35" s="1122"/>
      <c r="V35" s="1125"/>
      <c r="W35" s="1123"/>
      <c r="X35" s="1125"/>
      <c r="Y35" s="1122"/>
      <c r="Z35" s="1126"/>
    </row>
    <row r="36" spans="1:26" ht="33" customHeight="1">
      <c r="A36" s="1121"/>
      <c r="B36" s="1122"/>
      <c r="C36" s="1122"/>
      <c r="D36" s="1122"/>
      <c r="E36" s="1123"/>
      <c r="F36" s="1123"/>
      <c r="G36" s="1123"/>
      <c r="H36" s="1123"/>
      <c r="I36" s="1122"/>
      <c r="J36" s="1122"/>
      <c r="K36" s="1122"/>
      <c r="L36" s="1124"/>
      <c r="M36" s="1122"/>
      <c r="N36" s="1122"/>
      <c r="O36" s="1122"/>
      <c r="P36" s="1122"/>
      <c r="Q36" s="1123"/>
      <c r="R36" s="1123"/>
      <c r="S36" s="1123"/>
      <c r="T36" s="1123"/>
      <c r="U36" s="1122"/>
      <c r="V36" s="1125"/>
      <c r="W36" s="1123"/>
      <c r="X36" s="1125"/>
      <c r="Y36" s="1122"/>
      <c r="Z36" s="1126"/>
    </row>
    <row r="37" spans="1:26" ht="33" customHeight="1">
      <c r="A37" s="1121"/>
      <c r="B37" s="1122"/>
      <c r="C37" s="1122"/>
      <c r="D37" s="1122"/>
      <c r="E37" s="1123"/>
      <c r="F37" s="1123"/>
      <c r="G37" s="1123"/>
      <c r="H37" s="1123"/>
      <c r="I37" s="1122"/>
      <c r="J37" s="1122"/>
      <c r="K37" s="1122"/>
      <c r="L37" s="1124"/>
      <c r="M37" s="1122"/>
      <c r="N37" s="1122"/>
      <c r="O37" s="1122"/>
      <c r="P37" s="1122"/>
      <c r="Q37" s="1123"/>
      <c r="R37" s="1123"/>
      <c r="S37" s="1123"/>
      <c r="T37" s="1123"/>
      <c r="U37" s="1122"/>
      <c r="V37" s="1125"/>
      <c r="W37" s="1123"/>
      <c r="X37" s="1125"/>
      <c r="Y37" s="1122"/>
      <c r="Z37" s="1126"/>
    </row>
    <row r="38" spans="1:26" ht="33" customHeight="1">
      <c r="A38" s="1121"/>
      <c r="B38" s="1122"/>
      <c r="C38" s="1122"/>
      <c r="D38" s="1122"/>
      <c r="E38" s="1123"/>
      <c r="F38" s="1123"/>
      <c r="G38" s="1123"/>
      <c r="H38" s="1123"/>
      <c r="I38" s="1122"/>
      <c r="J38" s="1122"/>
      <c r="K38" s="1122"/>
      <c r="L38" s="1124"/>
      <c r="M38" s="1122"/>
      <c r="N38" s="1122"/>
      <c r="O38" s="1122"/>
      <c r="P38" s="1122"/>
      <c r="Q38" s="1123"/>
      <c r="R38" s="1123"/>
      <c r="S38" s="1123"/>
      <c r="T38" s="1123"/>
      <c r="U38" s="1122"/>
      <c r="V38" s="1125"/>
      <c r="W38" s="1123"/>
      <c r="X38" s="1125"/>
      <c r="Y38" s="1122"/>
      <c r="Z38" s="1126"/>
    </row>
    <row r="39" spans="1:26" ht="33" customHeight="1">
      <c r="A39" s="1121"/>
      <c r="B39" s="1122"/>
      <c r="C39" s="1122"/>
      <c r="D39" s="1122"/>
      <c r="E39" s="1123"/>
      <c r="F39" s="1123"/>
      <c r="G39" s="1123"/>
      <c r="H39" s="1123"/>
      <c r="I39" s="1122"/>
      <c r="J39" s="1122"/>
      <c r="K39" s="1122"/>
      <c r="L39" s="1124"/>
      <c r="M39" s="1122"/>
      <c r="N39" s="1122"/>
      <c r="O39" s="1122"/>
      <c r="P39" s="1122"/>
      <c r="Q39" s="1123"/>
      <c r="R39" s="1123"/>
      <c r="S39" s="1123"/>
      <c r="T39" s="1123"/>
      <c r="U39" s="1122"/>
      <c r="V39" s="1125"/>
      <c r="W39" s="1123"/>
      <c r="X39" s="1125"/>
      <c r="Y39" s="1122"/>
      <c r="Z39" s="1126"/>
    </row>
    <row r="40" spans="1:26" ht="33" customHeight="1">
      <c r="A40" s="1121"/>
      <c r="B40" s="1122"/>
      <c r="C40" s="1122"/>
      <c r="D40" s="1122"/>
      <c r="E40" s="1123"/>
      <c r="F40" s="1123"/>
      <c r="G40" s="1123"/>
      <c r="H40" s="1123"/>
      <c r="I40" s="1122"/>
      <c r="J40" s="1122"/>
      <c r="K40" s="1122"/>
      <c r="L40" s="1124"/>
      <c r="M40" s="1122"/>
      <c r="N40" s="1122"/>
      <c r="O40" s="1122"/>
      <c r="P40" s="1122"/>
      <c r="Q40" s="1123"/>
      <c r="R40" s="1123"/>
      <c r="S40" s="1123"/>
      <c r="T40" s="1123"/>
      <c r="U40" s="1122"/>
      <c r="V40" s="1125"/>
      <c r="W40" s="1123"/>
      <c r="X40" s="1125"/>
      <c r="Y40" s="1122"/>
      <c r="Z40" s="1126"/>
    </row>
    <row r="41" spans="1:26" ht="33" customHeight="1">
      <c r="A41" s="1121"/>
      <c r="B41" s="1122"/>
      <c r="C41" s="1122"/>
      <c r="D41" s="1122"/>
      <c r="E41" s="1123"/>
      <c r="F41" s="1123"/>
      <c r="G41" s="1123"/>
      <c r="H41" s="1123"/>
      <c r="I41" s="1122"/>
      <c r="J41" s="1122"/>
      <c r="K41" s="1122"/>
      <c r="L41" s="1124"/>
      <c r="M41" s="1122"/>
      <c r="N41" s="1122"/>
      <c r="O41" s="1122"/>
      <c r="P41" s="1122"/>
      <c r="Q41" s="1123"/>
      <c r="R41" s="1123"/>
      <c r="S41" s="1123"/>
      <c r="T41" s="1123"/>
      <c r="U41" s="1122"/>
      <c r="V41" s="1125"/>
      <c r="W41" s="1123"/>
      <c r="X41" s="1125"/>
      <c r="Y41" s="1122"/>
      <c r="Z41" s="1126"/>
    </row>
    <row r="42" spans="1:26" ht="33" customHeight="1">
      <c r="A42" s="1121"/>
      <c r="B42" s="1122"/>
      <c r="C42" s="1122"/>
      <c r="D42" s="1122"/>
      <c r="E42" s="1123"/>
      <c r="F42" s="1123"/>
      <c r="G42" s="1123"/>
      <c r="H42" s="1123"/>
      <c r="I42" s="1122"/>
      <c r="J42" s="1122"/>
      <c r="K42" s="1122"/>
      <c r="L42" s="1124"/>
      <c r="M42" s="1122"/>
      <c r="N42" s="1122"/>
      <c r="O42" s="1122"/>
      <c r="P42" s="1122"/>
      <c r="Q42" s="1123"/>
      <c r="R42" s="1123"/>
      <c r="S42" s="1123"/>
      <c r="T42" s="1123"/>
      <c r="U42" s="1122"/>
      <c r="V42" s="1125"/>
      <c r="W42" s="1123"/>
      <c r="X42" s="1125"/>
      <c r="Y42" s="1122"/>
      <c r="Z42" s="1126"/>
    </row>
    <row r="43" spans="1:26" ht="33" customHeight="1">
      <c r="A43" s="1121"/>
      <c r="B43" s="1122"/>
      <c r="C43" s="1122"/>
      <c r="D43" s="1122"/>
      <c r="E43" s="1123"/>
      <c r="F43" s="1123"/>
      <c r="G43" s="1123"/>
      <c r="H43" s="1123"/>
      <c r="I43" s="1122"/>
      <c r="J43" s="1122"/>
      <c r="K43" s="1122"/>
      <c r="L43" s="1124"/>
      <c r="M43" s="1122"/>
      <c r="N43" s="1122"/>
      <c r="O43" s="1122"/>
      <c r="P43" s="1122"/>
      <c r="Q43" s="1123"/>
      <c r="R43" s="1123"/>
      <c r="S43" s="1123"/>
      <c r="T43" s="1123"/>
      <c r="U43" s="1122"/>
      <c r="V43" s="1125"/>
      <c r="W43" s="1123"/>
      <c r="X43" s="1125"/>
      <c r="Y43" s="1122"/>
      <c r="Z43" s="1126"/>
    </row>
    <row r="44" spans="1:26" ht="33" customHeight="1">
      <c r="A44" s="1121"/>
      <c r="B44" s="1122"/>
      <c r="C44" s="1122"/>
      <c r="D44" s="1122"/>
      <c r="E44" s="1123"/>
      <c r="F44" s="1123"/>
      <c r="G44" s="1123"/>
      <c r="H44" s="1123"/>
      <c r="I44" s="1122"/>
      <c r="J44" s="1122"/>
      <c r="K44" s="1122"/>
      <c r="L44" s="1124"/>
      <c r="M44" s="1122"/>
      <c r="N44" s="1122"/>
      <c r="O44" s="1122"/>
      <c r="P44" s="1122"/>
      <c r="Q44" s="1123"/>
      <c r="R44" s="1123"/>
      <c r="S44" s="1123"/>
      <c r="T44" s="1123"/>
      <c r="U44" s="1122"/>
      <c r="V44" s="1125"/>
      <c r="W44" s="1123"/>
      <c r="X44" s="1125"/>
      <c r="Y44" s="1122"/>
      <c r="Z44" s="1126"/>
    </row>
    <row r="45" spans="1:26" ht="33" customHeight="1">
      <c r="A45" s="1121"/>
      <c r="B45" s="1122"/>
      <c r="C45" s="1122"/>
      <c r="D45" s="1122"/>
      <c r="E45" s="1123"/>
      <c r="F45" s="1123"/>
      <c r="G45" s="1123"/>
      <c r="H45" s="1123"/>
      <c r="I45" s="1122"/>
      <c r="J45" s="1122"/>
      <c r="K45" s="1122"/>
      <c r="L45" s="1124"/>
      <c r="M45" s="1122"/>
      <c r="N45" s="1122"/>
      <c r="O45" s="1122"/>
      <c r="P45" s="1122"/>
      <c r="Q45" s="1123"/>
      <c r="R45" s="1123"/>
      <c r="S45" s="1123"/>
      <c r="T45" s="1123"/>
      <c r="U45" s="1122"/>
      <c r="V45" s="1125"/>
      <c r="W45" s="1123"/>
      <c r="X45" s="1125"/>
      <c r="Y45" s="1122"/>
      <c r="Z45" s="1126"/>
    </row>
    <row r="46" spans="1:26" ht="33" customHeight="1">
      <c r="A46" s="1121"/>
      <c r="B46" s="1122"/>
      <c r="C46" s="1122"/>
      <c r="D46" s="1122"/>
      <c r="E46" s="1123"/>
      <c r="F46" s="1123"/>
      <c r="G46" s="1123"/>
      <c r="H46" s="1123"/>
      <c r="I46" s="1122"/>
      <c r="J46" s="1122"/>
      <c r="K46" s="1122"/>
      <c r="L46" s="1124"/>
      <c r="M46" s="1122"/>
      <c r="N46" s="1122"/>
      <c r="O46" s="1122"/>
      <c r="P46" s="1122"/>
      <c r="Q46" s="1123"/>
      <c r="R46" s="1123"/>
      <c r="S46" s="1123"/>
      <c r="T46" s="1123"/>
      <c r="U46" s="1122"/>
      <c r="V46" s="1125"/>
      <c r="W46" s="1123"/>
      <c r="X46" s="1125"/>
      <c r="Y46" s="1122"/>
      <c r="Z46" s="1126"/>
    </row>
    <row r="47" spans="1:26" ht="33" customHeight="1">
      <c r="A47" s="1121"/>
      <c r="B47" s="1122"/>
      <c r="C47" s="1122"/>
      <c r="D47" s="1122"/>
      <c r="E47" s="1123"/>
      <c r="F47" s="1123"/>
      <c r="G47" s="1123"/>
      <c r="H47" s="1123"/>
      <c r="I47" s="1122"/>
      <c r="J47" s="1122"/>
      <c r="K47" s="1122"/>
      <c r="L47" s="1124"/>
      <c r="M47" s="1122"/>
      <c r="N47" s="1122"/>
      <c r="O47" s="1122"/>
      <c r="P47" s="1122"/>
      <c r="Q47" s="1123"/>
      <c r="R47" s="1123"/>
      <c r="S47" s="1123"/>
      <c r="T47" s="1123"/>
      <c r="U47" s="1122"/>
      <c r="V47" s="1125"/>
      <c r="W47" s="1123"/>
      <c r="X47" s="1125"/>
      <c r="Y47" s="1122"/>
      <c r="Z47" s="1126"/>
    </row>
    <row r="48" spans="1:26" ht="33" customHeight="1">
      <c r="A48" s="1121"/>
      <c r="B48" s="1122"/>
      <c r="C48" s="1122"/>
      <c r="D48" s="1122"/>
      <c r="E48" s="1123"/>
      <c r="F48" s="1123"/>
      <c r="G48" s="1123"/>
      <c r="H48" s="1123"/>
      <c r="I48" s="1122"/>
      <c r="J48" s="1122"/>
      <c r="K48" s="1122"/>
      <c r="L48" s="1124"/>
      <c r="M48" s="1122"/>
      <c r="N48" s="1122"/>
      <c r="O48" s="1122"/>
      <c r="P48" s="1122"/>
      <c r="Q48" s="1123"/>
      <c r="R48" s="1123"/>
      <c r="S48" s="1123"/>
      <c r="T48" s="1123"/>
      <c r="U48" s="1122"/>
      <c r="V48" s="1125"/>
      <c r="W48" s="1123"/>
      <c r="X48" s="1125"/>
      <c r="Y48" s="1122"/>
      <c r="Z48" s="1126"/>
    </row>
    <row r="49" spans="1:26" ht="33" customHeight="1">
      <c r="A49" s="1121"/>
      <c r="B49" s="1122"/>
      <c r="C49" s="1122"/>
      <c r="D49" s="1122"/>
      <c r="E49" s="1123"/>
      <c r="F49" s="1123"/>
      <c r="G49" s="1123"/>
      <c r="H49" s="1123"/>
      <c r="I49" s="1122"/>
      <c r="J49" s="1122"/>
      <c r="K49" s="1122"/>
      <c r="L49" s="1124"/>
      <c r="M49" s="1122"/>
      <c r="N49" s="1122"/>
      <c r="O49" s="1122"/>
      <c r="P49" s="1122"/>
      <c r="Q49" s="1123"/>
      <c r="R49" s="1123"/>
      <c r="S49" s="1123"/>
      <c r="T49" s="1123"/>
      <c r="U49" s="1122"/>
      <c r="V49" s="1125"/>
      <c r="W49" s="1123"/>
      <c r="X49" s="1125"/>
      <c r="Y49" s="1122"/>
      <c r="Z49" s="1126"/>
    </row>
    <row r="50" spans="1:26" ht="33" customHeight="1">
      <c r="A50" s="1121"/>
      <c r="B50" s="1122"/>
      <c r="C50" s="1122"/>
      <c r="D50" s="1122"/>
      <c r="E50" s="1123"/>
      <c r="F50" s="1123"/>
      <c r="G50" s="1123"/>
      <c r="H50" s="1123"/>
      <c r="I50" s="1122"/>
      <c r="J50" s="1122"/>
      <c r="K50" s="1122"/>
      <c r="L50" s="1124"/>
      <c r="M50" s="1122"/>
      <c r="N50" s="1122"/>
      <c r="O50" s="1122"/>
      <c r="P50" s="1122"/>
      <c r="Q50" s="1123"/>
      <c r="R50" s="1123"/>
      <c r="S50" s="1123"/>
      <c r="T50" s="1123"/>
      <c r="U50" s="1122"/>
      <c r="V50" s="1125"/>
      <c r="W50" s="1123"/>
      <c r="X50" s="1125"/>
      <c r="Y50" s="1122"/>
      <c r="Z50" s="1126"/>
    </row>
    <row r="51" spans="1:26" ht="33" customHeight="1">
      <c r="A51" s="1121"/>
      <c r="B51" s="1122"/>
      <c r="C51" s="1122"/>
      <c r="D51" s="1122"/>
      <c r="E51" s="1123"/>
      <c r="F51" s="1123"/>
      <c r="G51" s="1123"/>
      <c r="H51" s="1123"/>
      <c r="I51" s="1122"/>
      <c r="J51" s="1122"/>
      <c r="K51" s="1122"/>
      <c r="L51" s="1124"/>
      <c r="M51" s="1122"/>
      <c r="N51" s="1122"/>
      <c r="O51" s="1122"/>
      <c r="P51" s="1122"/>
      <c r="Q51" s="1123"/>
      <c r="R51" s="1123"/>
      <c r="S51" s="1123"/>
      <c r="T51" s="1123"/>
      <c r="U51" s="1122"/>
      <c r="V51" s="1125"/>
      <c r="W51" s="1123"/>
      <c r="X51" s="1125"/>
      <c r="Y51" s="1122"/>
      <c r="Z51" s="1126"/>
    </row>
    <row r="52" spans="1:26" ht="33" customHeight="1">
      <c r="A52" s="1121"/>
      <c r="B52" s="1122"/>
      <c r="C52" s="1122"/>
      <c r="D52" s="1122"/>
      <c r="E52" s="1123"/>
      <c r="F52" s="1123"/>
      <c r="G52" s="1123"/>
      <c r="H52" s="1123"/>
      <c r="I52" s="1122"/>
      <c r="J52" s="1122"/>
      <c r="K52" s="1122"/>
      <c r="L52" s="1124"/>
      <c r="M52" s="1122"/>
      <c r="N52" s="1122"/>
      <c r="O52" s="1122"/>
      <c r="P52" s="1122"/>
      <c r="Q52" s="1123"/>
      <c r="R52" s="1123"/>
      <c r="S52" s="1123"/>
      <c r="T52" s="1123"/>
      <c r="U52" s="1122"/>
      <c r="V52" s="1125"/>
      <c r="W52" s="1123"/>
      <c r="X52" s="1125"/>
      <c r="Y52" s="1122"/>
      <c r="Z52" s="1126"/>
    </row>
    <row r="53" spans="1:26" ht="33" customHeight="1">
      <c r="A53" s="1121"/>
      <c r="B53" s="1122"/>
      <c r="C53" s="1122"/>
      <c r="D53" s="1122"/>
      <c r="E53" s="1123"/>
      <c r="F53" s="1123"/>
      <c r="G53" s="1123"/>
      <c r="H53" s="1123"/>
      <c r="I53" s="1122"/>
      <c r="J53" s="1122"/>
      <c r="K53" s="1122"/>
      <c r="L53" s="1124"/>
      <c r="M53" s="1122"/>
      <c r="N53" s="1122"/>
      <c r="O53" s="1122"/>
      <c r="P53" s="1122"/>
      <c r="Q53" s="1123"/>
      <c r="R53" s="1123"/>
      <c r="S53" s="1123"/>
      <c r="T53" s="1123"/>
      <c r="U53" s="1122"/>
      <c r="V53" s="1125"/>
      <c r="W53" s="1123"/>
      <c r="X53" s="1125"/>
      <c r="Y53" s="1122"/>
      <c r="Z53" s="1126"/>
    </row>
    <row r="54" spans="1:26" ht="33" customHeight="1">
      <c r="A54" s="1121"/>
      <c r="B54" s="1122"/>
      <c r="C54" s="1122"/>
      <c r="D54" s="1122"/>
      <c r="E54" s="1123"/>
      <c r="F54" s="1123"/>
      <c r="G54" s="1123"/>
      <c r="H54" s="1123"/>
      <c r="I54" s="1122"/>
      <c r="J54" s="1122"/>
      <c r="K54" s="1122"/>
      <c r="L54" s="1124"/>
      <c r="M54" s="1122"/>
      <c r="N54" s="1122"/>
      <c r="O54" s="1122"/>
      <c r="P54" s="1122"/>
      <c r="Q54" s="1123"/>
      <c r="R54" s="1123"/>
      <c r="S54" s="1123"/>
      <c r="T54" s="1123"/>
      <c r="U54" s="1122"/>
      <c r="V54" s="1125"/>
      <c r="W54" s="1123"/>
      <c r="X54" s="1125"/>
      <c r="Y54" s="1122"/>
      <c r="Z54" s="1126"/>
    </row>
    <row r="55" spans="1:26" ht="33" customHeight="1">
      <c r="A55" s="1121"/>
      <c r="B55" s="1122"/>
      <c r="C55" s="1122"/>
      <c r="D55" s="1122"/>
      <c r="E55" s="1123"/>
      <c r="F55" s="1123"/>
      <c r="G55" s="1123"/>
      <c r="H55" s="1123"/>
      <c r="I55" s="1122"/>
      <c r="J55" s="1122"/>
      <c r="K55" s="1122"/>
      <c r="L55" s="1124"/>
      <c r="M55" s="1122"/>
      <c r="N55" s="1122"/>
      <c r="O55" s="1122"/>
      <c r="P55" s="1122"/>
      <c r="Q55" s="1123"/>
      <c r="R55" s="1123"/>
      <c r="S55" s="1123"/>
      <c r="T55" s="1123"/>
      <c r="U55" s="1122"/>
      <c r="V55" s="1125"/>
      <c r="W55" s="1123"/>
      <c r="X55" s="1125"/>
      <c r="Y55" s="1122"/>
      <c r="Z55" s="1126"/>
    </row>
    <row r="56" spans="1:26" ht="33" customHeight="1">
      <c r="A56" s="1121"/>
      <c r="B56" s="1122"/>
      <c r="C56" s="1122"/>
      <c r="D56" s="1122"/>
      <c r="E56" s="1123"/>
      <c r="F56" s="1123"/>
      <c r="G56" s="1123"/>
      <c r="H56" s="1123"/>
      <c r="I56" s="1122"/>
      <c r="J56" s="1122"/>
      <c r="K56" s="1122"/>
      <c r="L56" s="1124"/>
      <c r="M56" s="1122"/>
      <c r="N56" s="1122"/>
      <c r="O56" s="1122"/>
      <c r="P56" s="1122"/>
      <c r="Q56" s="1123"/>
      <c r="R56" s="1123"/>
      <c r="S56" s="1123"/>
      <c r="T56" s="1123"/>
      <c r="U56" s="1122"/>
      <c r="V56" s="1125"/>
      <c r="W56" s="1123"/>
      <c r="X56" s="1125"/>
      <c r="Y56" s="1122"/>
      <c r="Z56" s="1126"/>
    </row>
    <row r="57" spans="1:26" ht="33" customHeight="1">
      <c r="A57" s="1121"/>
      <c r="B57" s="1122"/>
      <c r="C57" s="1122"/>
      <c r="D57" s="1122"/>
      <c r="E57" s="1123"/>
      <c r="F57" s="1123"/>
      <c r="G57" s="1123"/>
      <c r="H57" s="1123"/>
      <c r="I57" s="1122"/>
      <c r="J57" s="1122"/>
      <c r="K57" s="1122"/>
      <c r="L57" s="1124"/>
      <c r="M57" s="1122"/>
      <c r="N57" s="1122"/>
      <c r="O57" s="1122"/>
      <c r="P57" s="1122"/>
      <c r="Q57" s="1123"/>
      <c r="R57" s="1123"/>
      <c r="S57" s="1123"/>
      <c r="T57" s="1123"/>
      <c r="U57" s="1122"/>
      <c r="V57" s="1125"/>
      <c r="W57" s="1123"/>
      <c r="X57" s="1125"/>
      <c r="Y57" s="1122"/>
      <c r="Z57" s="1126"/>
    </row>
    <row r="58" spans="1:26" ht="33" customHeight="1">
      <c r="A58" s="1121"/>
      <c r="B58" s="1122"/>
      <c r="C58" s="1122"/>
      <c r="D58" s="1122"/>
      <c r="E58" s="1123"/>
      <c r="F58" s="1123"/>
      <c r="G58" s="1123"/>
      <c r="H58" s="1123"/>
      <c r="I58" s="1122"/>
      <c r="J58" s="1122"/>
      <c r="K58" s="1122"/>
      <c r="L58" s="1124"/>
      <c r="M58" s="1122"/>
      <c r="N58" s="1122"/>
      <c r="O58" s="1122"/>
      <c r="P58" s="1122"/>
      <c r="Q58" s="1123"/>
      <c r="R58" s="1123"/>
      <c r="S58" s="1123"/>
      <c r="T58" s="1123"/>
      <c r="U58" s="1122"/>
      <c r="V58" s="1125"/>
      <c r="W58" s="1123"/>
      <c r="X58" s="1125"/>
      <c r="Y58" s="1122"/>
      <c r="Z58" s="1126"/>
    </row>
    <row r="59" spans="1:26" ht="33" customHeight="1">
      <c r="A59" s="1121"/>
      <c r="B59" s="1122"/>
      <c r="C59" s="1122"/>
      <c r="D59" s="1122"/>
      <c r="E59" s="1123"/>
      <c r="F59" s="1123"/>
      <c r="G59" s="1123"/>
      <c r="H59" s="1123"/>
      <c r="I59" s="1122"/>
      <c r="J59" s="1122"/>
      <c r="K59" s="1122"/>
      <c r="L59" s="1124"/>
      <c r="M59" s="1122"/>
      <c r="N59" s="1122"/>
      <c r="O59" s="1122"/>
      <c r="P59" s="1122"/>
      <c r="Q59" s="1123"/>
      <c r="R59" s="1123"/>
      <c r="S59" s="1123"/>
      <c r="T59" s="1123"/>
      <c r="U59" s="1122"/>
      <c r="V59" s="1125"/>
      <c r="W59" s="1123"/>
      <c r="X59" s="1125"/>
      <c r="Y59" s="1122"/>
      <c r="Z59" s="1126"/>
    </row>
    <row r="60" spans="1:26" ht="33" customHeight="1">
      <c r="A60" s="1121"/>
      <c r="B60" s="1122"/>
      <c r="C60" s="1122"/>
      <c r="D60" s="1122"/>
      <c r="E60" s="1123"/>
      <c r="F60" s="1123"/>
      <c r="G60" s="1123"/>
      <c r="H60" s="1123"/>
      <c r="I60" s="1122"/>
      <c r="J60" s="1122"/>
      <c r="K60" s="1122"/>
      <c r="L60" s="1124"/>
      <c r="M60" s="1122"/>
      <c r="N60" s="1122"/>
      <c r="O60" s="1122"/>
      <c r="P60" s="1122"/>
      <c r="Q60" s="1123"/>
      <c r="R60" s="1123"/>
      <c r="S60" s="1123"/>
      <c r="T60" s="1123"/>
      <c r="U60" s="1122"/>
      <c r="V60" s="1125"/>
      <c r="W60" s="1123"/>
      <c r="X60" s="1125"/>
      <c r="Y60" s="1122"/>
      <c r="Z60" s="1126"/>
    </row>
    <row r="61" spans="1:26" ht="33" customHeight="1">
      <c r="A61" s="1121"/>
      <c r="B61" s="1122"/>
      <c r="C61" s="1122"/>
      <c r="D61" s="1122"/>
      <c r="E61" s="1123"/>
      <c r="F61" s="1123"/>
      <c r="G61" s="1123"/>
      <c r="H61" s="1123"/>
      <c r="I61" s="1122"/>
      <c r="J61" s="1122"/>
      <c r="K61" s="1122"/>
      <c r="L61" s="1124"/>
      <c r="M61" s="1122"/>
      <c r="N61" s="1122"/>
      <c r="O61" s="1122"/>
      <c r="P61" s="1122"/>
      <c r="Q61" s="1123"/>
      <c r="R61" s="1123"/>
      <c r="S61" s="1123"/>
      <c r="T61" s="1123"/>
      <c r="U61" s="1122"/>
      <c r="V61" s="1125"/>
      <c r="W61" s="1123"/>
      <c r="X61" s="1125"/>
      <c r="Y61" s="1122"/>
      <c r="Z61" s="1126"/>
    </row>
    <row r="62" spans="1:26" ht="33" customHeight="1">
      <c r="A62" s="1121"/>
      <c r="B62" s="1122"/>
      <c r="C62" s="1122"/>
      <c r="D62" s="1122"/>
      <c r="E62" s="1123"/>
      <c r="F62" s="1123"/>
      <c r="G62" s="1123"/>
      <c r="H62" s="1123"/>
      <c r="I62" s="1122"/>
      <c r="J62" s="1122"/>
      <c r="K62" s="1122"/>
      <c r="L62" s="1124"/>
      <c r="M62" s="1122"/>
      <c r="N62" s="1122"/>
      <c r="O62" s="1122"/>
      <c r="P62" s="1122"/>
      <c r="Q62" s="1123"/>
      <c r="R62" s="1123"/>
      <c r="S62" s="1123"/>
      <c r="T62" s="1123"/>
      <c r="U62" s="1122"/>
      <c r="V62" s="1125"/>
      <c r="W62" s="1123"/>
      <c r="X62" s="1125"/>
      <c r="Y62" s="1122"/>
      <c r="Z62" s="1126"/>
    </row>
    <row r="63" spans="1:26" ht="33" customHeight="1">
      <c r="A63" s="1121"/>
      <c r="B63" s="1122"/>
      <c r="C63" s="1122"/>
      <c r="D63" s="1122"/>
      <c r="E63" s="1123"/>
      <c r="F63" s="1123"/>
      <c r="G63" s="1123"/>
      <c r="H63" s="1123"/>
      <c r="I63" s="1122"/>
      <c r="J63" s="1122"/>
      <c r="K63" s="1122"/>
      <c r="L63" s="1124"/>
      <c r="M63" s="1122"/>
      <c r="N63" s="1122"/>
      <c r="O63" s="1122"/>
      <c r="P63" s="1122"/>
      <c r="Q63" s="1123"/>
      <c r="R63" s="1123"/>
      <c r="S63" s="1123"/>
      <c r="T63" s="1123"/>
      <c r="U63" s="1122"/>
      <c r="V63" s="1125"/>
      <c r="W63" s="1123"/>
      <c r="X63" s="1125"/>
      <c r="Y63" s="1122"/>
      <c r="Z63" s="1126"/>
    </row>
    <row r="64" spans="1:26" ht="33" customHeight="1">
      <c r="A64" s="1121"/>
      <c r="B64" s="1122"/>
      <c r="C64" s="1122"/>
      <c r="D64" s="1122"/>
      <c r="E64" s="1123"/>
      <c r="F64" s="1123"/>
      <c r="G64" s="1123"/>
      <c r="H64" s="1123"/>
      <c r="I64" s="1122"/>
      <c r="J64" s="1122"/>
      <c r="K64" s="1122"/>
      <c r="L64" s="1124"/>
      <c r="M64" s="1122"/>
      <c r="N64" s="1122"/>
      <c r="O64" s="1122"/>
      <c r="P64" s="1122"/>
      <c r="Q64" s="1123"/>
      <c r="R64" s="1123"/>
      <c r="S64" s="1123"/>
      <c r="T64" s="1123"/>
      <c r="U64" s="1122"/>
      <c r="V64" s="1125"/>
      <c r="W64" s="1123"/>
      <c r="X64" s="1125"/>
      <c r="Y64" s="1122"/>
      <c r="Z64" s="1126"/>
    </row>
    <row r="65" spans="1:26" ht="33" customHeight="1">
      <c r="A65" s="1121"/>
      <c r="B65" s="1127"/>
      <c r="C65" s="1122"/>
      <c r="D65" s="1122"/>
      <c r="E65" s="1123"/>
      <c r="F65" s="1123"/>
      <c r="G65" s="1123"/>
      <c r="H65" s="1123"/>
      <c r="I65" s="1122"/>
      <c r="J65" s="1122"/>
      <c r="K65" s="1122"/>
      <c r="L65" s="1124"/>
      <c r="M65" s="1122"/>
      <c r="N65" s="1122"/>
      <c r="O65" s="1122"/>
      <c r="P65" s="1122"/>
      <c r="Q65" s="1123"/>
      <c r="R65" s="1123"/>
      <c r="S65" s="1123"/>
      <c r="T65" s="1123"/>
      <c r="U65" s="1122"/>
      <c r="V65" s="1125"/>
      <c r="W65" s="1123"/>
      <c r="X65" s="1125"/>
      <c r="Y65" s="1122"/>
      <c r="Z65" s="1126"/>
    </row>
    <row r="66" spans="1:26" ht="33" customHeight="1">
      <c r="A66" s="1121"/>
      <c r="B66" s="1122"/>
      <c r="C66" s="1122"/>
      <c r="D66" s="1122"/>
      <c r="E66" s="1123"/>
      <c r="F66" s="1123"/>
      <c r="G66" s="1123"/>
      <c r="H66" s="1123"/>
      <c r="I66" s="1122"/>
      <c r="J66" s="1122"/>
      <c r="K66" s="1122"/>
      <c r="L66" s="1124"/>
      <c r="M66" s="1122"/>
      <c r="N66" s="1122"/>
      <c r="O66" s="1122"/>
      <c r="P66" s="1122"/>
      <c r="Q66" s="1123"/>
      <c r="R66" s="1123"/>
      <c r="S66" s="1123"/>
      <c r="T66" s="1123"/>
      <c r="U66" s="1122"/>
      <c r="V66" s="1125"/>
      <c r="W66" s="1123"/>
      <c r="X66" s="1125"/>
      <c r="Y66" s="1122"/>
      <c r="Z66" s="1126"/>
    </row>
    <row r="67" spans="1:26" ht="33" customHeight="1">
      <c r="A67" s="1121"/>
      <c r="B67" s="1122"/>
      <c r="C67" s="1122"/>
      <c r="D67" s="1122"/>
      <c r="E67" s="1123"/>
      <c r="F67" s="1123"/>
      <c r="G67" s="1123"/>
      <c r="H67" s="1123"/>
      <c r="I67" s="1122"/>
      <c r="J67" s="1122"/>
      <c r="K67" s="1122"/>
      <c r="L67" s="1124"/>
      <c r="M67" s="1122"/>
      <c r="N67" s="1122"/>
      <c r="O67" s="1122"/>
      <c r="P67" s="1122"/>
      <c r="Q67" s="1123"/>
      <c r="R67" s="1123"/>
      <c r="S67" s="1123"/>
      <c r="T67" s="1123"/>
      <c r="U67" s="1122"/>
      <c r="V67" s="1125"/>
      <c r="W67" s="1123"/>
      <c r="X67" s="1125"/>
      <c r="Y67" s="1122"/>
      <c r="Z67" s="1126"/>
    </row>
    <row r="68" spans="1:26" ht="33" customHeight="1">
      <c r="A68" s="1121"/>
      <c r="B68" s="1122"/>
      <c r="C68" s="1122"/>
      <c r="D68" s="1122"/>
      <c r="E68" s="1123"/>
      <c r="F68" s="1123"/>
      <c r="G68" s="1123"/>
      <c r="H68" s="1123"/>
      <c r="I68" s="1122"/>
      <c r="J68" s="1122"/>
      <c r="K68" s="1122"/>
      <c r="L68" s="1124"/>
      <c r="M68" s="1122"/>
      <c r="N68" s="1122"/>
      <c r="O68" s="1122"/>
      <c r="P68" s="1122"/>
      <c r="Q68" s="1123"/>
      <c r="R68" s="1123"/>
      <c r="S68" s="1123"/>
      <c r="T68" s="1123"/>
      <c r="U68" s="1122"/>
      <c r="V68" s="1125"/>
      <c r="W68" s="1123"/>
      <c r="X68" s="1125"/>
      <c r="Y68" s="1122"/>
      <c r="Z68" s="1126"/>
    </row>
    <row r="69" spans="1:26" ht="33" customHeight="1">
      <c r="A69" s="1121"/>
      <c r="B69" s="1122"/>
      <c r="C69" s="1122"/>
      <c r="D69" s="1122"/>
      <c r="E69" s="1123"/>
      <c r="F69" s="1123"/>
      <c r="G69" s="1123"/>
      <c r="H69" s="1123"/>
      <c r="I69" s="1122"/>
      <c r="J69" s="1122"/>
      <c r="K69" s="1122"/>
      <c r="L69" s="1124"/>
      <c r="M69" s="1122"/>
      <c r="N69" s="1122"/>
      <c r="O69" s="1122"/>
      <c r="P69" s="1122"/>
      <c r="Q69" s="1123"/>
      <c r="R69" s="1123"/>
      <c r="S69" s="1123"/>
      <c r="T69" s="1123"/>
      <c r="U69" s="1122"/>
      <c r="V69" s="1125"/>
      <c r="W69" s="1123"/>
      <c r="X69" s="1125"/>
      <c r="Y69" s="1122"/>
      <c r="Z69" s="1126"/>
    </row>
    <row r="70" spans="1:26">
      <c r="A70" s="1121"/>
      <c r="B70" s="1122"/>
      <c r="C70" s="1122"/>
      <c r="D70" s="1122"/>
      <c r="E70" s="1123"/>
      <c r="F70" s="1123"/>
      <c r="G70" s="1123"/>
      <c r="H70" s="1123"/>
      <c r="I70" s="1122"/>
      <c r="J70" s="1122"/>
      <c r="K70" s="1122"/>
      <c r="L70" s="1124"/>
      <c r="M70" s="1122"/>
      <c r="N70" s="1122"/>
      <c r="O70" s="1122"/>
      <c r="P70" s="1122"/>
      <c r="Q70" s="1123"/>
      <c r="R70" s="1123"/>
      <c r="S70" s="1123"/>
      <c r="T70" s="1123"/>
      <c r="U70" s="1122"/>
      <c r="V70" s="1125"/>
      <c r="W70" s="1123"/>
      <c r="X70" s="1125"/>
      <c r="Y70" s="1122"/>
      <c r="Z70" s="1126"/>
    </row>
    <row r="71" spans="1:26">
      <c r="A71" s="1121"/>
      <c r="B71" s="1122"/>
      <c r="C71" s="1122"/>
      <c r="D71" s="1122"/>
      <c r="E71" s="1123"/>
      <c r="F71" s="1123"/>
      <c r="G71" s="1123"/>
      <c r="H71" s="1123"/>
      <c r="I71" s="1122"/>
      <c r="J71" s="1122"/>
      <c r="K71" s="1122"/>
      <c r="L71" s="1124"/>
      <c r="M71" s="1122"/>
      <c r="N71" s="1122"/>
      <c r="O71" s="1122"/>
      <c r="P71" s="1122"/>
      <c r="Q71" s="1123"/>
      <c r="R71" s="1123"/>
      <c r="S71" s="1123"/>
      <c r="T71" s="1123"/>
      <c r="U71" s="1122"/>
      <c r="V71" s="1125"/>
      <c r="W71" s="1123"/>
      <c r="X71" s="1125"/>
      <c r="Y71" s="1122"/>
      <c r="Z71" s="1126"/>
    </row>
    <row r="72" spans="1:26">
      <c r="A72" s="1121"/>
      <c r="B72" s="1122"/>
      <c r="C72" s="1122"/>
      <c r="D72" s="1122"/>
      <c r="E72" s="1123"/>
      <c r="F72" s="1123"/>
      <c r="G72" s="1123"/>
      <c r="H72" s="1123"/>
      <c r="I72" s="1122"/>
      <c r="J72" s="1122"/>
      <c r="K72" s="1122"/>
      <c r="L72" s="1124"/>
      <c r="M72" s="1122"/>
      <c r="N72" s="1122"/>
      <c r="O72" s="1122"/>
      <c r="P72" s="1122"/>
      <c r="Q72" s="1123"/>
      <c r="R72" s="1123"/>
      <c r="S72" s="1123"/>
      <c r="T72" s="1123"/>
      <c r="U72" s="1122"/>
      <c r="V72" s="1125"/>
      <c r="W72" s="1123"/>
      <c r="X72" s="1125"/>
      <c r="Y72" s="1122"/>
      <c r="Z72" s="1126"/>
    </row>
    <row r="73" spans="1:26">
      <c r="A73" s="1121"/>
      <c r="B73" s="1122"/>
      <c r="C73" s="1122"/>
      <c r="D73" s="1122"/>
      <c r="E73" s="1123"/>
      <c r="F73" s="1123"/>
      <c r="G73" s="1123"/>
      <c r="H73" s="1123"/>
      <c r="I73" s="1122"/>
      <c r="J73" s="1122"/>
      <c r="K73" s="1122"/>
      <c r="L73" s="1124"/>
      <c r="M73" s="1122"/>
      <c r="N73" s="1122"/>
      <c r="O73" s="1122"/>
      <c r="P73" s="1122"/>
      <c r="Q73" s="1123"/>
      <c r="R73" s="1123"/>
      <c r="S73" s="1123"/>
      <c r="T73" s="1123"/>
      <c r="U73" s="1122"/>
      <c r="V73" s="1125"/>
      <c r="W73" s="1123"/>
      <c r="X73" s="1125"/>
      <c r="Y73" s="1122"/>
      <c r="Z73" s="1126"/>
    </row>
    <row r="74" spans="1:26">
      <c r="A74" s="1121"/>
      <c r="B74" s="1122"/>
      <c r="C74" s="1122"/>
      <c r="D74" s="1122"/>
      <c r="E74" s="1123"/>
      <c r="F74" s="1123"/>
      <c r="G74" s="1123"/>
      <c r="H74" s="1123"/>
      <c r="I74" s="1122"/>
      <c r="J74" s="1122"/>
      <c r="K74" s="1122"/>
      <c r="L74" s="1124"/>
      <c r="M74" s="1122"/>
      <c r="N74" s="1122"/>
      <c r="O74" s="1122"/>
      <c r="P74" s="1122"/>
      <c r="Q74" s="1123"/>
      <c r="R74" s="1123"/>
      <c r="S74" s="1123"/>
      <c r="T74" s="1123"/>
      <c r="U74" s="1122"/>
      <c r="V74" s="1125"/>
      <c r="W74" s="1123"/>
      <c r="X74" s="1125"/>
      <c r="Y74" s="1122"/>
      <c r="Z74" s="1126"/>
    </row>
    <row r="75" spans="1:26">
      <c r="A75" s="1121"/>
      <c r="B75" s="1122"/>
      <c r="C75" s="1122"/>
      <c r="D75" s="1122"/>
      <c r="E75" s="1123"/>
      <c r="F75" s="1123"/>
      <c r="G75" s="1123"/>
      <c r="H75" s="1123"/>
      <c r="I75" s="1122"/>
      <c r="J75" s="1122"/>
      <c r="K75" s="1122"/>
      <c r="L75" s="1124"/>
      <c r="M75" s="1122"/>
      <c r="N75" s="1122"/>
      <c r="O75" s="1122"/>
      <c r="P75" s="1122"/>
      <c r="Q75" s="1123"/>
      <c r="R75" s="1123"/>
      <c r="S75" s="1123"/>
      <c r="T75" s="1123"/>
      <c r="U75" s="1122"/>
      <c r="V75" s="1125"/>
      <c r="W75" s="1123"/>
      <c r="X75" s="1125"/>
      <c r="Y75" s="1122"/>
      <c r="Z75" s="1126"/>
    </row>
    <row r="76" spans="1:26">
      <c r="A76" s="1121"/>
      <c r="B76" s="1122"/>
      <c r="C76" s="1122"/>
      <c r="D76" s="1122"/>
      <c r="E76" s="1123"/>
      <c r="F76" s="1123"/>
      <c r="G76" s="1123"/>
      <c r="H76" s="1123"/>
      <c r="I76" s="1122"/>
      <c r="J76" s="1122"/>
      <c r="K76" s="1122"/>
      <c r="L76" s="1124"/>
      <c r="M76" s="1122"/>
      <c r="N76" s="1122"/>
      <c r="O76" s="1122"/>
      <c r="P76" s="1122"/>
      <c r="Q76" s="1123"/>
      <c r="R76" s="1123"/>
      <c r="S76" s="1123"/>
      <c r="T76" s="1123"/>
      <c r="U76" s="1122"/>
      <c r="V76" s="1125"/>
      <c r="W76" s="1123"/>
      <c r="X76" s="1125"/>
      <c r="Y76" s="1122"/>
      <c r="Z76" s="1126"/>
    </row>
    <row r="77" spans="1:26">
      <c r="A77" s="1121"/>
      <c r="B77" s="1122"/>
      <c r="C77" s="1122"/>
      <c r="D77" s="1122"/>
      <c r="E77" s="1123"/>
      <c r="F77" s="1123"/>
      <c r="G77" s="1123"/>
      <c r="H77" s="1123"/>
      <c r="I77" s="1122"/>
      <c r="J77" s="1122"/>
      <c r="K77" s="1122"/>
      <c r="L77" s="1124"/>
      <c r="M77" s="1122"/>
      <c r="N77" s="1122"/>
      <c r="O77" s="1122"/>
      <c r="P77" s="1122"/>
      <c r="Q77" s="1123"/>
      <c r="R77" s="1123"/>
      <c r="S77" s="1123"/>
      <c r="T77" s="1123"/>
      <c r="U77" s="1122"/>
      <c r="V77" s="1125"/>
      <c r="W77" s="1123"/>
      <c r="X77" s="1125"/>
      <c r="Y77" s="1122"/>
      <c r="Z77" s="1126"/>
    </row>
    <row r="78" spans="1:26">
      <c r="A78" s="1121"/>
      <c r="B78" s="1122"/>
      <c r="C78" s="1122"/>
      <c r="D78" s="1122"/>
      <c r="E78" s="1123"/>
      <c r="F78" s="1123"/>
      <c r="G78" s="1123"/>
      <c r="H78" s="1123"/>
      <c r="I78" s="1122"/>
      <c r="J78" s="1122"/>
      <c r="K78" s="1122"/>
      <c r="L78" s="1124"/>
      <c r="M78" s="1122"/>
      <c r="N78" s="1122"/>
      <c r="O78" s="1122"/>
      <c r="P78" s="1122"/>
      <c r="Q78" s="1123"/>
      <c r="R78" s="1123"/>
      <c r="S78" s="1123"/>
      <c r="T78" s="1123"/>
      <c r="U78" s="1122"/>
      <c r="V78" s="1125"/>
      <c r="W78" s="1123"/>
      <c r="X78" s="1125"/>
      <c r="Y78" s="1122"/>
      <c r="Z78" s="1126"/>
    </row>
    <row r="79" spans="1:26">
      <c r="A79" s="1121"/>
      <c r="B79" s="1122"/>
      <c r="C79" s="1122"/>
      <c r="D79" s="1122"/>
      <c r="E79" s="1123"/>
      <c r="F79" s="1123"/>
      <c r="G79" s="1123"/>
      <c r="H79" s="1123"/>
      <c r="I79" s="1122"/>
      <c r="J79" s="1122"/>
      <c r="K79" s="1122"/>
      <c r="L79" s="1124"/>
      <c r="M79" s="1122"/>
      <c r="N79" s="1122"/>
      <c r="O79" s="1122"/>
      <c r="P79" s="1122"/>
      <c r="Q79" s="1123"/>
      <c r="R79" s="1123"/>
      <c r="S79" s="1123"/>
      <c r="T79" s="1123"/>
      <c r="U79" s="1122"/>
      <c r="V79" s="1125"/>
      <c r="W79" s="1123"/>
      <c r="X79" s="1125"/>
      <c r="Y79" s="1122"/>
      <c r="Z79" s="1126"/>
    </row>
    <row r="80" spans="1:26">
      <c r="A80" s="1121"/>
      <c r="B80" s="1122"/>
      <c r="C80" s="1122"/>
      <c r="D80" s="1122"/>
      <c r="E80" s="1123"/>
      <c r="F80" s="1123"/>
      <c r="G80" s="1123"/>
      <c r="H80" s="1123"/>
      <c r="I80" s="1122"/>
      <c r="J80" s="1122"/>
      <c r="K80" s="1122"/>
      <c r="L80" s="1124"/>
      <c r="M80" s="1122"/>
      <c r="N80" s="1122"/>
      <c r="O80" s="1122"/>
      <c r="P80" s="1122"/>
      <c r="Q80" s="1123"/>
      <c r="R80" s="1123"/>
      <c r="S80" s="1123"/>
      <c r="T80" s="1123"/>
      <c r="U80" s="1122"/>
      <c r="V80" s="1125"/>
      <c r="W80" s="1123"/>
      <c r="X80" s="1125"/>
      <c r="Y80" s="1122"/>
      <c r="Z80" s="1126"/>
    </row>
    <row r="81" spans="1:26">
      <c r="A81" s="1121"/>
      <c r="B81" s="1122"/>
      <c r="C81" s="1122"/>
      <c r="D81" s="1122"/>
      <c r="E81" s="1123"/>
      <c r="F81" s="1123"/>
      <c r="G81" s="1123"/>
      <c r="H81" s="1123"/>
      <c r="I81" s="1122"/>
      <c r="J81" s="1122"/>
      <c r="K81" s="1122"/>
      <c r="L81" s="1124"/>
      <c r="M81" s="1122"/>
      <c r="N81" s="1122"/>
      <c r="O81" s="1122"/>
      <c r="P81" s="1122"/>
      <c r="Q81" s="1123"/>
      <c r="R81" s="1123"/>
      <c r="S81" s="1123"/>
      <c r="T81" s="1123"/>
      <c r="U81" s="1122"/>
      <c r="V81" s="1125"/>
      <c r="W81" s="1123"/>
      <c r="X81" s="1125"/>
      <c r="Y81" s="1122"/>
      <c r="Z81" s="1126"/>
    </row>
    <row r="82" spans="1:26">
      <c r="A82" s="1121"/>
      <c r="B82" s="1122"/>
      <c r="C82" s="1122"/>
      <c r="D82" s="1122"/>
      <c r="E82" s="1123"/>
      <c r="F82" s="1123"/>
      <c r="G82" s="1123"/>
      <c r="H82" s="1123"/>
      <c r="I82" s="1122"/>
      <c r="J82" s="1122"/>
      <c r="K82" s="1122"/>
      <c r="L82" s="1124"/>
      <c r="M82" s="1122"/>
      <c r="N82" s="1122"/>
      <c r="O82" s="1122"/>
      <c r="P82" s="1122"/>
      <c r="Q82" s="1123"/>
      <c r="R82" s="1123"/>
      <c r="S82" s="1123"/>
      <c r="T82" s="1123"/>
      <c r="U82" s="1122"/>
      <c r="V82" s="1125"/>
      <c r="W82" s="1123"/>
      <c r="X82" s="1125"/>
      <c r="Y82" s="1122"/>
      <c r="Z82" s="1126"/>
    </row>
    <row r="83" spans="1:26">
      <c r="A83" s="1121"/>
      <c r="B83" s="1122"/>
      <c r="C83" s="1122"/>
      <c r="D83" s="1122"/>
      <c r="E83" s="1123"/>
      <c r="F83" s="1123"/>
      <c r="G83" s="1123"/>
      <c r="H83" s="1123"/>
      <c r="I83" s="1122"/>
      <c r="J83" s="1122"/>
      <c r="K83" s="1122"/>
      <c r="L83" s="1124"/>
      <c r="M83" s="1122"/>
      <c r="N83" s="1122"/>
      <c r="O83" s="1122"/>
      <c r="P83" s="1122"/>
      <c r="Q83" s="1123"/>
      <c r="R83" s="1123"/>
      <c r="S83" s="1123"/>
      <c r="T83" s="1123"/>
      <c r="U83" s="1122"/>
      <c r="V83" s="1125"/>
      <c r="W83" s="1123"/>
      <c r="X83" s="1125"/>
      <c r="Y83" s="1122"/>
      <c r="Z83" s="1126"/>
    </row>
    <row r="84" spans="1:26">
      <c r="A84" s="1121"/>
      <c r="B84" s="1122"/>
      <c r="C84" s="1122"/>
      <c r="D84" s="1122"/>
      <c r="E84" s="1123"/>
      <c r="F84" s="1123"/>
      <c r="G84" s="1123"/>
      <c r="H84" s="1123"/>
      <c r="I84" s="1122"/>
      <c r="J84" s="1122"/>
      <c r="K84" s="1122"/>
      <c r="L84" s="1124"/>
      <c r="M84" s="1122"/>
      <c r="N84" s="1122"/>
      <c r="O84" s="1122"/>
      <c r="P84" s="1122"/>
      <c r="Q84" s="1123"/>
      <c r="R84" s="1123"/>
      <c r="S84" s="1123"/>
      <c r="T84" s="1123"/>
      <c r="U84" s="1122"/>
      <c r="V84" s="1125"/>
      <c r="W84" s="1123"/>
      <c r="X84" s="1125"/>
      <c r="Y84" s="1122"/>
      <c r="Z84" s="1126"/>
    </row>
    <row r="85" spans="1:26">
      <c r="A85" s="1121"/>
      <c r="B85" s="1122"/>
      <c r="C85" s="1122"/>
      <c r="D85" s="1122"/>
      <c r="E85" s="1123"/>
      <c r="F85" s="1123"/>
      <c r="G85" s="1123"/>
      <c r="H85" s="1123"/>
      <c r="I85" s="1122"/>
      <c r="J85" s="1122"/>
      <c r="K85" s="1122"/>
      <c r="L85" s="1124"/>
      <c r="M85" s="1122"/>
      <c r="N85" s="1122"/>
      <c r="O85" s="1122"/>
      <c r="P85" s="1122"/>
      <c r="Q85" s="1123"/>
      <c r="R85" s="1123"/>
      <c r="S85" s="1123"/>
      <c r="T85" s="1123"/>
      <c r="U85" s="1122"/>
      <c r="V85" s="1125"/>
      <c r="W85" s="1123"/>
      <c r="X85" s="1125"/>
      <c r="Y85" s="1122"/>
      <c r="Z85" s="1126"/>
    </row>
    <row r="86" spans="1:26">
      <c r="A86" s="1121"/>
      <c r="B86" s="1122"/>
      <c r="C86" s="1122"/>
      <c r="D86" s="1122"/>
      <c r="E86" s="1123"/>
      <c r="F86" s="1123"/>
      <c r="G86" s="1123"/>
      <c r="H86" s="1123"/>
      <c r="I86" s="1122"/>
      <c r="J86" s="1122"/>
      <c r="K86" s="1122"/>
      <c r="L86" s="1124"/>
      <c r="M86" s="1122"/>
      <c r="N86" s="1122"/>
      <c r="O86" s="1122"/>
      <c r="P86" s="1122"/>
      <c r="Q86" s="1123"/>
      <c r="R86" s="1123"/>
      <c r="S86" s="1123"/>
      <c r="T86" s="1123"/>
      <c r="U86" s="1122"/>
      <c r="V86" s="1125"/>
      <c r="W86" s="1123"/>
      <c r="X86" s="1125"/>
      <c r="Y86" s="1122"/>
      <c r="Z86" s="1126"/>
    </row>
    <row r="87" spans="1:26">
      <c r="A87" s="1121"/>
      <c r="B87" s="1122"/>
      <c r="C87" s="1122"/>
      <c r="D87" s="1122"/>
      <c r="E87" s="1123"/>
      <c r="F87" s="1123"/>
      <c r="G87" s="1123"/>
      <c r="H87" s="1123"/>
      <c r="I87" s="1122"/>
      <c r="J87" s="1122"/>
      <c r="K87" s="1122"/>
      <c r="L87" s="1124"/>
      <c r="M87" s="1122"/>
      <c r="N87" s="1122"/>
      <c r="O87" s="1122"/>
      <c r="P87" s="1122"/>
      <c r="Q87" s="1123"/>
      <c r="R87" s="1123"/>
      <c r="S87" s="1123"/>
      <c r="T87" s="1123"/>
      <c r="U87" s="1122"/>
      <c r="V87" s="1125"/>
      <c r="W87" s="1123"/>
      <c r="X87" s="1125"/>
      <c r="Y87" s="1122"/>
      <c r="Z87" s="1126"/>
    </row>
    <row r="88" spans="1:26">
      <c r="A88" s="1121"/>
      <c r="B88" s="1122"/>
      <c r="C88" s="1122"/>
      <c r="D88" s="1122"/>
      <c r="E88" s="1123"/>
      <c r="F88" s="1123"/>
      <c r="G88" s="1123"/>
      <c r="H88" s="1123"/>
      <c r="I88" s="1122"/>
      <c r="J88" s="1122"/>
      <c r="K88" s="1122"/>
      <c r="L88" s="1124"/>
      <c r="M88" s="1122"/>
      <c r="N88" s="1122"/>
      <c r="O88" s="1122"/>
      <c r="P88" s="1122"/>
      <c r="Q88" s="1123"/>
      <c r="R88" s="1123"/>
      <c r="S88" s="1123"/>
      <c r="T88" s="1123"/>
      <c r="U88" s="1122"/>
      <c r="V88" s="1125"/>
      <c r="W88" s="1123"/>
      <c r="X88" s="1125"/>
      <c r="Y88" s="1122"/>
      <c r="Z88" s="1126"/>
    </row>
    <row r="89" spans="1:26">
      <c r="A89" s="1121"/>
      <c r="B89" s="1122"/>
      <c r="C89" s="1122"/>
      <c r="D89" s="1122"/>
      <c r="E89" s="1123"/>
      <c r="F89" s="1123"/>
      <c r="G89" s="1123"/>
      <c r="H89" s="1123"/>
      <c r="I89" s="1122"/>
      <c r="J89" s="1122"/>
      <c r="K89" s="1122"/>
      <c r="L89" s="1124"/>
      <c r="M89" s="1122"/>
      <c r="N89" s="1122"/>
      <c r="O89" s="1122"/>
      <c r="P89" s="1122"/>
      <c r="Q89" s="1123"/>
      <c r="R89" s="1123"/>
      <c r="S89" s="1123"/>
      <c r="T89" s="1123"/>
      <c r="U89" s="1122"/>
      <c r="V89" s="1125"/>
      <c r="W89" s="1123"/>
      <c r="X89" s="1125"/>
      <c r="Y89" s="1122"/>
      <c r="Z89" s="1126"/>
    </row>
    <row r="90" spans="1:26">
      <c r="A90" s="1121"/>
      <c r="B90" s="1122"/>
      <c r="C90" s="1122"/>
      <c r="D90" s="1122"/>
      <c r="E90" s="1123"/>
      <c r="F90" s="1123"/>
      <c r="G90" s="1123"/>
      <c r="H90" s="1123"/>
      <c r="I90" s="1122"/>
      <c r="J90" s="1122"/>
      <c r="K90" s="1122"/>
      <c r="L90" s="1124"/>
      <c r="M90" s="1122"/>
      <c r="N90" s="1122"/>
      <c r="O90" s="1122"/>
      <c r="P90" s="1122"/>
      <c r="Q90" s="1123"/>
      <c r="R90" s="1123"/>
      <c r="S90" s="1123"/>
      <c r="T90" s="1123"/>
      <c r="U90" s="1122"/>
      <c r="V90" s="1125"/>
      <c r="W90" s="1123"/>
      <c r="X90" s="1125"/>
      <c r="Y90" s="1122"/>
      <c r="Z90" s="1126"/>
    </row>
    <row r="91" spans="1:26">
      <c r="A91" s="1121"/>
      <c r="B91" s="1122"/>
      <c r="C91" s="1122"/>
      <c r="D91" s="1122"/>
      <c r="E91" s="1123"/>
      <c r="F91" s="1123"/>
      <c r="G91" s="1123"/>
      <c r="H91" s="1123"/>
      <c r="I91" s="1122"/>
      <c r="J91" s="1122"/>
      <c r="K91" s="1122"/>
      <c r="L91" s="1124"/>
      <c r="M91" s="1122"/>
      <c r="N91" s="1122"/>
      <c r="O91" s="1122"/>
      <c r="P91" s="1122"/>
      <c r="Q91" s="1123"/>
      <c r="R91" s="1123"/>
      <c r="S91" s="1123"/>
      <c r="T91" s="1123"/>
      <c r="U91" s="1122"/>
      <c r="V91" s="1125"/>
      <c r="W91" s="1123"/>
      <c r="X91" s="1125"/>
      <c r="Y91" s="1122"/>
      <c r="Z91" s="1126"/>
    </row>
    <row r="92" spans="1:26">
      <c r="A92" s="1121"/>
      <c r="B92" s="1122"/>
      <c r="C92" s="1122"/>
      <c r="D92" s="1122"/>
      <c r="E92" s="1123"/>
      <c r="F92" s="1123"/>
      <c r="G92" s="1123"/>
      <c r="H92" s="1123"/>
      <c r="I92" s="1122"/>
      <c r="J92" s="1122"/>
      <c r="K92" s="1122"/>
      <c r="L92" s="1124"/>
      <c r="M92" s="1122"/>
      <c r="N92" s="1122"/>
      <c r="O92" s="1122"/>
      <c r="P92" s="1122"/>
      <c r="Q92" s="1123"/>
      <c r="R92" s="1123"/>
      <c r="S92" s="1123"/>
      <c r="T92" s="1123"/>
      <c r="U92" s="1122"/>
      <c r="V92" s="1125"/>
      <c r="W92" s="1123"/>
      <c r="X92" s="1125"/>
      <c r="Y92" s="1122"/>
      <c r="Z92" s="1126"/>
    </row>
    <row r="93" spans="1:26">
      <c r="A93" s="1121"/>
      <c r="B93" s="1122"/>
      <c r="C93" s="1122"/>
      <c r="D93" s="1122"/>
      <c r="E93" s="1123"/>
      <c r="F93" s="1123"/>
      <c r="G93" s="1123"/>
      <c r="H93" s="1123"/>
      <c r="I93" s="1122"/>
      <c r="J93" s="1122"/>
      <c r="K93" s="1122"/>
      <c r="L93" s="1124"/>
      <c r="M93" s="1122"/>
      <c r="N93" s="1122"/>
      <c r="O93" s="1122"/>
      <c r="P93" s="1122"/>
      <c r="Q93" s="1123"/>
      <c r="R93" s="1123"/>
      <c r="S93" s="1123"/>
      <c r="T93" s="1123"/>
      <c r="U93" s="1122"/>
      <c r="V93" s="1125"/>
      <c r="W93" s="1123"/>
      <c r="X93" s="1125"/>
      <c r="Y93" s="1122"/>
      <c r="Z93" s="1126"/>
    </row>
    <row r="94" spans="1:26">
      <c r="A94" s="1121"/>
      <c r="B94" s="1122"/>
      <c r="C94" s="1122"/>
      <c r="D94" s="1122"/>
      <c r="E94" s="1123"/>
      <c r="F94" s="1123"/>
      <c r="G94" s="1123"/>
      <c r="H94" s="1123"/>
      <c r="I94" s="1122"/>
      <c r="J94" s="1122"/>
      <c r="K94" s="1122"/>
      <c r="L94" s="1124"/>
      <c r="M94" s="1122"/>
      <c r="N94" s="1122"/>
      <c r="O94" s="1122"/>
      <c r="P94" s="1122"/>
      <c r="Q94" s="1123"/>
      <c r="R94" s="1123"/>
      <c r="S94" s="1123"/>
      <c r="T94" s="1123"/>
      <c r="U94" s="1122"/>
      <c r="V94" s="1125"/>
      <c r="W94" s="1123"/>
      <c r="X94" s="1125"/>
      <c r="Y94" s="1122"/>
      <c r="Z94" s="1126"/>
    </row>
    <row r="95" spans="1:26">
      <c r="A95" s="1121"/>
      <c r="B95" s="1122"/>
      <c r="C95" s="1122"/>
      <c r="D95" s="1122"/>
      <c r="E95" s="1123"/>
      <c r="F95" s="1123"/>
      <c r="G95" s="1123"/>
      <c r="H95" s="1123"/>
      <c r="I95" s="1122"/>
      <c r="J95" s="1122"/>
      <c r="K95" s="1122"/>
      <c r="L95" s="1124"/>
      <c r="M95" s="1122"/>
      <c r="N95" s="1122"/>
      <c r="O95" s="1122"/>
      <c r="P95" s="1122"/>
      <c r="Q95" s="1123"/>
      <c r="R95" s="1123"/>
      <c r="S95" s="1123"/>
      <c r="T95" s="1123"/>
      <c r="U95" s="1122"/>
      <c r="V95" s="1125"/>
      <c r="W95" s="1123"/>
      <c r="X95" s="1125"/>
      <c r="Y95" s="1122"/>
      <c r="Z95" s="1126"/>
    </row>
    <row r="96" spans="1:26">
      <c r="A96" s="1121"/>
      <c r="B96" s="1122"/>
      <c r="C96" s="1122"/>
      <c r="D96" s="1122"/>
      <c r="E96" s="1123"/>
      <c r="F96" s="1123"/>
      <c r="G96" s="1123"/>
      <c r="H96" s="1123"/>
      <c r="I96" s="1122"/>
      <c r="J96" s="1122"/>
      <c r="K96" s="1122"/>
      <c r="L96" s="1124"/>
      <c r="M96" s="1122"/>
      <c r="N96" s="1122"/>
      <c r="O96" s="1122"/>
      <c r="P96" s="1122"/>
      <c r="Q96" s="1123"/>
      <c r="R96" s="1123"/>
      <c r="S96" s="1123"/>
      <c r="T96" s="1123"/>
      <c r="U96" s="1122"/>
      <c r="V96" s="1125"/>
      <c r="W96" s="1123"/>
      <c r="X96" s="1125"/>
      <c r="Y96" s="1122"/>
      <c r="Z96" s="1126"/>
    </row>
    <row r="97" spans="1:26">
      <c r="A97" s="1121"/>
      <c r="B97" s="1122"/>
      <c r="C97" s="1122"/>
      <c r="D97" s="1122"/>
      <c r="E97" s="1123"/>
      <c r="F97" s="1123"/>
      <c r="G97" s="1123"/>
      <c r="H97" s="1123"/>
      <c r="I97" s="1122"/>
      <c r="J97" s="1122"/>
      <c r="K97" s="1122"/>
      <c r="L97" s="1124"/>
      <c r="M97" s="1122"/>
      <c r="N97" s="1122"/>
      <c r="O97" s="1122"/>
      <c r="P97" s="1122"/>
      <c r="Q97" s="1123"/>
      <c r="R97" s="1123"/>
      <c r="S97" s="1123"/>
      <c r="T97" s="1123"/>
      <c r="U97" s="1122"/>
      <c r="V97" s="1125"/>
      <c r="W97" s="1123"/>
      <c r="X97" s="1125"/>
      <c r="Y97" s="1122"/>
      <c r="Z97" s="1126"/>
    </row>
    <row r="98" spans="1:26">
      <c r="A98" s="1121"/>
      <c r="B98" s="1122"/>
      <c r="C98" s="1122"/>
      <c r="D98" s="1122"/>
      <c r="E98" s="1123"/>
      <c r="F98" s="1123"/>
      <c r="G98" s="1123"/>
      <c r="H98" s="1123"/>
      <c r="I98" s="1122"/>
      <c r="J98" s="1122"/>
      <c r="K98" s="1122"/>
      <c r="L98" s="1124"/>
      <c r="M98" s="1122"/>
      <c r="N98" s="1122"/>
      <c r="O98" s="1122"/>
      <c r="P98" s="1122"/>
      <c r="Q98" s="1123"/>
      <c r="R98" s="1123"/>
      <c r="S98" s="1123"/>
      <c r="T98" s="1123"/>
      <c r="U98" s="1122"/>
      <c r="V98" s="1125"/>
      <c r="W98" s="1123"/>
      <c r="X98" s="1125"/>
      <c r="Y98" s="1122"/>
      <c r="Z98" s="1126"/>
    </row>
    <row r="99" spans="1:26">
      <c r="A99" s="1121"/>
      <c r="B99" s="1122"/>
      <c r="C99" s="1122"/>
      <c r="D99" s="1122"/>
      <c r="E99" s="1123"/>
      <c r="F99" s="1123"/>
      <c r="G99" s="1123"/>
      <c r="H99" s="1123"/>
      <c r="I99" s="1122"/>
      <c r="J99" s="1122"/>
      <c r="K99" s="1122"/>
      <c r="L99" s="1124"/>
      <c r="M99" s="1122"/>
      <c r="N99" s="1122"/>
      <c r="O99" s="1122"/>
      <c r="P99" s="1122"/>
      <c r="Q99" s="1123"/>
      <c r="R99" s="1123"/>
      <c r="S99" s="1123"/>
      <c r="T99" s="1123"/>
      <c r="U99" s="1122"/>
      <c r="V99" s="1125"/>
      <c r="W99" s="1123"/>
      <c r="X99" s="1125"/>
      <c r="Y99" s="1122"/>
      <c r="Z99" s="1126"/>
    </row>
    <row r="100" spans="1:26">
      <c r="A100" s="1121"/>
      <c r="B100" s="1122"/>
      <c r="C100" s="1122"/>
      <c r="D100" s="1122"/>
      <c r="E100" s="1123"/>
      <c r="F100" s="1123"/>
      <c r="G100" s="1123"/>
      <c r="H100" s="1123"/>
      <c r="I100" s="1122"/>
      <c r="J100" s="1122"/>
      <c r="K100" s="1122"/>
      <c r="L100" s="1124"/>
      <c r="M100" s="1122"/>
      <c r="N100" s="1122"/>
      <c r="O100" s="1122"/>
      <c r="P100" s="1122"/>
      <c r="Q100" s="1123"/>
      <c r="R100" s="1123"/>
      <c r="S100" s="1123"/>
      <c r="T100" s="1123"/>
      <c r="U100" s="1122"/>
      <c r="V100" s="1125"/>
      <c r="W100" s="1123"/>
      <c r="X100" s="1125"/>
      <c r="Y100" s="1122"/>
      <c r="Z100" s="1126"/>
    </row>
    <row r="101" spans="1:26">
      <c r="A101" s="1121"/>
      <c r="B101" s="1122"/>
      <c r="C101" s="1122"/>
      <c r="D101" s="1122"/>
      <c r="E101" s="1123"/>
      <c r="F101" s="1123"/>
      <c r="G101" s="1123"/>
      <c r="H101" s="1123"/>
      <c r="I101" s="1122"/>
      <c r="J101" s="1122"/>
      <c r="K101" s="1122"/>
      <c r="L101" s="1124"/>
      <c r="M101" s="1122"/>
      <c r="N101" s="1122"/>
      <c r="O101" s="1122"/>
      <c r="P101" s="1122"/>
      <c r="Q101" s="1123"/>
      <c r="R101" s="1123"/>
      <c r="S101" s="1123"/>
      <c r="T101" s="1123"/>
      <c r="U101" s="1122"/>
      <c r="V101" s="1125"/>
      <c r="W101" s="1123"/>
      <c r="X101" s="1125"/>
      <c r="Y101" s="1122"/>
      <c r="Z101" s="1126"/>
    </row>
    <row r="102" spans="1:26">
      <c r="A102" s="1121"/>
      <c r="B102" s="1122"/>
      <c r="C102" s="1122"/>
      <c r="D102" s="1122"/>
      <c r="E102" s="1123"/>
      <c r="F102" s="1123"/>
      <c r="G102" s="1123"/>
      <c r="H102" s="1123"/>
      <c r="I102" s="1122"/>
      <c r="J102" s="1122"/>
      <c r="K102" s="1122"/>
      <c r="L102" s="1124"/>
      <c r="M102" s="1122"/>
      <c r="N102" s="1122"/>
      <c r="O102" s="1122"/>
      <c r="P102" s="1122"/>
      <c r="Q102" s="1123"/>
      <c r="R102" s="1123"/>
      <c r="S102" s="1123"/>
      <c r="T102" s="1123"/>
      <c r="U102" s="1122"/>
      <c r="V102" s="1125"/>
      <c r="W102" s="1123"/>
      <c r="X102" s="1125"/>
      <c r="Y102" s="1122"/>
      <c r="Z102" s="1126"/>
    </row>
    <row r="103" spans="1:26">
      <c r="A103" s="1121"/>
      <c r="B103" s="1122"/>
      <c r="C103" s="1122"/>
      <c r="D103" s="1122"/>
      <c r="E103" s="1123"/>
      <c r="F103" s="1123"/>
      <c r="G103" s="1123"/>
      <c r="H103" s="1123"/>
      <c r="I103" s="1122"/>
      <c r="J103" s="1122"/>
      <c r="K103" s="1122"/>
      <c r="L103" s="1124"/>
      <c r="M103" s="1122"/>
      <c r="N103" s="1122"/>
      <c r="O103" s="1122"/>
      <c r="P103" s="1122"/>
      <c r="Q103" s="1123"/>
      <c r="R103" s="1123"/>
      <c r="S103" s="1123"/>
      <c r="T103" s="1123"/>
      <c r="U103" s="1122"/>
      <c r="V103" s="1125"/>
      <c r="W103" s="1123"/>
      <c r="X103" s="1125"/>
      <c r="Y103" s="1122"/>
      <c r="Z103" s="1126"/>
    </row>
    <row r="104" spans="1:26">
      <c r="A104" s="1121"/>
      <c r="B104" s="1122"/>
      <c r="C104" s="1122"/>
      <c r="D104" s="1122"/>
      <c r="E104" s="1123"/>
      <c r="F104" s="1123"/>
      <c r="G104" s="1123"/>
      <c r="H104" s="1123"/>
      <c r="I104" s="1122"/>
      <c r="J104" s="1122"/>
      <c r="K104" s="1122"/>
      <c r="L104" s="1124"/>
      <c r="M104" s="1122"/>
      <c r="N104" s="1122"/>
      <c r="O104" s="1122"/>
      <c r="P104" s="1122"/>
      <c r="Q104" s="1123"/>
      <c r="R104" s="1123"/>
      <c r="S104" s="1123"/>
      <c r="T104" s="1123"/>
      <c r="U104" s="1122"/>
      <c r="V104" s="1125"/>
      <c r="W104" s="1123"/>
      <c r="X104" s="1125"/>
      <c r="Y104" s="1122"/>
      <c r="Z104" s="1126"/>
    </row>
    <row r="105" spans="1:26">
      <c r="A105" s="1121"/>
      <c r="B105" s="1122"/>
      <c r="C105" s="1122"/>
      <c r="D105" s="1122"/>
      <c r="E105" s="1123"/>
      <c r="F105" s="1123"/>
      <c r="G105" s="1123"/>
      <c r="H105" s="1123"/>
      <c r="I105" s="1122"/>
      <c r="J105" s="1122"/>
      <c r="K105" s="1122"/>
      <c r="L105" s="1124"/>
      <c r="M105" s="1122"/>
      <c r="N105" s="1122"/>
      <c r="O105" s="1122"/>
      <c r="P105" s="1122"/>
      <c r="Q105" s="1123"/>
      <c r="R105" s="1123"/>
      <c r="S105" s="1123"/>
      <c r="T105" s="1123"/>
      <c r="U105" s="1122"/>
      <c r="V105" s="1125"/>
      <c r="W105" s="1123"/>
      <c r="X105" s="1125"/>
      <c r="Y105" s="1122"/>
      <c r="Z105" s="1126"/>
    </row>
    <row r="106" spans="1:26">
      <c r="A106" s="1121"/>
      <c r="B106" s="1122"/>
      <c r="C106" s="1122"/>
      <c r="D106" s="1122"/>
      <c r="E106" s="1123"/>
      <c r="F106" s="1123"/>
      <c r="G106" s="1123"/>
      <c r="H106" s="1123"/>
      <c r="I106" s="1122"/>
      <c r="J106" s="1122"/>
      <c r="K106" s="1122"/>
      <c r="L106" s="1124"/>
      <c r="M106" s="1122"/>
      <c r="N106" s="1122"/>
      <c r="O106" s="1122"/>
      <c r="P106" s="1122"/>
      <c r="Q106" s="1123"/>
      <c r="R106" s="1123"/>
      <c r="S106" s="1123"/>
      <c r="T106" s="1123"/>
      <c r="U106" s="1122"/>
      <c r="V106" s="1125"/>
      <c r="W106" s="1123"/>
      <c r="X106" s="1125"/>
      <c r="Y106" s="1122"/>
      <c r="Z106" s="1126"/>
    </row>
    <row r="107" spans="1:26">
      <c r="A107" s="1121"/>
      <c r="B107" s="1122"/>
      <c r="C107" s="1122"/>
      <c r="D107" s="1122"/>
      <c r="E107" s="1123"/>
      <c r="F107" s="1123"/>
      <c r="G107" s="1123"/>
      <c r="H107" s="1123"/>
      <c r="I107" s="1122"/>
      <c r="J107" s="1122"/>
      <c r="K107" s="1122"/>
      <c r="L107" s="1124"/>
      <c r="M107" s="1122"/>
      <c r="N107" s="1122"/>
      <c r="O107" s="1122"/>
      <c r="P107" s="1122"/>
      <c r="Q107" s="1123"/>
      <c r="R107" s="1123"/>
      <c r="S107" s="1123"/>
      <c r="T107" s="1123"/>
      <c r="U107" s="1122"/>
      <c r="V107" s="1125"/>
      <c r="W107" s="1123"/>
      <c r="X107" s="1125"/>
      <c r="Y107" s="1122"/>
      <c r="Z107" s="1126"/>
    </row>
    <row r="108" spans="1:26">
      <c r="A108" s="1121"/>
      <c r="B108" s="1122"/>
      <c r="C108" s="1122"/>
      <c r="D108" s="1122"/>
      <c r="E108" s="1123"/>
      <c r="F108" s="1123"/>
      <c r="G108" s="1123"/>
      <c r="H108" s="1123"/>
      <c r="I108" s="1122"/>
      <c r="J108" s="1122"/>
      <c r="K108" s="1122"/>
      <c r="L108" s="1124"/>
      <c r="M108" s="1122"/>
      <c r="N108" s="1122"/>
      <c r="O108" s="1122"/>
      <c r="P108" s="1122"/>
      <c r="Q108" s="1123"/>
      <c r="R108" s="1123"/>
      <c r="S108" s="1123"/>
      <c r="T108" s="1123"/>
      <c r="U108" s="1122"/>
      <c r="V108" s="1125"/>
      <c r="W108" s="1123"/>
      <c r="X108" s="1125"/>
      <c r="Y108" s="1122"/>
      <c r="Z108" s="1126"/>
    </row>
    <row r="109" spans="1:26">
      <c r="A109" s="1121"/>
      <c r="B109" s="1122"/>
      <c r="C109" s="1122"/>
      <c r="D109" s="1122"/>
      <c r="E109" s="1123"/>
      <c r="F109" s="1123"/>
      <c r="G109" s="1123"/>
      <c r="H109" s="1123"/>
      <c r="I109" s="1122"/>
      <c r="J109" s="1122"/>
      <c r="K109" s="1122"/>
      <c r="L109" s="1124"/>
      <c r="M109" s="1122"/>
      <c r="N109" s="1122"/>
      <c r="O109" s="1122"/>
      <c r="P109" s="1122"/>
      <c r="Q109" s="1123"/>
      <c r="R109" s="1123"/>
      <c r="S109" s="1123"/>
      <c r="T109" s="1123"/>
      <c r="U109" s="1122"/>
      <c r="V109" s="1125"/>
      <c r="W109" s="1123"/>
      <c r="X109" s="1125"/>
      <c r="Y109" s="1122"/>
      <c r="Z109" s="1126"/>
    </row>
    <row r="110" spans="1:26">
      <c r="A110" s="1121"/>
      <c r="B110" s="1122"/>
      <c r="C110" s="1122"/>
      <c r="D110" s="1122"/>
      <c r="E110" s="1123"/>
      <c r="F110" s="1123"/>
      <c r="G110" s="1123"/>
      <c r="H110" s="1123"/>
      <c r="I110" s="1122"/>
      <c r="J110" s="1122"/>
      <c r="K110" s="1122"/>
      <c r="L110" s="1124"/>
      <c r="M110" s="1122"/>
      <c r="N110" s="1122"/>
      <c r="O110" s="1122"/>
      <c r="P110" s="1122"/>
      <c r="Q110" s="1123"/>
      <c r="R110" s="1123"/>
      <c r="S110" s="1123"/>
      <c r="T110" s="1123"/>
      <c r="U110" s="1122"/>
      <c r="V110" s="1125"/>
      <c r="W110" s="1123"/>
      <c r="X110" s="1125"/>
      <c r="Y110" s="1122"/>
      <c r="Z110" s="1126"/>
    </row>
    <row r="111" spans="1:26">
      <c r="A111" s="1121"/>
      <c r="B111" s="1122"/>
      <c r="C111" s="1122"/>
      <c r="D111" s="1122"/>
      <c r="E111" s="1123"/>
      <c r="F111" s="1123"/>
      <c r="G111" s="1123"/>
      <c r="H111" s="1123"/>
      <c r="I111" s="1122"/>
      <c r="J111" s="1122"/>
      <c r="K111" s="1122"/>
      <c r="L111" s="1124"/>
      <c r="M111" s="1122"/>
      <c r="N111" s="1122"/>
      <c r="O111" s="1122"/>
      <c r="P111" s="1122"/>
      <c r="Q111" s="1123"/>
      <c r="R111" s="1123"/>
      <c r="S111" s="1123"/>
      <c r="T111" s="1123"/>
      <c r="U111" s="1122"/>
      <c r="V111" s="1125"/>
      <c r="W111" s="1123"/>
      <c r="X111" s="1125"/>
      <c r="Y111" s="1122"/>
      <c r="Z111" s="1126"/>
    </row>
    <row r="112" spans="1:26">
      <c r="A112" s="1121"/>
      <c r="B112" s="1122"/>
      <c r="C112" s="1122"/>
      <c r="D112" s="1122"/>
      <c r="E112" s="1123"/>
      <c r="F112" s="1123"/>
      <c r="G112" s="1123"/>
      <c r="H112" s="1123"/>
      <c r="I112" s="1122"/>
      <c r="J112" s="1122"/>
      <c r="K112" s="1122"/>
      <c r="L112" s="1124"/>
      <c r="M112" s="1122"/>
      <c r="N112" s="1122"/>
      <c r="O112" s="1122"/>
      <c r="P112" s="1122"/>
      <c r="Q112" s="1123"/>
      <c r="R112" s="1123"/>
      <c r="S112" s="1123"/>
      <c r="T112" s="1123"/>
      <c r="U112" s="1122"/>
      <c r="V112" s="1125"/>
      <c r="W112" s="1123"/>
      <c r="X112" s="1125"/>
      <c r="Y112" s="1122"/>
      <c r="Z112" s="1126"/>
    </row>
    <row r="113" spans="1:26">
      <c r="A113" s="1121"/>
      <c r="B113" s="1122"/>
      <c r="C113" s="1122"/>
      <c r="D113" s="1122"/>
      <c r="E113" s="1123"/>
      <c r="F113" s="1123"/>
      <c r="G113" s="1123"/>
      <c r="H113" s="1123"/>
      <c r="I113" s="1122"/>
      <c r="J113" s="1122"/>
      <c r="K113" s="1122"/>
      <c r="L113" s="1124"/>
      <c r="M113" s="1122"/>
      <c r="N113" s="1122"/>
      <c r="O113" s="1122"/>
      <c r="P113" s="1122"/>
      <c r="Q113" s="1123"/>
      <c r="R113" s="1123"/>
      <c r="S113" s="1123"/>
      <c r="T113" s="1123"/>
      <c r="U113" s="1122"/>
      <c r="V113" s="1125"/>
      <c r="W113" s="1123"/>
      <c r="X113" s="1125"/>
      <c r="Y113" s="1122"/>
      <c r="Z113" s="1126"/>
    </row>
    <row r="114" spans="1:26">
      <c r="A114" s="1121"/>
      <c r="B114" s="1122"/>
      <c r="C114" s="1122"/>
      <c r="D114" s="1122"/>
      <c r="E114" s="1123"/>
      <c r="F114" s="1123"/>
      <c r="G114" s="1123"/>
      <c r="H114" s="1123"/>
      <c r="I114" s="1122"/>
      <c r="J114" s="1122"/>
      <c r="K114" s="1122"/>
      <c r="L114" s="1124"/>
      <c r="M114" s="1122"/>
      <c r="N114" s="1122"/>
      <c r="O114" s="1122"/>
      <c r="P114" s="1122"/>
      <c r="Q114" s="1123"/>
      <c r="R114" s="1123"/>
      <c r="S114" s="1123"/>
      <c r="T114" s="1123"/>
      <c r="U114" s="1122"/>
      <c r="V114" s="1125"/>
      <c r="W114" s="1123"/>
      <c r="X114" s="1125"/>
      <c r="Y114" s="1122"/>
      <c r="Z114" s="1126"/>
    </row>
    <row r="115" spans="1:26">
      <c r="A115" s="1121"/>
      <c r="B115" s="1122"/>
      <c r="C115" s="1122"/>
      <c r="D115" s="1122"/>
      <c r="E115" s="1123"/>
      <c r="F115" s="1123"/>
      <c r="G115" s="1123"/>
      <c r="H115" s="1123"/>
      <c r="I115" s="1122"/>
      <c r="J115" s="1122"/>
      <c r="K115" s="1122"/>
      <c r="L115" s="1124"/>
      <c r="M115" s="1122"/>
      <c r="N115" s="1122"/>
      <c r="O115" s="1122"/>
      <c r="P115" s="1122"/>
      <c r="Q115" s="1123"/>
      <c r="R115" s="1123"/>
      <c r="S115" s="1123"/>
      <c r="T115" s="1123"/>
      <c r="U115" s="1122"/>
      <c r="V115" s="1125"/>
      <c r="W115" s="1123"/>
      <c r="X115" s="1125"/>
      <c r="Y115" s="1122"/>
      <c r="Z115" s="1126"/>
    </row>
    <row r="116" spans="1:26">
      <c r="A116" s="1121"/>
      <c r="B116" s="1122"/>
      <c r="C116" s="1122"/>
      <c r="D116" s="1122"/>
      <c r="E116" s="1123"/>
      <c r="F116" s="1123"/>
      <c r="G116" s="1123"/>
      <c r="H116" s="1123"/>
      <c r="I116" s="1122"/>
      <c r="J116" s="1122"/>
      <c r="K116" s="1122"/>
      <c r="L116" s="1124"/>
      <c r="M116" s="1122"/>
      <c r="N116" s="1122"/>
      <c r="O116" s="1122"/>
      <c r="P116" s="1122"/>
      <c r="Q116" s="1123"/>
      <c r="R116" s="1123"/>
      <c r="S116" s="1123"/>
      <c r="T116" s="1123"/>
      <c r="U116" s="1122"/>
      <c r="V116" s="1125"/>
      <c r="W116" s="1123"/>
      <c r="X116" s="1125"/>
      <c r="Y116" s="1122"/>
      <c r="Z116" s="1126"/>
    </row>
    <row r="117" spans="1:26">
      <c r="A117" s="1121"/>
      <c r="B117" s="1122"/>
      <c r="C117" s="1122"/>
      <c r="D117" s="1122"/>
      <c r="E117" s="1123"/>
      <c r="F117" s="1123"/>
      <c r="G117" s="1123"/>
      <c r="H117" s="1123"/>
      <c r="I117" s="1122"/>
      <c r="J117" s="1122"/>
      <c r="K117" s="1122"/>
      <c r="L117" s="1124"/>
      <c r="M117" s="1122"/>
      <c r="N117" s="1122"/>
      <c r="O117" s="1122"/>
      <c r="P117" s="1122"/>
      <c r="Q117" s="1123"/>
      <c r="R117" s="1123"/>
      <c r="S117" s="1123"/>
      <c r="T117" s="1123"/>
      <c r="U117" s="1122"/>
      <c r="V117" s="1125"/>
      <c r="W117" s="1123"/>
      <c r="X117" s="1125"/>
      <c r="Y117" s="1122"/>
      <c r="Z117" s="1126"/>
    </row>
    <row r="118" spans="1:26">
      <c r="A118" s="1121"/>
      <c r="B118" s="1122"/>
      <c r="C118" s="1122"/>
      <c r="D118" s="1122"/>
      <c r="E118" s="1123"/>
      <c r="F118" s="1123"/>
      <c r="G118" s="1123"/>
      <c r="H118" s="1123"/>
      <c r="I118" s="1122"/>
      <c r="J118" s="1122"/>
      <c r="K118" s="1122"/>
      <c r="L118" s="1124"/>
      <c r="M118" s="1122"/>
      <c r="N118" s="1122"/>
      <c r="O118" s="1122"/>
      <c r="P118" s="1122"/>
      <c r="Q118" s="1123"/>
      <c r="R118" s="1123"/>
      <c r="S118" s="1123"/>
      <c r="T118" s="1123"/>
      <c r="U118" s="1122"/>
      <c r="V118" s="1125"/>
      <c r="W118" s="1123"/>
      <c r="X118" s="1125"/>
      <c r="Y118" s="1122"/>
      <c r="Z118" s="1126"/>
    </row>
    <row r="119" spans="1:26">
      <c r="A119" s="1121"/>
      <c r="B119" s="1122"/>
      <c r="C119" s="1122"/>
      <c r="D119" s="1122"/>
      <c r="E119" s="1123"/>
      <c r="F119" s="1123"/>
      <c r="G119" s="1123"/>
      <c r="H119" s="1123"/>
      <c r="I119" s="1122"/>
      <c r="J119" s="1122"/>
      <c r="K119" s="1122"/>
      <c r="L119" s="1124"/>
      <c r="M119" s="1122"/>
      <c r="N119" s="1122"/>
      <c r="O119" s="1122"/>
      <c r="P119" s="1122"/>
      <c r="Q119" s="1123"/>
      <c r="R119" s="1123"/>
      <c r="S119" s="1123"/>
      <c r="T119" s="1123"/>
      <c r="U119" s="1122"/>
      <c r="V119" s="1125"/>
      <c r="W119" s="1123"/>
      <c r="X119" s="1125"/>
      <c r="Y119" s="1122"/>
      <c r="Z119" s="1126"/>
    </row>
    <row r="120" spans="1:26">
      <c r="A120" s="1121"/>
      <c r="B120" s="1122"/>
      <c r="C120" s="1122"/>
      <c r="D120" s="1122"/>
      <c r="E120" s="1123"/>
      <c r="F120" s="1123"/>
      <c r="G120" s="1123"/>
      <c r="H120" s="1123"/>
      <c r="I120" s="1122"/>
      <c r="J120" s="1122"/>
      <c r="K120" s="1122"/>
      <c r="L120" s="1124"/>
      <c r="M120" s="1122"/>
      <c r="N120" s="1122"/>
      <c r="O120" s="1122"/>
      <c r="P120" s="1122"/>
      <c r="Q120" s="1123"/>
      <c r="R120" s="1123"/>
      <c r="S120" s="1123"/>
      <c r="T120" s="1123"/>
      <c r="U120" s="1122"/>
      <c r="V120" s="1125"/>
      <c r="W120" s="1123"/>
      <c r="X120" s="1125"/>
      <c r="Y120" s="1122"/>
      <c r="Z120" s="1126"/>
    </row>
    <row r="121" spans="1:26">
      <c r="A121" s="1121"/>
      <c r="B121" s="1122"/>
      <c r="C121" s="1122"/>
      <c r="D121" s="1122"/>
      <c r="E121" s="1123"/>
      <c r="F121" s="1123"/>
      <c r="G121" s="1123"/>
      <c r="H121" s="1123"/>
      <c r="I121" s="1122"/>
      <c r="J121" s="1122"/>
      <c r="K121" s="1122"/>
      <c r="L121" s="1124"/>
      <c r="M121" s="1122"/>
      <c r="N121" s="1122"/>
      <c r="O121" s="1122"/>
      <c r="P121" s="1122"/>
      <c r="Q121" s="1123"/>
      <c r="R121" s="1123"/>
      <c r="S121" s="1123"/>
      <c r="T121" s="1123"/>
      <c r="U121" s="1122"/>
      <c r="V121" s="1125"/>
      <c r="W121" s="1123"/>
      <c r="X121" s="1125"/>
      <c r="Y121" s="1122"/>
      <c r="Z121" s="1126"/>
    </row>
    <row r="122" spans="1:26">
      <c r="A122" s="1121"/>
      <c r="B122" s="1122"/>
      <c r="C122" s="1122"/>
      <c r="D122" s="1122"/>
      <c r="E122" s="1123"/>
      <c r="F122" s="1123"/>
      <c r="G122" s="1123"/>
      <c r="H122" s="1123"/>
      <c r="I122" s="1122"/>
      <c r="J122" s="1122"/>
      <c r="K122" s="1122"/>
      <c r="L122" s="1124"/>
      <c r="M122" s="1122"/>
      <c r="N122" s="1122"/>
      <c r="O122" s="1122"/>
      <c r="P122" s="1122"/>
      <c r="Q122" s="1123"/>
      <c r="R122" s="1123"/>
      <c r="S122" s="1123"/>
      <c r="T122" s="1123"/>
      <c r="U122" s="1122"/>
      <c r="V122" s="1125"/>
      <c r="W122" s="1123"/>
      <c r="X122" s="1125"/>
      <c r="Y122" s="1122"/>
      <c r="Z122" s="1126"/>
    </row>
    <row r="123" spans="1:26">
      <c r="A123" s="1121"/>
      <c r="B123" s="1122"/>
      <c r="C123" s="1122"/>
      <c r="D123" s="1122"/>
      <c r="E123" s="1123"/>
      <c r="F123" s="1123"/>
      <c r="G123" s="1123"/>
      <c r="H123" s="1123"/>
      <c r="I123" s="1122"/>
      <c r="J123" s="1122"/>
      <c r="K123" s="1122"/>
      <c r="L123" s="1124"/>
      <c r="M123" s="1122"/>
      <c r="N123" s="1122"/>
      <c r="O123" s="1122"/>
      <c r="P123" s="1122"/>
      <c r="Q123" s="1123"/>
      <c r="R123" s="1123"/>
      <c r="S123" s="1123"/>
      <c r="T123" s="1123"/>
      <c r="U123" s="1122"/>
      <c r="V123" s="1125"/>
      <c r="W123" s="1123"/>
      <c r="X123" s="1125"/>
      <c r="Y123" s="1122"/>
      <c r="Z123" s="1126"/>
    </row>
    <row r="124" spans="1:26">
      <c r="A124" s="1121"/>
      <c r="B124" s="1122"/>
      <c r="C124" s="1122"/>
      <c r="D124" s="1122"/>
      <c r="E124" s="1123"/>
      <c r="F124" s="1123"/>
      <c r="G124" s="1123"/>
      <c r="H124" s="1123"/>
      <c r="I124" s="1122"/>
      <c r="J124" s="1122"/>
      <c r="K124" s="1122"/>
      <c r="L124" s="1124"/>
      <c r="M124" s="1122"/>
      <c r="N124" s="1122"/>
      <c r="O124" s="1122"/>
      <c r="P124" s="1122"/>
      <c r="Q124" s="1123"/>
      <c r="R124" s="1123"/>
      <c r="S124" s="1123"/>
      <c r="T124" s="1123"/>
      <c r="U124" s="1122"/>
      <c r="V124" s="1125"/>
      <c r="W124" s="1123"/>
      <c r="X124" s="1125"/>
      <c r="Y124" s="1122"/>
      <c r="Z124" s="1126"/>
    </row>
    <row r="125" spans="1:26">
      <c r="A125" s="1121"/>
      <c r="B125" s="1122"/>
      <c r="C125" s="1122"/>
      <c r="D125" s="1122"/>
      <c r="E125" s="1123"/>
      <c r="F125" s="1123"/>
      <c r="G125" s="1123"/>
      <c r="H125" s="1123"/>
      <c r="I125" s="1122"/>
      <c r="J125" s="1122"/>
      <c r="K125" s="1122"/>
      <c r="L125" s="1124"/>
      <c r="M125" s="1122"/>
      <c r="N125" s="1122"/>
      <c r="O125" s="1122"/>
      <c r="P125" s="1122"/>
      <c r="Q125" s="1123"/>
      <c r="R125" s="1123"/>
      <c r="S125" s="1123"/>
      <c r="T125" s="1123"/>
      <c r="U125" s="1122"/>
      <c r="V125" s="1125"/>
      <c r="W125" s="1123"/>
      <c r="X125" s="1125"/>
      <c r="Y125" s="1122"/>
      <c r="Z125" s="1126"/>
    </row>
    <row r="126" spans="1:26">
      <c r="A126" s="1121"/>
      <c r="B126" s="1122"/>
      <c r="C126" s="1122"/>
      <c r="D126" s="1122"/>
      <c r="E126" s="1123"/>
      <c r="F126" s="1123"/>
      <c r="G126" s="1123"/>
      <c r="H126" s="1123"/>
      <c r="I126" s="1122"/>
      <c r="J126" s="1122"/>
      <c r="K126" s="1122"/>
      <c r="L126" s="1124"/>
      <c r="M126" s="1122"/>
      <c r="N126" s="1122"/>
      <c r="O126" s="1122"/>
      <c r="P126" s="1122"/>
      <c r="Q126" s="1123"/>
      <c r="R126" s="1123"/>
      <c r="S126" s="1123"/>
      <c r="T126" s="1123"/>
      <c r="U126" s="1122"/>
      <c r="V126" s="1125"/>
      <c r="W126" s="1123"/>
      <c r="X126" s="1125"/>
      <c r="Y126" s="1122"/>
      <c r="Z126" s="1126"/>
    </row>
    <row r="127" spans="1:26">
      <c r="A127" s="1121"/>
      <c r="B127" s="1122"/>
      <c r="C127" s="1122"/>
      <c r="D127" s="1122"/>
      <c r="E127" s="1123"/>
      <c r="F127" s="1123"/>
      <c r="G127" s="1123"/>
      <c r="H127" s="1123"/>
      <c r="I127" s="1122"/>
      <c r="J127" s="1122"/>
      <c r="K127" s="1122"/>
      <c r="L127" s="1124"/>
      <c r="M127" s="1122"/>
      <c r="N127" s="1122"/>
      <c r="O127" s="1122"/>
      <c r="P127" s="1122"/>
      <c r="Q127" s="1123"/>
      <c r="R127" s="1123"/>
      <c r="S127" s="1123"/>
      <c r="T127" s="1123"/>
      <c r="U127" s="1122"/>
      <c r="V127" s="1125"/>
      <c r="W127" s="1123"/>
      <c r="X127" s="1125"/>
      <c r="Y127" s="1122"/>
      <c r="Z127" s="1126"/>
    </row>
    <row r="128" spans="1:26">
      <c r="A128" s="1121"/>
      <c r="B128" s="1122"/>
      <c r="C128" s="1122"/>
      <c r="D128" s="1122"/>
      <c r="E128" s="1123"/>
      <c r="F128" s="1123"/>
      <c r="G128" s="1123"/>
      <c r="H128" s="1123"/>
      <c r="I128" s="1122"/>
      <c r="J128" s="1122"/>
      <c r="K128" s="1122"/>
      <c r="L128" s="1124"/>
      <c r="M128" s="1122"/>
      <c r="N128" s="1122"/>
      <c r="O128" s="1122"/>
      <c r="P128" s="1122"/>
      <c r="Q128" s="1123"/>
      <c r="R128" s="1123"/>
      <c r="S128" s="1123"/>
      <c r="T128" s="1123"/>
      <c r="U128" s="1122"/>
      <c r="V128" s="1125"/>
      <c r="W128" s="1123"/>
      <c r="X128" s="1125"/>
      <c r="Y128" s="1122"/>
      <c r="Z128" s="1126"/>
    </row>
    <row r="129" spans="1:26">
      <c r="A129" s="1121"/>
      <c r="B129" s="1122"/>
      <c r="C129" s="1122"/>
      <c r="D129" s="1122"/>
      <c r="E129" s="1123"/>
      <c r="F129" s="1123"/>
      <c r="G129" s="1123"/>
      <c r="H129" s="1123"/>
      <c r="I129" s="1122"/>
      <c r="J129" s="1122"/>
      <c r="K129" s="1122"/>
      <c r="L129" s="1124"/>
      <c r="M129" s="1122"/>
      <c r="N129" s="1122"/>
      <c r="O129" s="1122"/>
      <c r="P129" s="1122"/>
      <c r="Q129" s="1123"/>
      <c r="R129" s="1123"/>
      <c r="S129" s="1123"/>
      <c r="T129" s="1123"/>
      <c r="U129" s="1122"/>
      <c r="V129" s="1125"/>
      <c r="W129" s="1123"/>
      <c r="X129" s="1125"/>
      <c r="Y129" s="1122"/>
      <c r="Z129" s="1126"/>
    </row>
    <row r="130" spans="1:26">
      <c r="A130" s="1121"/>
      <c r="B130" s="1122"/>
      <c r="C130" s="1122"/>
      <c r="D130" s="1122"/>
      <c r="E130" s="1123"/>
      <c r="F130" s="1123"/>
      <c r="G130" s="1123"/>
      <c r="H130" s="1123"/>
      <c r="I130" s="1122"/>
      <c r="J130" s="1122"/>
      <c r="K130" s="1122"/>
      <c r="L130" s="1124"/>
      <c r="M130" s="1122"/>
      <c r="N130" s="1122"/>
      <c r="O130" s="1122"/>
      <c r="P130" s="1122"/>
      <c r="Q130" s="1123"/>
      <c r="R130" s="1123"/>
      <c r="S130" s="1123"/>
      <c r="T130" s="1123"/>
      <c r="U130" s="1122"/>
      <c r="V130" s="1125"/>
      <c r="W130" s="1123"/>
      <c r="X130" s="1125"/>
      <c r="Y130" s="1122"/>
      <c r="Z130" s="1126"/>
    </row>
    <row r="131" spans="1:26">
      <c r="A131" s="1121"/>
      <c r="B131" s="1122"/>
      <c r="C131" s="1122"/>
      <c r="D131" s="1122"/>
      <c r="E131" s="1123"/>
      <c r="F131" s="1123"/>
      <c r="G131" s="1123"/>
      <c r="H131" s="1123"/>
      <c r="I131" s="1122"/>
      <c r="J131" s="1122"/>
      <c r="K131" s="1122"/>
      <c r="L131" s="1124"/>
      <c r="M131" s="1122"/>
      <c r="N131" s="1122"/>
      <c r="O131" s="1122"/>
      <c r="P131" s="1122"/>
      <c r="Q131" s="1123"/>
      <c r="R131" s="1123"/>
      <c r="S131" s="1123"/>
      <c r="T131" s="1123"/>
      <c r="U131" s="1122"/>
      <c r="V131" s="1125"/>
      <c r="W131" s="1123"/>
      <c r="X131" s="1125"/>
      <c r="Y131" s="1122"/>
      <c r="Z131" s="1126"/>
    </row>
    <row r="132" spans="1:26">
      <c r="A132" s="1121"/>
      <c r="B132" s="1122"/>
      <c r="C132" s="1122"/>
      <c r="D132" s="1122"/>
      <c r="E132" s="1123"/>
      <c r="F132" s="1123"/>
      <c r="G132" s="1123"/>
      <c r="H132" s="1123"/>
      <c r="I132" s="1122"/>
      <c r="J132" s="1122"/>
      <c r="K132" s="1122"/>
      <c r="L132" s="1124"/>
      <c r="M132" s="1122"/>
      <c r="N132" s="1122"/>
      <c r="O132" s="1122"/>
      <c r="P132" s="1122"/>
      <c r="Q132" s="1123"/>
      <c r="R132" s="1123"/>
      <c r="S132" s="1123"/>
      <c r="T132" s="1123"/>
      <c r="U132" s="1122"/>
      <c r="V132" s="1125"/>
      <c r="W132" s="1123"/>
      <c r="X132" s="1125"/>
      <c r="Y132" s="1122"/>
      <c r="Z132" s="1126"/>
    </row>
    <row r="133" spans="1:26">
      <c r="A133" s="1121"/>
      <c r="B133" s="1122"/>
      <c r="C133" s="1122"/>
      <c r="D133" s="1122"/>
      <c r="E133" s="1123"/>
      <c r="F133" s="1123"/>
      <c r="G133" s="1123"/>
      <c r="H133" s="1123"/>
      <c r="I133" s="1122"/>
      <c r="J133" s="1122"/>
      <c r="K133" s="1122"/>
      <c r="L133" s="1124"/>
      <c r="M133" s="1122"/>
      <c r="N133" s="1122"/>
      <c r="O133" s="1122"/>
      <c r="P133" s="1122"/>
      <c r="Q133" s="1123"/>
      <c r="R133" s="1123"/>
      <c r="S133" s="1123"/>
      <c r="T133" s="1123"/>
      <c r="U133" s="1122"/>
      <c r="V133" s="1125"/>
      <c r="W133" s="1123"/>
      <c r="X133" s="1125"/>
      <c r="Y133" s="1122"/>
      <c r="Z133" s="1126"/>
    </row>
    <row r="134" spans="1:26">
      <c r="A134" s="1121"/>
      <c r="B134" s="1122"/>
      <c r="C134" s="1122"/>
      <c r="D134" s="1122"/>
      <c r="E134" s="1123"/>
      <c r="F134" s="1123"/>
      <c r="G134" s="1123"/>
      <c r="H134" s="1123"/>
      <c r="I134" s="1122"/>
      <c r="J134" s="1122"/>
      <c r="K134" s="1122"/>
      <c r="L134" s="1124"/>
      <c r="M134" s="1122"/>
      <c r="N134" s="1122"/>
      <c r="O134" s="1122"/>
      <c r="P134" s="1122"/>
      <c r="Q134" s="1123"/>
      <c r="R134" s="1123"/>
      <c r="S134" s="1123"/>
      <c r="T134" s="1123"/>
      <c r="U134" s="1122"/>
      <c r="V134" s="1125"/>
      <c r="W134" s="1123"/>
      <c r="X134" s="1125"/>
      <c r="Y134" s="1122"/>
      <c r="Z134" s="1126"/>
    </row>
    <row r="135" spans="1:26">
      <c r="A135" s="1121"/>
      <c r="B135" s="1122"/>
      <c r="C135" s="1122"/>
      <c r="D135" s="1122"/>
      <c r="E135" s="1123"/>
      <c r="F135" s="1123"/>
      <c r="G135" s="1123"/>
      <c r="H135" s="1123"/>
      <c r="I135" s="1122"/>
      <c r="J135" s="1122"/>
      <c r="K135" s="1122"/>
      <c r="L135" s="1124"/>
      <c r="M135" s="1122"/>
      <c r="N135" s="1122"/>
      <c r="O135" s="1122"/>
      <c r="P135" s="1122"/>
      <c r="Q135" s="1123"/>
      <c r="R135" s="1123"/>
      <c r="S135" s="1123"/>
      <c r="T135" s="1123"/>
      <c r="U135" s="1122"/>
      <c r="V135" s="1125"/>
      <c r="W135" s="1123"/>
      <c r="X135" s="1125"/>
      <c r="Y135" s="1122"/>
      <c r="Z135" s="1126"/>
    </row>
    <row r="136" spans="1:26">
      <c r="A136" s="1121"/>
      <c r="B136" s="1122"/>
      <c r="C136" s="1122"/>
      <c r="D136" s="1122"/>
      <c r="E136" s="1123"/>
      <c r="F136" s="1123"/>
      <c r="G136" s="1123"/>
      <c r="H136" s="1123"/>
      <c r="I136" s="1122"/>
      <c r="J136" s="1122"/>
      <c r="K136" s="1122"/>
      <c r="L136" s="1124"/>
      <c r="M136" s="1122"/>
      <c r="N136" s="1122"/>
      <c r="O136" s="1122"/>
      <c r="P136" s="1122"/>
      <c r="Q136" s="1123"/>
      <c r="R136" s="1123"/>
      <c r="S136" s="1123"/>
      <c r="T136" s="1123"/>
      <c r="U136" s="1122"/>
      <c r="V136" s="1125"/>
      <c r="W136" s="1123"/>
      <c r="X136" s="1125"/>
      <c r="Y136" s="1122"/>
      <c r="Z136" s="1126"/>
    </row>
    <row r="137" spans="1:26">
      <c r="A137" s="1121"/>
      <c r="B137" s="1122"/>
      <c r="C137" s="1122"/>
      <c r="D137" s="1122"/>
      <c r="E137" s="1123"/>
      <c r="F137" s="1123"/>
      <c r="G137" s="1123"/>
      <c r="H137" s="1123"/>
      <c r="I137" s="1122"/>
      <c r="J137" s="1122"/>
      <c r="K137" s="1122"/>
      <c r="L137" s="1124"/>
      <c r="M137" s="1122"/>
      <c r="N137" s="1122"/>
      <c r="O137" s="1122"/>
      <c r="P137" s="1122"/>
      <c r="Q137" s="1123"/>
      <c r="R137" s="1123"/>
      <c r="S137" s="1123"/>
      <c r="T137" s="1123"/>
      <c r="U137" s="1122"/>
      <c r="V137" s="1125"/>
      <c r="W137" s="1123"/>
      <c r="X137" s="1125"/>
      <c r="Y137" s="1122"/>
      <c r="Z137" s="1126"/>
    </row>
  </sheetData>
  <mergeCells count="2">
    <mergeCell ref="A9:H9"/>
    <mergeCell ref="A10:H10"/>
  </mergeCells>
  <phoneticPr fontId="106" type="noConversion"/>
  <conditionalFormatting sqref="B65">
    <cfRule type="duplicateValues" dxfId="36" priority="7"/>
    <cfRule type="duplicateValues" dxfId="35" priority="8"/>
    <cfRule type="duplicateValues" dxfId="34" priority="9"/>
    <cfRule type="duplicateValues" dxfId="33" priority="10"/>
    <cfRule type="duplicateValues" dxfId="32" priority="11"/>
    <cfRule type="duplicateValues" dxfId="31" priority="12"/>
    <cfRule type="duplicateValues" dxfId="30" priority="13"/>
    <cfRule type="duplicateValues" dxfId="29" priority="14"/>
    <cfRule type="duplicateValues" dxfId="28" priority="15"/>
    <cfRule type="duplicateValues" dxfId="27" priority="16"/>
    <cfRule type="duplicateValues" dxfId="26" priority="17"/>
    <cfRule type="duplicateValues" dxfId="25" priority="18"/>
    <cfRule type="duplicateValues" dxfId="24" priority="19"/>
    <cfRule type="duplicateValues" dxfId="23" priority="20"/>
  </conditionalFormatting>
  <conditionalFormatting sqref="T13:T17">
    <cfRule type="cellIs" dxfId="22" priority="4" operator="equal">
      <formula>"High"</formula>
    </cfRule>
    <cfRule type="cellIs" dxfId="21" priority="5" operator="equal">
      <formula>"Medium"</formula>
    </cfRule>
    <cfRule type="cellIs" dxfId="20" priority="6" operator="equal">
      <formula>"Low"</formula>
    </cfRule>
  </conditionalFormatting>
  <conditionalFormatting sqref="T18:T137">
    <cfRule type="cellIs" dxfId="19" priority="21" operator="equal">
      <formula>"Critical"</formula>
    </cfRule>
    <cfRule type="cellIs" dxfId="18" priority="22" operator="equal">
      <formula>"High"</formula>
    </cfRule>
    <cfRule type="cellIs" dxfId="17" priority="23" operator="equal">
      <formula>"Normal"</formula>
    </cfRule>
  </conditionalFormatting>
  <printOptions horizontalCentered="1" verticalCentered="1"/>
  <pageMargins left="0" right="0" top="0" bottom="0" header="0" footer="0"/>
  <pageSetup paperSize="8" scale="37" orientation="landscape" r:id="rId1"/>
  <headerFooter>
    <oddFooter>&amp;R_x000D_&amp;1#&amp;"Aptos"&amp;10&amp;K000000 Data sensitivity - Internal</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J176"/>
  <sheetViews>
    <sheetView showGridLines="0" view="pageBreakPreview" topLeftCell="K1" zoomScale="90" zoomScaleNormal="55" zoomScaleSheetLayoutView="90" workbookViewId="0">
      <selection activeCell="U1" sqref="U1:U1048576"/>
    </sheetView>
  </sheetViews>
  <sheetFormatPr defaultColWidth="9.44140625" defaultRowHeight="13.8"/>
  <cols>
    <col min="1" max="1" width="12.44140625" style="910" customWidth="1"/>
    <col min="2" max="2" width="21.88671875" style="910" customWidth="1"/>
    <col min="3" max="6" width="17" style="910" customWidth="1"/>
    <col min="7" max="8" width="15.5546875" style="910" customWidth="1"/>
    <col min="9" max="9" width="18.88671875" style="910" customWidth="1"/>
    <col min="10" max="10" width="19.88671875" style="910" customWidth="1"/>
    <col min="11" max="11" width="26.5546875" style="1961" customWidth="1"/>
    <col min="12" max="12" width="25.109375" style="910" hidden="1" customWidth="1"/>
    <col min="13" max="13" width="25.44140625" style="1961" customWidth="1"/>
    <col min="14" max="15" width="15.5546875" style="910" customWidth="1"/>
    <col min="16" max="16" width="22.44140625" style="910" customWidth="1"/>
    <col min="17" max="19" width="15.5546875" style="910" hidden="1" customWidth="1"/>
    <col min="20" max="20" width="15.5546875" style="1961" customWidth="1"/>
    <col min="21" max="21" width="17.44140625" style="1961" customWidth="1"/>
    <col min="22" max="22" width="15.5546875" style="910" customWidth="1"/>
    <col min="23" max="23" width="15.5546875" style="1961" customWidth="1"/>
    <col min="24" max="24" width="41.33203125" style="1961" customWidth="1"/>
    <col min="25" max="25" width="15.5546875" style="1961" customWidth="1"/>
    <col min="26" max="26" width="15.5546875" style="910" customWidth="1"/>
    <col min="27" max="27" width="15.5546875" style="911" customWidth="1"/>
    <col min="28" max="32" width="15.5546875" style="910" customWidth="1"/>
    <col min="33" max="16384" width="9.44140625" style="910"/>
  </cols>
  <sheetData>
    <row r="1" spans="1:36" s="902" customFormat="1" ht="21">
      <c r="A1" s="1850" t="s">
        <v>4972</v>
      </c>
      <c r="B1" s="1850"/>
      <c r="C1" s="1850"/>
      <c r="D1" s="1850"/>
      <c r="E1" s="1850"/>
      <c r="F1" s="1850"/>
      <c r="G1" s="1850"/>
      <c r="H1" s="1850"/>
      <c r="I1"/>
      <c r="J1"/>
      <c r="K1" s="51"/>
      <c r="L1"/>
      <c r="M1" s="51"/>
      <c r="N1"/>
      <c r="O1"/>
      <c r="P1"/>
      <c r="Q1"/>
      <c r="R1"/>
      <c r="S1"/>
      <c r="T1" s="51"/>
      <c r="U1" s="51"/>
      <c r="V1"/>
      <c r="W1" s="51"/>
      <c r="X1" s="51"/>
      <c r="Y1" s="51"/>
      <c r="Z1"/>
      <c r="AA1"/>
      <c r="AB1" s="910"/>
      <c r="AC1" s="911"/>
      <c r="AD1" s="910"/>
      <c r="AE1" s="910"/>
      <c r="AF1" s="910"/>
    </row>
    <row r="2" spans="1:36" s="903" customFormat="1" ht="17.399999999999999">
      <c r="A2" s="1851"/>
      <c r="B2" s="1851"/>
      <c r="C2" s="1851"/>
      <c r="D2" s="1851"/>
      <c r="E2" s="1851"/>
      <c r="F2" s="1851"/>
      <c r="G2" s="1851"/>
      <c r="H2" s="1851"/>
      <c r="I2"/>
      <c r="J2"/>
      <c r="K2" s="51"/>
      <c r="L2"/>
      <c r="M2" s="51"/>
      <c r="N2"/>
      <c r="O2"/>
      <c r="P2"/>
      <c r="Q2"/>
      <c r="R2"/>
      <c r="S2"/>
      <c r="T2" s="51"/>
      <c r="U2" s="51"/>
      <c r="V2"/>
      <c r="W2" s="51"/>
      <c r="X2" s="51"/>
      <c r="Y2" s="51"/>
      <c r="Z2"/>
      <c r="AA2"/>
      <c r="AB2" s="910"/>
      <c r="AC2" s="910"/>
      <c r="AD2" s="910"/>
      <c r="AE2" s="910"/>
      <c r="AF2" s="910"/>
    </row>
    <row r="3" spans="1:36" s="903" customFormat="1" ht="17.399999999999999">
      <c r="A3"/>
      <c r="B3"/>
      <c r="C3"/>
      <c r="D3"/>
      <c r="E3"/>
      <c r="F3"/>
      <c r="G3"/>
      <c r="H3"/>
      <c r="I3"/>
      <c r="J3"/>
      <c r="K3" s="51"/>
      <c r="L3"/>
      <c r="M3" s="51"/>
      <c r="N3"/>
      <c r="O3"/>
      <c r="P3"/>
      <c r="Q3"/>
      <c r="R3"/>
      <c r="S3"/>
      <c r="T3" s="51"/>
      <c r="U3" s="51"/>
      <c r="V3"/>
      <c r="W3" s="51"/>
      <c r="X3" s="51"/>
      <c r="Y3" s="51"/>
      <c r="Z3"/>
      <c r="AA3"/>
      <c r="AB3" s="910"/>
      <c r="AC3" s="911"/>
      <c r="AD3" s="910"/>
      <c r="AE3" s="910"/>
      <c r="AF3" s="910"/>
    </row>
    <row r="4" spans="1:36" s="903" customFormat="1" ht="26.4">
      <c r="A4" s="1118" t="s">
        <v>938</v>
      </c>
      <c r="B4" s="1119" t="s">
        <v>4925</v>
      </c>
      <c r="C4" s="1119" t="s">
        <v>4926</v>
      </c>
      <c r="D4" s="1119" t="s">
        <v>140</v>
      </c>
      <c r="E4" s="1119" t="s">
        <v>940</v>
      </c>
      <c r="F4" s="1119" t="s">
        <v>939</v>
      </c>
      <c r="G4" s="1119" t="s">
        <v>4927</v>
      </c>
      <c r="H4" s="1119" t="s">
        <v>80</v>
      </c>
      <c r="I4" s="1119" t="s">
        <v>4928</v>
      </c>
      <c r="J4" s="1119" t="s">
        <v>4929</v>
      </c>
      <c r="K4" s="1960" t="s">
        <v>304</v>
      </c>
      <c r="L4" s="1119" t="s">
        <v>4930</v>
      </c>
      <c r="M4" s="1960" t="s">
        <v>237</v>
      </c>
      <c r="N4" s="1119" t="s">
        <v>4973</v>
      </c>
      <c r="O4" s="1119" t="s">
        <v>4932</v>
      </c>
      <c r="P4" s="1119" t="s">
        <v>4933</v>
      </c>
      <c r="Q4" s="1119" t="s">
        <v>4974</v>
      </c>
      <c r="R4" s="1119" t="s">
        <v>4975</v>
      </c>
      <c r="S4" s="1119" t="s">
        <v>43</v>
      </c>
      <c r="T4" s="1960" t="s">
        <v>4976</v>
      </c>
      <c r="U4" s="1960" t="s">
        <v>4977</v>
      </c>
      <c r="V4" s="1119" t="s">
        <v>4978</v>
      </c>
      <c r="W4" s="1960" t="s">
        <v>300</v>
      </c>
      <c r="X4" s="1960" t="s">
        <v>75</v>
      </c>
      <c r="Y4" s="1960" t="s">
        <v>4940</v>
      </c>
      <c r="Z4" s="1119" t="s">
        <v>4979</v>
      </c>
      <c r="AA4" s="1120" t="s">
        <v>4942</v>
      </c>
      <c r="AB4" s="910"/>
      <c r="AC4" s="910"/>
      <c r="AD4" s="910"/>
      <c r="AE4" s="910"/>
      <c r="AF4" s="910"/>
    </row>
    <row r="5" spans="1:36" s="903" customFormat="1" ht="75.599999999999994" customHeight="1">
      <c r="A5" s="1121" t="s">
        <v>4944</v>
      </c>
      <c r="B5" s="1132">
        <v>3120</v>
      </c>
      <c r="C5" s="1132" t="s">
        <v>613</v>
      </c>
      <c r="D5" s="1122" t="s">
        <v>4945</v>
      </c>
      <c r="E5" s="1123" t="s">
        <v>4946</v>
      </c>
      <c r="F5" s="1123" t="s">
        <v>4947</v>
      </c>
      <c r="G5" s="1123" t="s">
        <v>4948</v>
      </c>
      <c r="H5" s="1123" t="s">
        <v>4953</v>
      </c>
      <c r="I5" s="1122" t="s">
        <v>4950</v>
      </c>
      <c r="J5" s="1122" t="s">
        <v>4951</v>
      </c>
      <c r="K5" s="1132" t="s">
        <v>1005</v>
      </c>
      <c r="L5" s="1124"/>
      <c r="M5" s="1132" t="s">
        <v>1028</v>
      </c>
      <c r="N5" s="1122" t="s">
        <v>1030</v>
      </c>
      <c r="O5" s="1122" t="s">
        <v>1031</v>
      </c>
      <c r="P5" s="1122" t="s">
        <v>1032</v>
      </c>
      <c r="Q5" s="1123"/>
      <c r="R5" s="1123"/>
      <c r="S5" s="1123"/>
      <c r="T5" s="1964" t="s">
        <v>4980</v>
      </c>
      <c r="U5" s="1132" t="s">
        <v>1038</v>
      </c>
      <c r="V5" s="1122"/>
      <c r="W5" s="1963">
        <v>46111</v>
      </c>
      <c r="X5" s="1132" t="s">
        <v>1005</v>
      </c>
      <c r="Y5" s="1963">
        <v>46112</v>
      </c>
      <c r="Z5" s="1122" t="s">
        <v>1039</v>
      </c>
      <c r="AA5" s="1126"/>
      <c r="AB5" s="910"/>
      <c r="AC5" s="910"/>
      <c r="AD5" s="910"/>
      <c r="AE5" s="910"/>
      <c r="AF5" s="910"/>
    </row>
    <row r="6" spans="1:36" s="903" customFormat="1" ht="61.8" customHeight="1">
      <c r="A6" s="1121" t="s">
        <v>4984</v>
      </c>
      <c r="B6" s="1132">
        <v>3120</v>
      </c>
      <c r="C6" s="1132" t="s">
        <v>613</v>
      </c>
      <c r="D6" s="1122" t="s">
        <v>4945</v>
      </c>
      <c r="E6" s="1123" t="s">
        <v>4946</v>
      </c>
      <c r="F6" s="1123" t="s">
        <v>4947</v>
      </c>
      <c r="G6" s="1123" t="s">
        <v>4948</v>
      </c>
      <c r="H6" s="1123" t="s">
        <v>4949</v>
      </c>
      <c r="I6" s="1122" t="s">
        <v>4950</v>
      </c>
      <c r="J6" s="1122" t="s">
        <v>4951</v>
      </c>
      <c r="K6" s="1132" t="s">
        <v>1005</v>
      </c>
      <c r="L6" s="1124"/>
      <c r="M6" s="1132" t="s">
        <v>1033</v>
      </c>
      <c r="N6" s="1122" t="s">
        <v>1035</v>
      </c>
      <c r="O6" s="1122" t="s">
        <v>1034</v>
      </c>
      <c r="P6" s="1122" t="s">
        <v>1037</v>
      </c>
      <c r="Q6" s="1123"/>
      <c r="R6" s="1123"/>
      <c r="S6" s="1123"/>
      <c r="T6" s="1965" t="s">
        <v>4981</v>
      </c>
      <c r="U6" s="1132" t="s">
        <v>21</v>
      </c>
      <c r="V6" s="1122"/>
      <c r="W6" s="1963">
        <v>46113</v>
      </c>
      <c r="X6" s="1132" t="s">
        <v>1005</v>
      </c>
      <c r="Y6" s="1963">
        <v>46114</v>
      </c>
      <c r="Z6" s="1122" t="s">
        <v>1036</v>
      </c>
      <c r="AA6" s="1126"/>
      <c r="AB6" s="910"/>
      <c r="AC6" s="910"/>
      <c r="AD6" s="910"/>
      <c r="AE6" s="910"/>
      <c r="AF6" s="910"/>
    </row>
    <row r="7" spans="1:36" s="905" customFormat="1" ht="60" customHeight="1">
      <c r="A7" s="1121" t="s">
        <v>4985</v>
      </c>
      <c r="B7" s="1132">
        <v>3120</v>
      </c>
      <c r="C7" s="1132" t="s">
        <v>613</v>
      </c>
      <c r="D7" s="1122" t="s">
        <v>4945</v>
      </c>
      <c r="E7" s="1123" t="s">
        <v>4946</v>
      </c>
      <c r="F7" s="1123" t="s">
        <v>4947</v>
      </c>
      <c r="G7" s="1123" t="s">
        <v>4948</v>
      </c>
      <c r="H7" s="1123" t="s">
        <v>4949</v>
      </c>
      <c r="I7" s="1122" t="s">
        <v>4950</v>
      </c>
      <c r="J7" s="1122" t="s">
        <v>4951</v>
      </c>
      <c r="K7" s="1132" t="s">
        <v>1005</v>
      </c>
      <c r="L7" s="1124"/>
      <c r="M7" s="1132" t="s">
        <v>1219</v>
      </c>
      <c r="N7" s="1122" t="s">
        <v>3008</v>
      </c>
      <c r="O7" s="1122" t="s">
        <v>3009</v>
      </c>
      <c r="P7" s="1122" t="s">
        <v>3010</v>
      </c>
      <c r="Q7" s="1123"/>
      <c r="R7" s="1123"/>
      <c r="S7" s="1123"/>
      <c r="T7" s="1964" t="s">
        <v>4980</v>
      </c>
      <c r="U7" s="1132" t="s">
        <v>21</v>
      </c>
      <c r="V7" s="1122"/>
      <c r="W7" s="1963">
        <v>46235</v>
      </c>
      <c r="X7" s="1132" t="s">
        <v>1005</v>
      </c>
      <c r="Y7" s="1963">
        <v>46237</v>
      </c>
      <c r="Z7" s="1122" t="s">
        <v>3014</v>
      </c>
      <c r="AA7" s="1126"/>
      <c r="AB7" s="910"/>
      <c r="AC7" s="910"/>
      <c r="AD7" s="910"/>
      <c r="AE7" s="910"/>
      <c r="AF7" s="910"/>
    </row>
    <row r="8" spans="1:36" s="906" customFormat="1" ht="58.2" customHeight="1">
      <c r="A8" s="1121" t="s">
        <v>4986</v>
      </c>
      <c r="B8" s="1132">
        <v>3120</v>
      </c>
      <c r="C8" s="1132" t="s">
        <v>613</v>
      </c>
      <c r="D8" s="1122" t="s">
        <v>4945</v>
      </c>
      <c r="E8" s="1123" t="s">
        <v>4946</v>
      </c>
      <c r="F8" s="1123" t="s">
        <v>4947</v>
      </c>
      <c r="G8" s="1123" t="s">
        <v>4948</v>
      </c>
      <c r="H8" s="1123" t="s">
        <v>4949</v>
      </c>
      <c r="I8" s="1122" t="s">
        <v>4950</v>
      </c>
      <c r="J8" s="1122" t="s">
        <v>4951</v>
      </c>
      <c r="K8" s="1132" t="s">
        <v>1005</v>
      </c>
      <c r="L8" s="1124"/>
      <c r="M8" s="1132" t="s">
        <v>1219</v>
      </c>
      <c r="N8" s="1122" t="s">
        <v>3011</v>
      </c>
      <c r="O8" s="1122" t="s">
        <v>3012</v>
      </c>
      <c r="P8" s="1122" t="s">
        <v>3013</v>
      </c>
      <c r="Q8" s="1123"/>
      <c r="R8" s="1123"/>
      <c r="S8" s="1123"/>
      <c r="T8" s="1966" t="s">
        <v>4982</v>
      </c>
      <c r="U8" s="1132" t="s">
        <v>21</v>
      </c>
      <c r="V8" s="1122"/>
      <c r="W8" s="1963">
        <v>46235</v>
      </c>
      <c r="X8" s="1132" t="s">
        <v>1005</v>
      </c>
      <c r="Y8" s="1963">
        <v>46235</v>
      </c>
      <c r="Z8" s="1122" t="s">
        <v>3015</v>
      </c>
      <c r="AA8" s="1126"/>
      <c r="AB8" s="910"/>
      <c r="AC8" s="910"/>
      <c r="AD8" s="910"/>
      <c r="AE8" s="910"/>
      <c r="AF8" s="910"/>
    </row>
    <row r="9" spans="1:36" s="906" customFormat="1" ht="57.6" customHeight="1">
      <c r="A9" s="1121" t="s">
        <v>4987</v>
      </c>
      <c r="B9" s="1132">
        <v>3120</v>
      </c>
      <c r="C9" s="1132" t="s">
        <v>613</v>
      </c>
      <c r="D9" s="1122" t="s">
        <v>4945</v>
      </c>
      <c r="E9" s="1123" t="s">
        <v>4946</v>
      </c>
      <c r="F9" s="1123" t="s">
        <v>4947</v>
      </c>
      <c r="G9" s="1123" t="s">
        <v>4948</v>
      </c>
      <c r="H9" s="1123" t="s">
        <v>4949</v>
      </c>
      <c r="I9" s="1122" t="s">
        <v>4950</v>
      </c>
      <c r="J9" s="1122" t="s">
        <v>4951</v>
      </c>
      <c r="K9" s="1132" t="s">
        <v>1005</v>
      </c>
      <c r="L9" s="1124"/>
      <c r="M9" s="1132" t="s">
        <v>1219</v>
      </c>
      <c r="N9" s="1122" t="s">
        <v>4881</v>
      </c>
      <c r="O9" s="1122" t="s">
        <v>4882</v>
      </c>
      <c r="P9" s="1122" t="s">
        <v>4883</v>
      </c>
      <c r="Q9" s="1123"/>
      <c r="R9" s="1123"/>
      <c r="S9" s="1123"/>
      <c r="T9" s="1964" t="s">
        <v>4980</v>
      </c>
      <c r="U9" s="1132" t="s">
        <v>4885</v>
      </c>
      <c r="V9" s="1122"/>
      <c r="W9" s="1963">
        <v>46273</v>
      </c>
      <c r="X9" s="1132" t="s">
        <v>1005</v>
      </c>
      <c r="Y9" s="1963">
        <v>46273</v>
      </c>
      <c r="Z9" s="1122" t="s">
        <v>4884</v>
      </c>
      <c r="AA9" s="1126"/>
      <c r="AB9" s="910"/>
      <c r="AC9" s="910"/>
      <c r="AD9" s="910"/>
      <c r="AE9" s="910"/>
      <c r="AF9" s="910"/>
    </row>
    <row r="10" spans="1:36" s="904" customFormat="1" ht="57.6" customHeight="1">
      <c r="A10" s="1121" t="s">
        <v>4988</v>
      </c>
      <c r="B10" s="1132">
        <v>3120</v>
      </c>
      <c r="C10" s="1132" t="s">
        <v>613</v>
      </c>
      <c r="D10" s="1122" t="s">
        <v>4945</v>
      </c>
      <c r="E10" s="1123" t="s">
        <v>4946</v>
      </c>
      <c r="F10" s="1123" t="s">
        <v>4947</v>
      </c>
      <c r="G10" s="1123" t="s">
        <v>4948</v>
      </c>
      <c r="H10" s="1123" t="s">
        <v>4949</v>
      </c>
      <c r="I10" s="1122" t="s">
        <v>4950</v>
      </c>
      <c r="J10" s="1122" t="s">
        <v>4951</v>
      </c>
      <c r="K10" s="1132" t="s">
        <v>1005</v>
      </c>
      <c r="L10" s="1124"/>
      <c r="M10" s="1132" t="s">
        <v>1219</v>
      </c>
      <c r="N10" s="1122" t="s">
        <v>4886</v>
      </c>
      <c r="O10" s="1122" t="s">
        <v>4887</v>
      </c>
      <c r="P10" s="1122" t="s">
        <v>4888</v>
      </c>
      <c r="Q10" s="1123"/>
      <c r="R10" s="1123"/>
      <c r="S10" s="1123"/>
      <c r="T10" s="1964" t="s">
        <v>4980</v>
      </c>
      <c r="U10" s="1132" t="s">
        <v>4890</v>
      </c>
      <c r="V10" s="1122"/>
      <c r="W10" s="1963">
        <v>46272</v>
      </c>
      <c r="X10" s="1132" t="s">
        <v>1005</v>
      </c>
      <c r="Y10" s="1963">
        <v>46272</v>
      </c>
      <c r="Z10" s="1122" t="s">
        <v>4889</v>
      </c>
      <c r="AA10" s="1126"/>
      <c r="AB10" s="910"/>
      <c r="AC10" s="910"/>
      <c r="AD10" s="910"/>
      <c r="AE10" s="910"/>
      <c r="AF10" s="910"/>
      <c r="AG10" s="907"/>
      <c r="AH10" s="907"/>
      <c r="AI10" s="907"/>
      <c r="AJ10" s="907"/>
    </row>
    <row r="11" spans="1:36" s="909" customFormat="1" ht="129" customHeight="1">
      <c r="A11" s="1121" t="s">
        <v>4989</v>
      </c>
      <c r="B11" s="1132">
        <v>3120</v>
      </c>
      <c r="C11" s="1132" t="s">
        <v>613</v>
      </c>
      <c r="D11" s="1122" t="s">
        <v>4945</v>
      </c>
      <c r="E11" s="1123" t="s">
        <v>4946</v>
      </c>
      <c r="F11" s="1123" t="s">
        <v>4947</v>
      </c>
      <c r="G11" s="1123" t="s">
        <v>4948</v>
      </c>
      <c r="H11" s="1123" t="s">
        <v>4949</v>
      </c>
      <c r="I11" s="1122" t="s">
        <v>4950</v>
      </c>
      <c r="J11" s="1122" t="s">
        <v>4951</v>
      </c>
      <c r="K11" s="1132" t="s">
        <v>1005</v>
      </c>
      <c r="L11" s="1124"/>
      <c r="M11" s="1132" t="s">
        <v>1219</v>
      </c>
      <c r="N11" s="1122" t="s">
        <v>4912</v>
      </c>
      <c r="O11" s="1122" t="s">
        <v>4916</v>
      </c>
      <c r="P11" s="1122" t="s">
        <v>4917</v>
      </c>
      <c r="Q11" s="1123"/>
      <c r="R11" s="1123"/>
      <c r="S11" s="1123"/>
      <c r="T11" s="1965" t="s">
        <v>4981</v>
      </c>
      <c r="U11" s="1132" t="s">
        <v>4921</v>
      </c>
      <c r="V11" s="1122"/>
      <c r="W11" s="1963">
        <v>46282</v>
      </c>
      <c r="X11" s="1132" t="s">
        <v>1005</v>
      </c>
      <c r="Y11" s="1963">
        <v>46282</v>
      </c>
      <c r="Z11" s="1122" t="s">
        <v>4920</v>
      </c>
      <c r="AA11" s="1126"/>
      <c r="AB11" s="910"/>
      <c r="AC11" s="910"/>
      <c r="AD11" s="910"/>
      <c r="AE11" s="910"/>
      <c r="AF11" s="910"/>
      <c r="AG11" s="908"/>
      <c r="AH11" s="908"/>
      <c r="AI11" s="908"/>
      <c r="AJ11" s="908"/>
    </row>
    <row r="12" spans="1:36" s="909" customFormat="1" ht="100.5" customHeight="1">
      <c r="A12" s="1121" t="s">
        <v>4990</v>
      </c>
      <c r="B12" s="1132">
        <v>3120</v>
      </c>
      <c r="C12" s="1132" t="s">
        <v>613</v>
      </c>
      <c r="D12" s="1122" t="s">
        <v>4945</v>
      </c>
      <c r="E12" s="1123" t="s">
        <v>4946</v>
      </c>
      <c r="F12" s="1123" t="s">
        <v>4947</v>
      </c>
      <c r="G12" s="1123" t="s">
        <v>4948</v>
      </c>
      <c r="H12" s="1123" t="s">
        <v>4949</v>
      </c>
      <c r="I12" s="1122" t="s">
        <v>4950</v>
      </c>
      <c r="J12" s="1122" t="s">
        <v>4951</v>
      </c>
      <c r="K12" s="1132" t="s">
        <v>1005</v>
      </c>
      <c r="L12" s="1124"/>
      <c r="M12" s="1132" t="s">
        <v>1219</v>
      </c>
      <c r="N12" s="1122" t="s">
        <v>4914</v>
      </c>
      <c r="O12" s="1122" t="s">
        <v>4918</v>
      </c>
      <c r="P12" s="1122" t="s">
        <v>4919</v>
      </c>
      <c r="Q12" s="1123"/>
      <c r="R12" s="1123"/>
      <c r="S12" s="1123"/>
      <c r="T12" s="1964" t="s">
        <v>4980</v>
      </c>
      <c r="U12" s="1132" t="s">
        <v>4923</v>
      </c>
      <c r="V12" s="1122"/>
      <c r="W12" s="1963">
        <v>46283</v>
      </c>
      <c r="X12" s="1132" t="s">
        <v>1005</v>
      </c>
      <c r="Y12" s="1963">
        <v>46272</v>
      </c>
      <c r="Z12" s="1122" t="s">
        <v>4922</v>
      </c>
      <c r="AA12" s="1126"/>
      <c r="AB12" s="910"/>
      <c r="AC12" s="910"/>
      <c r="AD12" s="910"/>
      <c r="AE12" s="910"/>
      <c r="AF12" s="910"/>
      <c r="AG12" s="908"/>
      <c r="AH12" s="908"/>
      <c r="AI12" s="908"/>
      <c r="AJ12" s="908"/>
    </row>
    <row r="13" spans="1:36" s="909" customFormat="1" ht="171" customHeight="1">
      <c r="A13" s="1121" t="s">
        <v>4991</v>
      </c>
      <c r="B13" s="1133">
        <v>3120</v>
      </c>
      <c r="C13" s="1133" t="s">
        <v>613</v>
      </c>
      <c r="D13" s="1129" t="s">
        <v>4945</v>
      </c>
      <c r="E13" s="1128" t="s">
        <v>4946</v>
      </c>
      <c r="F13" s="1128" t="s">
        <v>4947</v>
      </c>
      <c r="G13" s="1128" t="s">
        <v>4948</v>
      </c>
      <c r="H13" s="1128" t="s">
        <v>4953</v>
      </c>
      <c r="I13" s="1129" t="s">
        <v>4950</v>
      </c>
      <c r="J13" s="1129" t="s">
        <v>4951</v>
      </c>
      <c r="K13" s="1133" t="s">
        <v>4952</v>
      </c>
      <c r="L13" s="1130">
        <v>6835460.6100000003</v>
      </c>
      <c r="M13" s="1133" t="s">
        <v>4954</v>
      </c>
      <c r="N13" s="1129" t="s">
        <v>4955</v>
      </c>
      <c r="O13" s="1129" t="s">
        <v>4956</v>
      </c>
      <c r="P13" s="1129" t="s">
        <v>4957</v>
      </c>
      <c r="Q13" s="1128" t="s">
        <v>4958</v>
      </c>
      <c r="R13" s="1128" t="s">
        <v>4958</v>
      </c>
      <c r="S13" s="1128">
        <f>[38]!Risklog[[#This Row],[Probability (1-5)]]*[38]!Risklog[[#This Row],[Impact (1-5)]]</f>
        <v>0</v>
      </c>
      <c r="T13" s="1964" t="s">
        <v>4980</v>
      </c>
      <c r="U13" s="1133" t="s">
        <v>1029</v>
      </c>
      <c r="V13" s="1129" t="s">
        <v>4959</v>
      </c>
      <c r="W13" s="1962"/>
      <c r="X13" s="1133" t="s">
        <v>4960</v>
      </c>
      <c r="Y13" s="1962" t="s">
        <v>4961</v>
      </c>
      <c r="Z13" s="1129" t="s">
        <v>4962</v>
      </c>
      <c r="AA13" s="1128" t="s">
        <v>4963</v>
      </c>
      <c r="AB13" s="910"/>
      <c r="AC13" s="910"/>
      <c r="AD13" s="910"/>
      <c r="AE13" s="910"/>
      <c r="AF13" s="910"/>
      <c r="AG13" s="908"/>
      <c r="AH13" s="908"/>
      <c r="AI13" s="908"/>
      <c r="AJ13" s="908"/>
    </row>
    <row r="14" spans="1:36" s="909" customFormat="1" ht="138" customHeight="1">
      <c r="A14" s="1121" t="s">
        <v>4992</v>
      </c>
      <c r="B14" s="1132">
        <v>3120</v>
      </c>
      <c r="C14" s="1132" t="s">
        <v>613</v>
      </c>
      <c r="D14" s="1122" t="s">
        <v>4945</v>
      </c>
      <c r="E14" s="1123" t="s">
        <v>4946</v>
      </c>
      <c r="F14" s="1123" t="s">
        <v>4947</v>
      </c>
      <c r="G14" s="1123" t="s">
        <v>4948</v>
      </c>
      <c r="H14" s="1123" t="s">
        <v>4949</v>
      </c>
      <c r="I14" s="1122" t="s">
        <v>4950</v>
      </c>
      <c r="J14" s="1122" t="s">
        <v>4951</v>
      </c>
      <c r="K14" s="1132" t="s">
        <v>4983</v>
      </c>
      <c r="L14" s="1124">
        <v>10128939.859999999</v>
      </c>
      <c r="M14" s="1132" t="s">
        <v>4964</v>
      </c>
      <c r="N14" s="1122" t="s">
        <v>4965</v>
      </c>
      <c r="O14" s="1122" t="s">
        <v>4966</v>
      </c>
      <c r="P14" s="1122" t="s">
        <v>4967</v>
      </c>
      <c r="Q14" s="1123" t="s">
        <v>4719</v>
      </c>
      <c r="R14" s="1123" t="s">
        <v>4247</v>
      </c>
      <c r="S14" s="1123">
        <f>[38]!Risklog[[#This Row],[Probability (1-5)]]*[38]!Risklog[[#This Row],[Impact (1-5)]]</f>
        <v>0</v>
      </c>
      <c r="T14" s="1965" t="s">
        <v>4981</v>
      </c>
      <c r="U14" s="1132" t="s">
        <v>1029</v>
      </c>
      <c r="V14" s="1122" t="s">
        <v>4968</v>
      </c>
      <c r="W14" s="1963"/>
      <c r="X14" s="1132" t="s">
        <v>4960</v>
      </c>
      <c r="Y14" s="1963" t="s">
        <v>4969</v>
      </c>
      <c r="Z14" s="1122" t="s">
        <v>4970</v>
      </c>
      <c r="AA14" s="1123" t="s">
        <v>4971</v>
      </c>
      <c r="AB14" s="910"/>
      <c r="AC14" s="910"/>
      <c r="AD14" s="910"/>
      <c r="AE14" s="910"/>
      <c r="AF14" s="910"/>
      <c r="AG14" s="908"/>
      <c r="AH14" s="908"/>
      <c r="AI14" s="908"/>
      <c r="AJ14" s="908"/>
    </row>
    <row r="15" spans="1:36" s="909" customFormat="1" ht="138" customHeight="1">
      <c r="A15" s="1121" t="s">
        <v>6024</v>
      </c>
      <c r="B15" s="1132">
        <v>3120</v>
      </c>
      <c r="C15" s="1132" t="s">
        <v>613</v>
      </c>
      <c r="D15" s="1122" t="s">
        <v>4945</v>
      </c>
      <c r="E15" s="1123" t="s">
        <v>4946</v>
      </c>
      <c r="F15" s="1123" t="s">
        <v>4947</v>
      </c>
      <c r="G15" s="1123" t="s">
        <v>4948</v>
      </c>
      <c r="H15" s="1123" t="s">
        <v>4949</v>
      </c>
      <c r="I15" s="1122" t="s">
        <v>4950</v>
      </c>
      <c r="J15" s="1122" t="s">
        <v>4951</v>
      </c>
      <c r="K15" s="1132" t="s">
        <v>1005</v>
      </c>
      <c r="L15" s="1124"/>
      <c r="M15" s="1132" t="s">
        <v>1219</v>
      </c>
      <c r="N15" s="1122" t="s">
        <v>6020</v>
      </c>
      <c r="O15" s="1122" t="s">
        <v>6026</v>
      </c>
      <c r="P15" s="1122" t="s">
        <v>6027</v>
      </c>
      <c r="Q15" s="1123"/>
      <c r="R15" s="1123"/>
      <c r="S15" s="1123"/>
      <c r="T15" s="1964" t="s">
        <v>4980</v>
      </c>
      <c r="U15" s="1132" t="s">
        <v>6029</v>
      </c>
      <c r="V15" s="1122" t="s">
        <v>6022</v>
      </c>
      <c r="W15" s="1963">
        <v>46292</v>
      </c>
      <c r="X15" s="1132" t="s">
        <v>1005</v>
      </c>
      <c r="Y15" s="1963">
        <v>46292</v>
      </c>
      <c r="Z15" s="1122" t="s">
        <v>6022</v>
      </c>
      <c r="AA15" s="1126"/>
      <c r="AB15" s="910"/>
      <c r="AC15" s="911"/>
      <c r="AD15" s="910"/>
      <c r="AE15" s="910"/>
      <c r="AF15" s="910"/>
      <c r="AG15" s="908"/>
      <c r="AH15" s="908"/>
      <c r="AI15" s="908"/>
      <c r="AJ15" s="908"/>
    </row>
    <row r="16" spans="1:36" s="909" customFormat="1" ht="138" customHeight="1">
      <c r="A16" s="1121" t="s">
        <v>6025</v>
      </c>
      <c r="B16" s="1132">
        <v>3120</v>
      </c>
      <c r="C16" s="1132" t="s">
        <v>613</v>
      </c>
      <c r="D16" s="1122" t="s">
        <v>4945</v>
      </c>
      <c r="E16" s="1123" t="s">
        <v>4946</v>
      </c>
      <c r="F16" s="1123" t="s">
        <v>4947</v>
      </c>
      <c r="G16" s="1123" t="s">
        <v>4948</v>
      </c>
      <c r="H16" s="1123" t="s">
        <v>4949</v>
      </c>
      <c r="I16" s="1122" t="s">
        <v>4950</v>
      </c>
      <c r="J16" s="1122" t="s">
        <v>4951</v>
      </c>
      <c r="K16" s="1132" t="s">
        <v>1005</v>
      </c>
      <c r="L16" s="1124"/>
      <c r="M16" s="1132" t="s">
        <v>1219</v>
      </c>
      <c r="N16" s="1122" t="s">
        <v>6021</v>
      </c>
      <c r="O16" s="1122" t="s">
        <v>6028</v>
      </c>
      <c r="P16" s="1122" t="s">
        <v>4919</v>
      </c>
      <c r="Q16" s="1123"/>
      <c r="R16" s="1123"/>
      <c r="S16" s="1123"/>
      <c r="T16" s="1964" t="s">
        <v>4980</v>
      </c>
      <c r="U16" s="1132" t="s">
        <v>6029</v>
      </c>
      <c r="V16" s="1122" t="s">
        <v>6023</v>
      </c>
      <c r="W16" s="1963">
        <v>46292</v>
      </c>
      <c r="X16" s="1132" t="s">
        <v>1005</v>
      </c>
      <c r="Y16" s="1963">
        <v>46292</v>
      </c>
      <c r="Z16" s="1122" t="s">
        <v>6023</v>
      </c>
      <c r="AA16" s="1126"/>
      <c r="AB16" s="910"/>
      <c r="AC16" s="911"/>
      <c r="AD16" s="910"/>
      <c r="AE16" s="910"/>
      <c r="AF16" s="910"/>
      <c r="AG16" s="908"/>
      <c r="AH16" s="908"/>
      <c r="AI16" s="908"/>
      <c r="AJ16" s="908"/>
    </row>
    <row r="17" spans="1:36" s="909" customFormat="1" ht="138" customHeight="1">
      <c r="A17" s="1121"/>
      <c r="B17" s="1122"/>
      <c r="C17" s="1122"/>
      <c r="D17" s="1122"/>
      <c r="E17" s="1123"/>
      <c r="F17" s="1123"/>
      <c r="G17" s="1123"/>
      <c r="H17" s="1123"/>
      <c r="I17" s="1122"/>
      <c r="J17" s="1122"/>
      <c r="K17" s="1132"/>
      <c r="L17" s="1124"/>
      <c r="M17" s="1132"/>
      <c r="N17" s="1122"/>
      <c r="O17" s="1122"/>
      <c r="P17" s="1122"/>
      <c r="Q17" s="1123"/>
      <c r="R17" s="1123"/>
      <c r="S17" s="1123"/>
      <c r="T17" s="1132"/>
      <c r="U17" s="1132"/>
      <c r="V17" s="1122"/>
      <c r="W17" s="1963"/>
      <c r="X17" s="1132"/>
      <c r="Y17" s="1963"/>
      <c r="Z17" s="1122"/>
      <c r="AA17" s="1126"/>
      <c r="AB17" s="910"/>
      <c r="AC17" s="911"/>
      <c r="AD17" s="910"/>
      <c r="AE17" s="910"/>
      <c r="AF17" s="910"/>
      <c r="AG17" s="908"/>
      <c r="AH17" s="908"/>
      <c r="AI17" s="908"/>
      <c r="AJ17" s="908"/>
    </row>
    <row r="18" spans="1:36" s="909" customFormat="1" ht="138" customHeight="1">
      <c r="A18" s="1121"/>
      <c r="B18" s="1122"/>
      <c r="C18" s="1122"/>
      <c r="D18" s="1122"/>
      <c r="E18" s="1123"/>
      <c r="F18" s="1123"/>
      <c r="G18" s="1123"/>
      <c r="H18" s="1123"/>
      <c r="I18" s="1122"/>
      <c r="J18" s="1122"/>
      <c r="K18" s="1132"/>
      <c r="L18" s="1124"/>
      <c r="M18" s="1132"/>
      <c r="N18" s="1122"/>
      <c r="O18" s="1122"/>
      <c r="P18" s="1122"/>
      <c r="Q18" s="1123"/>
      <c r="R18" s="1123"/>
      <c r="S18" s="1123"/>
      <c r="T18" s="1132"/>
      <c r="U18" s="1132"/>
      <c r="V18" s="1122"/>
      <c r="W18" s="1963"/>
      <c r="X18" s="1132"/>
      <c r="Y18" s="1963"/>
      <c r="Z18" s="1122"/>
      <c r="AA18" s="1126"/>
      <c r="AB18" s="910"/>
      <c r="AC18" s="911"/>
      <c r="AD18" s="910"/>
      <c r="AE18" s="910"/>
      <c r="AF18" s="910"/>
      <c r="AG18" s="908"/>
      <c r="AH18" s="908"/>
      <c r="AI18" s="908"/>
      <c r="AJ18" s="908"/>
    </row>
    <row r="19" spans="1:36">
      <c r="A19" s="1121"/>
      <c r="B19" s="1122"/>
      <c r="C19" s="1122"/>
      <c r="D19" s="1122"/>
      <c r="E19" s="1123"/>
      <c r="F19" s="1123"/>
      <c r="G19" s="1123"/>
      <c r="H19" s="1123"/>
      <c r="I19" s="1122"/>
      <c r="J19" s="1122"/>
      <c r="K19" s="1132"/>
      <c r="L19" s="1124"/>
      <c r="M19" s="1132"/>
      <c r="N19" s="1122"/>
      <c r="O19" s="1122"/>
      <c r="P19" s="1122"/>
      <c r="Q19" s="1123"/>
      <c r="R19" s="1123"/>
      <c r="S19" s="1123"/>
      <c r="T19" s="1132"/>
      <c r="U19" s="1132"/>
      <c r="V19" s="1122"/>
      <c r="W19" s="1963"/>
      <c r="X19" s="1132"/>
      <c r="Y19" s="1963"/>
      <c r="Z19" s="1122"/>
      <c r="AA19" s="1126"/>
      <c r="AC19" s="911"/>
    </row>
    <row r="20" spans="1:36">
      <c r="A20" s="1121"/>
      <c r="B20" s="1122"/>
      <c r="C20" s="1122"/>
      <c r="D20" s="1122"/>
      <c r="E20" s="1123"/>
      <c r="F20" s="1123"/>
      <c r="G20" s="1123"/>
      <c r="H20" s="1123"/>
      <c r="I20" s="1122"/>
      <c r="J20" s="1122"/>
      <c r="K20" s="1132"/>
      <c r="L20" s="1124"/>
      <c r="M20" s="1132"/>
      <c r="N20" s="1122"/>
      <c r="O20" s="1122"/>
      <c r="P20" s="1122"/>
      <c r="Q20" s="1123"/>
      <c r="R20" s="1123"/>
      <c r="S20" s="1123"/>
      <c r="T20" s="1132"/>
      <c r="U20" s="1132"/>
      <c r="V20" s="1122"/>
      <c r="W20" s="1963"/>
      <c r="X20" s="1132"/>
      <c r="Y20" s="1963"/>
      <c r="Z20" s="1122"/>
      <c r="AA20" s="1126"/>
      <c r="AC20" s="911"/>
    </row>
    <row r="21" spans="1:36">
      <c r="A21" s="1121"/>
      <c r="B21" s="1122"/>
      <c r="C21" s="1122"/>
      <c r="D21" s="1122"/>
      <c r="E21" s="1123"/>
      <c r="F21" s="1123"/>
      <c r="G21" s="1123"/>
      <c r="H21" s="1123"/>
      <c r="I21" s="1122"/>
      <c r="J21" s="1122"/>
      <c r="K21" s="1132"/>
      <c r="L21" s="1124"/>
      <c r="M21" s="1132"/>
      <c r="N21" s="1122"/>
      <c r="O21" s="1122"/>
      <c r="P21" s="1122"/>
      <c r="Q21" s="1123"/>
      <c r="R21" s="1123"/>
      <c r="S21" s="1123"/>
      <c r="T21" s="1132"/>
      <c r="U21" s="1132"/>
      <c r="V21" s="1122"/>
      <c r="W21" s="1963"/>
      <c r="X21" s="1132"/>
      <c r="Y21" s="1963"/>
      <c r="Z21" s="1122"/>
      <c r="AA21" s="1126"/>
      <c r="AC21" s="911"/>
    </row>
    <row r="22" spans="1:36">
      <c r="A22" s="1121"/>
      <c r="B22" s="1122"/>
      <c r="C22" s="1122"/>
      <c r="D22" s="1122"/>
      <c r="E22" s="1123"/>
      <c r="F22" s="1123"/>
      <c r="G22" s="1123"/>
      <c r="H22" s="1123"/>
      <c r="I22" s="1122"/>
      <c r="J22" s="1122"/>
      <c r="K22" s="1132"/>
      <c r="L22" s="1124"/>
      <c r="M22" s="1132"/>
      <c r="N22" s="1122"/>
      <c r="O22" s="1122"/>
      <c r="P22" s="1122"/>
      <c r="Q22" s="1123"/>
      <c r="R22" s="1123"/>
      <c r="S22" s="1123"/>
      <c r="T22" s="1132"/>
      <c r="U22" s="1132"/>
      <c r="V22" s="1122"/>
      <c r="W22" s="1963"/>
      <c r="X22" s="1132"/>
      <c r="Y22" s="1963"/>
      <c r="Z22" s="1122"/>
      <c r="AA22" s="1126"/>
      <c r="AC22" s="911"/>
    </row>
    <row r="23" spans="1:36">
      <c r="A23" s="1121"/>
      <c r="B23" s="1122"/>
      <c r="C23" s="1122"/>
      <c r="D23" s="1122"/>
      <c r="E23" s="1123"/>
      <c r="F23" s="1123"/>
      <c r="G23" s="1123"/>
      <c r="H23" s="1123"/>
      <c r="I23" s="1122"/>
      <c r="J23" s="1122"/>
      <c r="K23" s="1132"/>
      <c r="L23" s="1124"/>
      <c r="M23" s="1132"/>
      <c r="N23" s="1122"/>
      <c r="O23" s="1122"/>
      <c r="P23" s="1122"/>
      <c r="Q23" s="1123"/>
      <c r="R23" s="1123"/>
      <c r="S23" s="1123"/>
      <c r="T23" s="1132"/>
      <c r="U23" s="1132"/>
      <c r="V23" s="1122"/>
      <c r="W23" s="1963"/>
      <c r="X23" s="1132"/>
      <c r="Y23" s="1963"/>
      <c r="Z23" s="1122"/>
      <c r="AA23" s="1126"/>
    </row>
    <row r="24" spans="1:36">
      <c r="A24" s="1121"/>
      <c r="B24" s="1122"/>
      <c r="C24" s="1122"/>
      <c r="D24" s="1122"/>
      <c r="E24" s="1123"/>
      <c r="F24" s="1123"/>
      <c r="G24" s="1123"/>
      <c r="H24" s="1123"/>
      <c r="I24" s="1122"/>
      <c r="J24" s="1122"/>
      <c r="K24" s="1132"/>
      <c r="L24" s="1124"/>
      <c r="M24" s="1132"/>
      <c r="N24" s="1122"/>
      <c r="O24" s="1122"/>
      <c r="P24" s="1122"/>
      <c r="Q24" s="1123"/>
      <c r="R24" s="1123"/>
      <c r="S24" s="1123"/>
      <c r="T24" s="1132"/>
      <c r="U24" s="1132"/>
      <c r="V24" s="1122"/>
      <c r="W24" s="1963"/>
      <c r="X24" s="1132"/>
      <c r="Y24" s="1963"/>
      <c r="Z24" s="1122"/>
      <c r="AA24" s="1126"/>
    </row>
    <row r="25" spans="1:36">
      <c r="A25" s="1121"/>
      <c r="B25" s="1122"/>
      <c r="C25" s="1122"/>
      <c r="D25" s="1122"/>
      <c r="E25" s="1123"/>
      <c r="F25" s="1123"/>
      <c r="G25" s="1123"/>
      <c r="H25" s="1123"/>
      <c r="I25" s="1122"/>
      <c r="J25" s="1122"/>
      <c r="K25" s="1132"/>
      <c r="L25" s="1124"/>
      <c r="M25" s="1132"/>
      <c r="N25" s="1122"/>
      <c r="O25" s="1122"/>
      <c r="P25" s="1122"/>
      <c r="Q25" s="1123"/>
      <c r="R25" s="1123"/>
      <c r="S25" s="1123"/>
      <c r="T25" s="1132"/>
      <c r="U25" s="1132"/>
      <c r="V25" s="1122"/>
      <c r="W25" s="1963"/>
      <c r="X25" s="1132"/>
      <c r="Y25" s="1963"/>
      <c r="Z25" s="1122"/>
      <c r="AA25" s="1126"/>
    </row>
    <row r="26" spans="1:36">
      <c r="A26" s="1121"/>
      <c r="B26" s="1122"/>
      <c r="C26" s="1122"/>
      <c r="D26" s="1122"/>
      <c r="E26" s="1123"/>
      <c r="F26" s="1123"/>
      <c r="G26" s="1123"/>
      <c r="H26" s="1123"/>
      <c r="I26" s="1122"/>
      <c r="J26" s="1122"/>
      <c r="K26" s="1132"/>
      <c r="L26" s="1124"/>
      <c r="M26" s="1132"/>
      <c r="N26" s="1122"/>
      <c r="O26" s="1122"/>
      <c r="P26" s="1122"/>
      <c r="Q26" s="1123"/>
      <c r="R26" s="1123"/>
      <c r="S26" s="1123"/>
      <c r="T26" s="1132"/>
      <c r="U26" s="1132"/>
      <c r="V26" s="1122"/>
      <c r="W26" s="1963"/>
      <c r="X26" s="1132"/>
      <c r="Y26" s="1963"/>
      <c r="Z26" s="1122"/>
      <c r="AA26" s="1126"/>
    </row>
    <row r="27" spans="1:36">
      <c r="A27" s="1121"/>
      <c r="B27" s="1122"/>
      <c r="C27" s="1122"/>
      <c r="D27" s="1122"/>
      <c r="E27" s="1123"/>
      <c r="F27" s="1123"/>
      <c r="G27" s="1123"/>
      <c r="H27" s="1123"/>
      <c r="I27" s="1122"/>
      <c r="J27" s="1122"/>
      <c r="K27" s="1132"/>
      <c r="L27" s="1124"/>
      <c r="M27" s="1132"/>
      <c r="N27" s="1122"/>
      <c r="O27" s="1122"/>
      <c r="P27" s="1122"/>
      <c r="Q27" s="1123"/>
      <c r="R27" s="1123"/>
      <c r="S27" s="1123"/>
      <c r="T27" s="1132"/>
      <c r="U27" s="1132"/>
      <c r="V27" s="1122"/>
      <c r="W27" s="1963"/>
      <c r="X27" s="1132"/>
      <c r="Y27" s="1963"/>
      <c r="Z27" s="1122"/>
      <c r="AA27" s="1126"/>
    </row>
    <row r="28" spans="1:36">
      <c r="A28" s="1121"/>
      <c r="B28" s="1122"/>
      <c r="C28" s="1122"/>
      <c r="D28" s="1122"/>
      <c r="E28" s="1123"/>
      <c r="F28" s="1123"/>
      <c r="G28" s="1123"/>
      <c r="H28" s="1123"/>
      <c r="I28" s="1122"/>
      <c r="J28" s="1122"/>
      <c r="K28" s="1132"/>
      <c r="L28" s="1124"/>
      <c r="M28" s="1132"/>
      <c r="N28" s="1122"/>
      <c r="O28" s="1122"/>
      <c r="P28" s="1122"/>
      <c r="Q28" s="1123"/>
      <c r="R28" s="1123"/>
      <c r="S28" s="1123"/>
      <c r="T28" s="1132"/>
      <c r="U28" s="1132"/>
      <c r="V28" s="1122"/>
      <c r="W28" s="1963"/>
      <c r="X28" s="1132"/>
      <c r="Y28" s="1963"/>
      <c r="Z28" s="1122"/>
      <c r="AA28" s="1126"/>
    </row>
    <row r="29" spans="1:36">
      <c r="A29" s="1121"/>
      <c r="B29" s="1122"/>
      <c r="C29" s="1122"/>
      <c r="D29" s="1122"/>
      <c r="E29" s="1123"/>
      <c r="F29" s="1123"/>
      <c r="G29" s="1123"/>
      <c r="H29" s="1123"/>
      <c r="I29" s="1122"/>
      <c r="J29" s="1122"/>
      <c r="K29" s="1132"/>
      <c r="L29" s="1124"/>
      <c r="M29" s="1132"/>
      <c r="N29" s="1122"/>
      <c r="O29" s="1122"/>
      <c r="P29" s="1122"/>
      <c r="Q29" s="1123"/>
      <c r="R29" s="1123"/>
      <c r="S29" s="1123"/>
      <c r="T29" s="1132"/>
      <c r="U29" s="1132"/>
      <c r="V29" s="1122"/>
      <c r="W29" s="1963"/>
      <c r="X29" s="1132"/>
      <c r="Y29" s="1963"/>
      <c r="Z29" s="1122"/>
      <c r="AA29" s="1126"/>
    </row>
    <row r="30" spans="1:36">
      <c r="A30" s="1121"/>
      <c r="B30" s="1122"/>
      <c r="C30" s="1122"/>
      <c r="D30" s="1122"/>
      <c r="E30" s="1123"/>
      <c r="F30" s="1123"/>
      <c r="G30" s="1123"/>
      <c r="H30" s="1123"/>
      <c r="I30" s="1122"/>
      <c r="J30" s="1122"/>
      <c r="K30" s="1132"/>
      <c r="L30" s="1124"/>
      <c r="M30" s="1132"/>
      <c r="N30" s="1122"/>
      <c r="O30" s="1122"/>
      <c r="P30" s="1122"/>
      <c r="Q30" s="1123"/>
      <c r="R30" s="1123"/>
      <c r="S30" s="1123"/>
      <c r="T30" s="1132"/>
      <c r="U30" s="1132"/>
      <c r="V30" s="1122"/>
      <c r="W30" s="1963"/>
      <c r="X30" s="1132"/>
      <c r="Y30" s="1963"/>
      <c r="Z30" s="1122"/>
      <c r="AA30" s="1126"/>
    </row>
    <row r="31" spans="1:36">
      <c r="A31" s="1121"/>
      <c r="B31" s="1122"/>
      <c r="C31" s="1122"/>
      <c r="D31" s="1122"/>
      <c r="E31" s="1123"/>
      <c r="F31" s="1123"/>
      <c r="G31" s="1123"/>
      <c r="H31" s="1123"/>
      <c r="I31" s="1122"/>
      <c r="J31" s="1122"/>
      <c r="K31" s="1132"/>
      <c r="L31" s="1124"/>
      <c r="M31" s="1132"/>
      <c r="N31" s="1122"/>
      <c r="O31" s="1122"/>
      <c r="P31" s="1122"/>
      <c r="Q31" s="1123"/>
      <c r="R31" s="1123"/>
      <c r="S31" s="1123"/>
      <c r="T31" s="1132"/>
      <c r="U31" s="1132"/>
      <c r="V31" s="1122"/>
      <c r="W31" s="1963"/>
      <c r="X31" s="1132"/>
      <c r="Y31" s="1963"/>
      <c r="Z31" s="1122"/>
      <c r="AA31" s="1126"/>
    </row>
    <row r="32" spans="1:36">
      <c r="A32" s="1121"/>
      <c r="B32" s="1122"/>
      <c r="C32" s="1122"/>
      <c r="D32" s="1122"/>
      <c r="E32" s="1123"/>
      <c r="F32" s="1123"/>
      <c r="G32" s="1123"/>
      <c r="H32" s="1123"/>
      <c r="I32" s="1122"/>
      <c r="J32" s="1122"/>
      <c r="K32" s="1132"/>
      <c r="L32" s="1124"/>
      <c r="M32" s="1132"/>
      <c r="N32" s="1122"/>
      <c r="O32" s="1122"/>
      <c r="P32" s="1122"/>
      <c r="Q32" s="1123"/>
      <c r="R32" s="1123"/>
      <c r="S32" s="1123"/>
      <c r="T32" s="1132"/>
      <c r="U32" s="1132"/>
      <c r="V32" s="1122"/>
      <c r="W32" s="1963"/>
      <c r="X32" s="1132"/>
      <c r="Y32" s="1963"/>
      <c r="Z32" s="1122"/>
      <c r="AA32" s="1126"/>
    </row>
    <row r="33" spans="1:27">
      <c r="A33" s="1121"/>
      <c r="B33" s="1122"/>
      <c r="C33" s="1122"/>
      <c r="D33" s="1122"/>
      <c r="E33" s="1123"/>
      <c r="F33" s="1123"/>
      <c r="G33" s="1123"/>
      <c r="H33" s="1123"/>
      <c r="I33" s="1122"/>
      <c r="J33" s="1122"/>
      <c r="K33" s="1132"/>
      <c r="L33" s="1124"/>
      <c r="M33" s="1132"/>
      <c r="N33" s="1122"/>
      <c r="O33" s="1122"/>
      <c r="P33" s="1122"/>
      <c r="Q33" s="1123"/>
      <c r="R33" s="1123"/>
      <c r="S33" s="1123"/>
      <c r="T33" s="1132"/>
      <c r="U33" s="1132"/>
      <c r="V33" s="1122"/>
      <c r="W33" s="1963"/>
      <c r="X33" s="1132"/>
      <c r="Y33" s="1963"/>
      <c r="Z33" s="1122"/>
      <c r="AA33" s="1126"/>
    </row>
    <row r="34" spans="1:27">
      <c r="A34" s="1121"/>
      <c r="B34" s="1122"/>
      <c r="C34" s="1122"/>
      <c r="D34" s="1122"/>
      <c r="E34" s="1123"/>
      <c r="F34" s="1123"/>
      <c r="G34" s="1123"/>
      <c r="H34" s="1123"/>
      <c r="I34" s="1122"/>
      <c r="J34" s="1122"/>
      <c r="K34" s="1132"/>
      <c r="L34" s="1124"/>
      <c r="M34" s="1132"/>
      <c r="N34" s="1122"/>
      <c r="O34" s="1122"/>
      <c r="P34" s="1122"/>
      <c r="Q34" s="1123"/>
      <c r="R34" s="1123"/>
      <c r="S34" s="1123"/>
      <c r="T34" s="1132"/>
      <c r="U34" s="1132"/>
      <c r="V34" s="1122"/>
      <c r="W34" s="1963"/>
      <c r="X34" s="1132"/>
      <c r="Y34" s="1963"/>
      <c r="Z34" s="1122"/>
      <c r="AA34" s="1126"/>
    </row>
    <row r="35" spans="1:27">
      <c r="A35" s="1121"/>
      <c r="B35" s="1122"/>
      <c r="C35" s="1122"/>
      <c r="D35" s="1122"/>
      <c r="E35" s="1123"/>
      <c r="F35" s="1123"/>
      <c r="G35" s="1123"/>
      <c r="H35" s="1123"/>
      <c r="I35" s="1122"/>
      <c r="J35" s="1122"/>
      <c r="K35" s="1132"/>
      <c r="L35" s="1124"/>
      <c r="M35" s="1132"/>
      <c r="N35" s="1122"/>
      <c r="O35" s="1122"/>
      <c r="P35" s="1122"/>
      <c r="Q35" s="1123"/>
      <c r="R35" s="1123"/>
      <c r="S35" s="1123"/>
      <c r="T35" s="1132"/>
      <c r="U35" s="1132"/>
      <c r="V35" s="1122"/>
      <c r="W35" s="1963"/>
      <c r="X35" s="1132"/>
      <c r="Y35" s="1963"/>
      <c r="Z35" s="1122"/>
      <c r="AA35" s="1126"/>
    </row>
    <row r="36" spans="1:27">
      <c r="A36" s="1121"/>
      <c r="B36" s="1122"/>
      <c r="C36" s="1122"/>
      <c r="D36" s="1122"/>
      <c r="E36" s="1123"/>
      <c r="F36" s="1123"/>
      <c r="G36" s="1123"/>
      <c r="H36" s="1123"/>
      <c r="I36" s="1122"/>
      <c r="J36" s="1122"/>
      <c r="K36" s="1132"/>
      <c r="L36" s="1124"/>
      <c r="M36" s="1132"/>
      <c r="N36" s="1122"/>
      <c r="O36" s="1122"/>
      <c r="P36" s="1122"/>
      <c r="Q36" s="1123"/>
      <c r="R36" s="1123"/>
      <c r="S36" s="1123"/>
      <c r="T36" s="1132"/>
      <c r="U36" s="1132"/>
      <c r="V36" s="1122"/>
      <c r="W36" s="1963"/>
      <c r="X36" s="1132"/>
      <c r="Y36" s="1963"/>
      <c r="Z36" s="1122"/>
      <c r="AA36" s="1126"/>
    </row>
    <row r="37" spans="1:27">
      <c r="A37" s="1121"/>
      <c r="B37" s="1122"/>
      <c r="C37" s="1122"/>
      <c r="D37" s="1122"/>
      <c r="E37" s="1123"/>
      <c r="F37" s="1123"/>
      <c r="G37" s="1123"/>
      <c r="H37" s="1123"/>
      <c r="I37" s="1122"/>
      <c r="J37" s="1122"/>
      <c r="K37" s="1132"/>
      <c r="L37" s="1124"/>
      <c r="M37" s="1132"/>
      <c r="N37" s="1122"/>
      <c r="O37" s="1122"/>
      <c r="P37" s="1122"/>
      <c r="Q37" s="1123"/>
      <c r="R37" s="1123"/>
      <c r="S37" s="1123"/>
      <c r="T37" s="1132"/>
      <c r="U37" s="1132"/>
      <c r="V37" s="1122"/>
      <c r="W37" s="1963"/>
      <c r="X37" s="1132"/>
      <c r="Y37" s="1963"/>
      <c r="Z37" s="1122"/>
      <c r="AA37" s="1126"/>
    </row>
    <row r="38" spans="1:27">
      <c r="A38" s="1121"/>
      <c r="B38" s="1122"/>
      <c r="C38" s="1122"/>
      <c r="D38" s="1122"/>
      <c r="E38" s="1123"/>
      <c r="F38" s="1123"/>
      <c r="G38" s="1123"/>
      <c r="H38" s="1123"/>
      <c r="I38" s="1122"/>
      <c r="J38" s="1122"/>
      <c r="K38" s="1132"/>
      <c r="L38" s="1124"/>
      <c r="M38" s="1132"/>
      <c r="N38" s="1122"/>
      <c r="O38" s="1122"/>
      <c r="P38" s="1122"/>
      <c r="Q38" s="1123"/>
      <c r="R38" s="1123"/>
      <c r="S38" s="1123"/>
      <c r="T38" s="1132"/>
      <c r="U38" s="1132"/>
      <c r="V38" s="1122"/>
      <c r="W38" s="1963"/>
      <c r="X38" s="1132"/>
      <c r="Y38" s="1963"/>
      <c r="Z38" s="1122"/>
      <c r="AA38" s="1126"/>
    </row>
    <row r="39" spans="1:27">
      <c r="A39" s="1121"/>
      <c r="B39" s="1122"/>
      <c r="C39" s="1122"/>
      <c r="D39" s="1122"/>
      <c r="E39" s="1123"/>
      <c r="F39" s="1123"/>
      <c r="G39" s="1123"/>
      <c r="H39" s="1123"/>
      <c r="I39" s="1122"/>
      <c r="J39" s="1122"/>
      <c r="K39" s="1132"/>
      <c r="L39" s="1124"/>
      <c r="M39" s="1132"/>
      <c r="N39" s="1122"/>
      <c r="O39" s="1122"/>
      <c r="P39" s="1122"/>
      <c r="Q39" s="1123"/>
      <c r="R39" s="1123"/>
      <c r="S39" s="1123"/>
      <c r="T39" s="1132"/>
      <c r="U39" s="1132"/>
      <c r="V39" s="1122"/>
      <c r="W39" s="1963"/>
      <c r="X39" s="1132"/>
      <c r="Y39" s="1963"/>
      <c r="Z39" s="1122"/>
      <c r="AA39" s="1126"/>
    </row>
    <row r="40" spans="1:27">
      <c r="A40" s="1121"/>
      <c r="B40" s="1122"/>
      <c r="C40" s="1122"/>
      <c r="D40" s="1122"/>
      <c r="E40" s="1123"/>
      <c r="F40" s="1123"/>
      <c r="G40" s="1123"/>
      <c r="H40" s="1123"/>
      <c r="I40" s="1122"/>
      <c r="J40" s="1122"/>
      <c r="K40" s="1132"/>
      <c r="L40" s="1124"/>
      <c r="M40" s="1132"/>
      <c r="N40" s="1122"/>
      <c r="O40" s="1122"/>
      <c r="P40" s="1122"/>
      <c r="Q40" s="1123"/>
      <c r="R40" s="1123"/>
      <c r="S40" s="1123"/>
      <c r="T40" s="1132"/>
      <c r="U40" s="1132"/>
      <c r="V40" s="1122"/>
      <c r="W40" s="1963"/>
      <c r="X40" s="1132"/>
      <c r="Y40" s="1963"/>
      <c r="Z40" s="1122"/>
      <c r="AA40" s="1126"/>
    </row>
    <row r="41" spans="1:27">
      <c r="A41" s="1121"/>
      <c r="B41" s="1122"/>
      <c r="C41" s="1122"/>
      <c r="D41" s="1122"/>
      <c r="E41" s="1123"/>
      <c r="F41" s="1123"/>
      <c r="G41" s="1123"/>
      <c r="H41" s="1123"/>
      <c r="I41" s="1122"/>
      <c r="J41" s="1122"/>
      <c r="K41" s="1132"/>
      <c r="L41" s="1124"/>
      <c r="M41" s="1132"/>
      <c r="N41" s="1122"/>
      <c r="O41" s="1122"/>
      <c r="P41" s="1122"/>
      <c r="Q41" s="1123"/>
      <c r="R41" s="1123"/>
      <c r="S41" s="1123"/>
      <c r="T41" s="1132"/>
      <c r="U41" s="1132"/>
      <c r="V41" s="1122"/>
      <c r="W41" s="1963"/>
      <c r="X41" s="1132"/>
      <c r="Y41" s="1963"/>
      <c r="Z41" s="1122"/>
      <c r="AA41" s="1126"/>
    </row>
    <row r="42" spans="1:27">
      <c r="A42" s="1121"/>
      <c r="B42" s="1122"/>
      <c r="C42" s="1122"/>
      <c r="D42" s="1122"/>
      <c r="E42" s="1123"/>
      <c r="F42" s="1123"/>
      <c r="G42" s="1123"/>
      <c r="H42" s="1123"/>
      <c r="I42" s="1122"/>
      <c r="J42" s="1122"/>
      <c r="K42" s="1132"/>
      <c r="L42" s="1124"/>
      <c r="M42" s="1132"/>
      <c r="N42" s="1122"/>
      <c r="O42" s="1122"/>
      <c r="P42" s="1122"/>
      <c r="Q42" s="1123"/>
      <c r="R42" s="1123"/>
      <c r="S42" s="1123"/>
      <c r="T42" s="1132"/>
      <c r="U42" s="1132"/>
      <c r="V42" s="1122"/>
      <c r="W42" s="1963"/>
      <c r="X42" s="1132"/>
      <c r="Y42" s="1963"/>
      <c r="Z42" s="1122"/>
      <c r="AA42" s="1126"/>
    </row>
    <row r="43" spans="1:27">
      <c r="A43" s="1121"/>
      <c r="B43" s="1122"/>
      <c r="C43" s="1122"/>
      <c r="D43" s="1122"/>
      <c r="E43" s="1123"/>
      <c r="F43" s="1123"/>
      <c r="G43" s="1123"/>
      <c r="H43" s="1123"/>
      <c r="I43" s="1122"/>
      <c r="J43" s="1122"/>
      <c r="K43" s="1132"/>
      <c r="L43" s="1124"/>
      <c r="M43" s="1132"/>
      <c r="N43" s="1122"/>
      <c r="O43" s="1122"/>
      <c r="P43" s="1122"/>
      <c r="Q43" s="1123"/>
      <c r="R43" s="1123"/>
      <c r="S43" s="1123"/>
      <c r="T43" s="1132"/>
      <c r="U43" s="1132"/>
      <c r="V43" s="1122"/>
      <c r="W43" s="1963"/>
      <c r="X43" s="1132"/>
      <c r="Y43" s="1963"/>
      <c r="Z43" s="1122"/>
      <c r="AA43" s="1126"/>
    </row>
    <row r="44" spans="1:27">
      <c r="A44" s="1121"/>
      <c r="B44" s="1122"/>
      <c r="C44" s="1122"/>
      <c r="D44" s="1122"/>
      <c r="E44" s="1123"/>
      <c r="F44" s="1123"/>
      <c r="G44" s="1123"/>
      <c r="H44" s="1123"/>
      <c r="I44" s="1122"/>
      <c r="J44" s="1122"/>
      <c r="K44" s="1132"/>
      <c r="L44" s="1124"/>
      <c r="M44" s="1132"/>
      <c r="N44" s="1122"/>
      <c r="O44" s="1122"/>
      <c r="P44" s="1122"/>
      <c r="Q44" s="1123"/>
      <c r="R44" s="1123"/>
      <c r="S44" s="1123"/>
      <c r="T44" s="1132"/>
      <c r="U44" s="1132"/>
      <c r="V44" s="1122"/>
      <c r="W44" s="1963"/>
      <c r="X44" s="1132"/>
      <c r="Y44" s="1963"/>
      <c r="Z44" s="1122"/>
      <c r="AA44" s="1126"/>
    </row>
    <row r="45" spans="1:27">
      <c r="A45" s="1121"/>
      <c r="B45" s="1122"/>
      <c r="C45" s="1122"/>
      <c r="D45" s="1122"/>
      <c r="E45" s="1123"/>
      <c r="F45" s="1123"/>
      <c r="G45" s="1123"/>
      <c r="H45" s="1123"/>
      <c r="I45" s="1122"/>
      <c r="J45" s="1122"/>
      <c r="K45" s="1132"/>
      <c r="L45" s="1124"/>
      <c r="M45" s="1132"/>
      <c r="N45" s="1122"/>
      <c r="O45" s="1122"/>
      <c r="P45" s="1122"/>
      <c r="Q45" s="1123"/>
      <c r="R45" s="1123"/>
      <c r="S45" s="1123"/>
      <c r="T45" s="1132"/>
      <c r="U45" s="1132"/>
      <c r="V45" s="1122"/>
      <c r="W45" s="1963"/>
      <c r="X45" s="1132"/>
      <c r="Y45" s="1963"/>
      <c r="Z45" s="1122"/>
      <c r="AA45" s="1126"/>
    </row>
    <row r="46" spans="1:27">
      <c r="A46" s="1121"/>
      <c r="B46" s="1122"/>
      <c r="C46" s="1122"/>
      <c r="D46" s="1122"/>
      <c r="E46" s="1123"/>
      <c r="F46" s="1123"/>
      <c r="G46" s="1123"/>
      <c r="H46" s="1123"/>
      <c r="I46" s="1122"/>
      <c r="J46" s="1122"/>
      <c r="K46" s="1132"/>
      <c r="L46" s="1124"/>
      <c r="M46" s="1132"/>
      <c r="N46" s="1122"/>
      <c r="O46" s="1122"/>
      <c r="P46" s="1122"/>
      <c r="Q46" s="1123"/>
      <c r="R46" s="1123"/>
      <c r="S46" s="1123"/>
      <c r="T46" s="1132"/>
      <c r="U46" s="1132"/>
      <c r="V46" s="1122"/>
      <c r="W46" s="1963"/>
      <c r="X46" s="1132"/>
      <c r="Y46" s="1963"/>
      <c r="Z46" s="1122"/>
      <c r="AA46" s="1126"/>
    </row>
    <row r="47" spans="1:27">
      <c r="A47" s="1121"/>
      <c r="B47" s="1122"/>
      <c r="C47" s="1122"/>
      <c r="D47" s="1122"/>
      <c r="E47" s="1123"/>
      <c r="F47" s="1123"/>
      <c r="G47" s="1123"/>
      <c r="H47" s="1123"/>
      <c r="I47" s="1122"/>
      <c r="J47" s="1122"/>
      <c r="K47" s="1132"/>
      <c r="L47" s="1124"/>
      <c r="M47" s="1132"/>
      <c r="N47" s="1122"/>
      <c r="O47" s="1122"/>
      <c r="P47" s="1122"/>
      <c r="Q47" s="1123"/>
      <c r="R47" s="1123"/>
      <c r="S47" s="1123"/>
      <c r="T47" s="1132"/>
      <c r="U47" s="1132"/>
      <c r="V47" s="1122"/>
      <c r="W47" s="1963"/>
      <c r="X47" s="1132"/>
      <c r="Y47" s="1963"/>
      <c r="Z47" s="1122"/>
      <c r="AA47" s="1126"/>
    </row>
    <row r="48" spans="1:27">
      <c r="A48" s="1121"/>
      <c r="B48" s="1122"/>
      <c r="C48" s="1122"/>
      <c r="D48" s="1122"/>
      <c r="E48" s="1123"/>
      <c r="F48" s="1123"/>
      <c r="G48" s="1123"/>
      <c r="H48" s="1123"/>
      <c r="I48" s="1122"/>
      <c r="J48" s="1122"/>
      <c r="K48" s="1132"/>
      <c r="L48" s="1124"/>
      <c r="M48" s="1132"/>
      <c r="N48" s="1122"/>
      <c r="O48" s="1122"/>
      <c r="P48" s="1122"/>
      <c r="Q48" s="1123"/>
      <c r="R48" s="1123"/>
      <c r="S48" s="1123"/>
      <c r="T48" s="1132"/>
      <c r="U48" s="1132"/>
      <c r="V48" s="1122"/>
      <c r="W48" s="1963"/>
      <c r="X48" s="1132"/>
      <c r="Y48" s="1963"/>
      <c r="Z48" s="1122"/>
      <c r="AA48" s="1126"/>
    </row>
    <row r="49" spans="1:27">
      <c r="A49" s="1121"/>
      <c r="B49" s="1122"/>
      <c r="C49" s="1122"/>
      <c r="D49" s="1122"/>
      <c r="E49" s="1123"/>
      <c r="F49" s="1123"/>
      <c r="G49" s="1123"/>
      <c r="H49" s="1123"/>
      <c r="I49" s="1122"/>
      <c r="J49" s="1122"/>
      <c r="K49" s="1132"/>
      <c r="L49" s="1124"/>
      <c r="M49" s="1132"/>
      <c r="N49" s="1122"/>
      <c r="O49" s="1122"/>
      <c r="P49" s="1122"/>
      <c r="Q49" s="1123"/>
      <c r="R49" s="1123"/>
      <c r="S49" s="1123"/>
      <c r="T49" s="1132"/>
      <c r="U49" s="1132"/>
      <c r="V49" s="1122"/>
      <c r="W49" s="1963"/>
      <c r="X49" s="1132"/>
      <c r="Y49" s="1963"/>
      <c r="Z49" s="1122"/>
      <c r="AA49" s="1126"/>
    </row>
    <row r="50" spans="1:27">
      <c r="A50" s="1121"/>
      <c r="B50" s="1122"/>
      <c r="C50" s="1122"/>
      <c r="D50" s="1122"/>
      <c r="E50" s="1123"/>
      <c r="F50" s="1123"/>
      <c r="G50" s="1123"/>
      <c r="H50" s="1123"/>
      <c r="I50" s="1122"/>
      <c r="J50" s="1122"/>
      <c r="K50" s="1132"/>
      <c r="L50" s="1124"/>
      <c r="M50" s="1132"/>
      <c r="N50" s="1122"/>
      <c r="O50" s="1122"/>
      <c r="P50" s="1122"/>
      <c r="Q50" s="1123"/>
      <c r="R50" s="1123"/>
      <c r="S50" s="1123"/>
      <c r="T50" s="1132"/>
      <c r="U50" s="1132"/>
      <c r="V50" s="1122"/>
      <c r="W50" s="1963"/>
      <c r="X50" s="1132"/>
      <c r="Y50" s="1963"/>
      <c r="Z50" s="1122"/>
      <c r="AA50" s="1126"/>
    </row>
    <row r="51" spans="1:27">
      <c r="A51" s="1121"/>
      <c r="B51" s="1122"/>
      <c r="C51" s="1122"/>
      <c r="D51" s="1122"/>
      <c r="E51" s="1123"/>
      <c r="F51" s="1123"/>
      <c r="G51" s="1123"/>
      <c r="H51" s="1123"/>
      <c r="I51" s="1122"/>
      <c r="J51" s="1122"/>
      <c r="K51" s="1132"/>
      <c r="L51" s="1124"/>
      <c r="M51" s="1132"/>
      <c r="N51" s="1122"/>
      <c r="O51" s="1122"/>
      <c r="P51" s="1122"/>
      <c r="Q51" s="1123"/>
      <c r="R51" s="1123"/>
      <c r="S51" s="1123"/>
      <c r="T51" s="1132"/>
      <c r="U51" s="1132"/>
      <c r="V51" s="1122"/>
      <c r="W51" s="1963"/>
      <c r="X51" s="1132"/>
      <c r="Y51" s="1963"/>
      <c r="Z51" s="1122"/>
      <c r="AA51" s="1126"/>
    </row>
    <row r="52" spans="1:27">
      <c r="A52" s="1121"/>
      <c r="B52" s="1122"/>
      <c r="C52" s="1122"/>
      <c r="D52" s="1122"/>
      <c r="E52" s="1123"/>
      <c r="F52" s="1123"/>
      <c r="G52" s="1123"/>
      <c r="H52" s="1123"/>
      <c r="I52" s="1122"/>
      <c r="J52" s="1122"/>
      <c r="K52" s="1132"/>
      <c r="L52" s="1124"/>
      <c r="M52" s="1132"/>
      <c r="N52" s="1122"/>
      <c r="O52" s="1122"/>
      <c r="P52" s="1122"/>
      <c r="Q52" s="1123"/>
      <c r="R52" s="1123"/>
      <c r="S52" s="1123"/>
      <c r="T52" s="1132"/>
      <c r="U52" s="1132"/>
      <c r="V52" s="1122"/>
      <c r="W52" s="1963"/>
      <c r="X52" s="1132"/>
      <c r="Y52" s="1963"/>
      <c r="Z52" s="1122"/>
      <c r="AA52" s="1126"/>
    </row>
    <row r="53" spans="1:27">
      <c r="A53" s="1121"/>
      <c r="B53" s="1122"/>
      <c r="C53" s="1122"/>
      <c r="D53" s="1122"/>
      <c r="E53" s="1123"/>
      <c r="F53" s="1123"/>
      <c r="G53" s="1123"/>
      <c r="H53" s="1123"/>
      <c r="I53" s="1122"/>
      <c r="J53" s="1122"/>
      <c r="K53" s="1132"/>
      <c r="L53" s="1124"/>
      <c r="M53" s="1132"/>
      <c r="N53" s="1122"/>
      <c r="O53" s="1122"/>
      <c r="P53" s="1122"/>
      <c r="Q53" s="1123"/>
      <c r="R53" s="1123"/>
      <c r="S53" s="1123"/>
      <c r="T53" s="1132"/>
      <c r="U53" s="1132"/>
      <c r="V53" s="1122"/>
      <c r="W53" s="1963"/>
      <c r="X53" s="1132"/>
      <c r="Y53" s="1963"/>
      <c r="Z53" s="1122"/>
      <c r="AA53" s="1126"/>
    </row>
    <row r="54" spans="1:27">
      <c r="A54" s="1121"/>
      <c r="B54" s="1122"/>
      <c r="C54" s="1122"/>
      <c r="D54" s="1122"/>
      <c r="E54" s="1123"/>
      <c r="F54" s="1123"/>
      <c r="G54" s="1123"/>
      <c r="H54" s="1123"/>
      <c r="I54" s="1122"/>
      <c r="J54" s="1122"/>
      <c r="K54" s="1132"/>
      <c r="L54" s="1124"/>
      <c r="M54" s="1132"/>
      <c r="N54" s="1122"/>
      <c r="O54" s="1122"/>
      <c r="P54" s="1122"/>
      <c r="Q54" s="1123"/>
      <c r="R54" s="1123"/>
      <c r="S54" s="1123"/>
      <c r="T54" s="1132"/>
      <c r="U54" s="1132"/>
      <c r="V54" s="1122"/>
      <c r="W54" s="1963"/>
      <c r="X54" s="1132"/>
      <c r="Y54" s="1963"/>
      <c r="Z54" s="1122"/>
      <c r="AA54" s="1126"/>
    </row>
    <row r="55" spans="1:27">
      <c r="A55" s="1121"/>
      <c r="B55" s="1122"/>
      <c r="C55" s="1122"/>
      <c r="D55" s="1122"/>
      <c r="E55" s="1123"/>
      <c r="F55" s="1123"/>
      <c r="G55" s="1123"/>
      <c r="H55" s="1123"/>
      <c r="I55" s="1122"/>
      <c r="J55" s="1122"/>
      <c r="K55" s="1132"/>
      <c r="L55" s="1124"/>
      <c r="M55" s="1132"/>
      <c r="N55" s="1122"/>
      <c r="O55" s="1122"/>
      <c r="P55" s="1122"/>
      <c r="Q55" s="1123"/>
      <c r="R55" s="1123"/>
      <c r="S55" s="1123"/>
      <c r="T55" s="1132"/>
      <c r="U55" s="1132"/>
      <c r="V55" s="1122"/>
      <c r="W55" s="1963"/>
      <c r="X55" s="1132"/>
      <c r="Y55" s="1963"/>
      <c r="Z55" s="1122"/>
      <c r="AA55" s="1126"/>
    </row>
    <row r="56" spans="1:27">
      <c r="A56" s="1121"/>
      <c r="B56" s="1122"/>
      <c r="C56" s="1122"/>
      <c r="D56" s="1122"/>
      <c r="E56" s="1123"/>
      <c r="F56" s="1123"/>
      <c r="G56" s="1123"/>
      <c r="H56" s="1123"/>
      <c r="I56" s="1122"/>
      <c r="J56" s="1122"/>
      <c r="K56" s="1132"/>
      <c r="L56" s="1124"/>
      <c r="M56" s="1132"/>
      <c r="N56" s="1122"/>
      <c r="O56" s="1122"/>
      <c r="P56" s="1122"/>
      <c r="Q56" s="1123"/>
      <c r="R56" s="1123"/>
      <c r="S56" s="1123"/>
      <c r="T56" s="1132"/>
      <c r="U56" s="1132"/>
      <c r="V56" s="1122"/>
      <c r="W56" s="1963"/>
      <c r="X56" s="1132"/>
      <c r="Y56" s="1963"/>
      <c r="Z56" s="1122"/>
      <c r="AA56" s="1126"/>
    </row>
    <row r="57" spans="1:27">
      <c r="A57" s="1121"/>
      <c r="B57" s="1122"/>
      <c r="C57" s="1122"/>
      <c r="D57" s="1122"/>
      <c r="E57" s="1123"/>
      <c r="F57" s="1123"/>
      <c r="G57" s="1123"/>
      <c r="H57" s="1123"/>
      <c r="I57" s="1122"/>
      <c r="J57" s="1122"/>
      <c r="K57" s="1132"/>
      <c r="L57" s="1124"/>
      <c r="M57" s="1132"/>
      <c r="N57" s="1122"/>
      <c r="O57" s="1122"/>
      <c r="P57" s="1122"/>
      <c r="Q57" s="1123"/>
      <c r="R57" s="1123"/>
      <c r="S57" s="1123"/>
      <c r="T57" s="1132"/>
      <c r="U57" s="1132"/>
      <c r="V57" s="1122"/>
      <c r="W57" s="1963"/>
      <c r="X57" s="1132"/>
      <c r="Y57" s="1963"/>
      <c r="Z57" s="1122"/>
      <c r="AA57" s="1126"/>
    </row>
    <row r="58" spans="1:27">
      <c r="A58" s="1121"/>
      <c r="B58" s="1122"/>
      <c r="C58" s="1122"/>
      <c r="D58" s="1122"/>
      <c r="E58" s="1123"/>
      <c r="F58" s="1123"/>
      <c r="G58" s="1123"/>
      <c r="H58" s="1123"/>
      <c r="I58" s="1122"/>
      <c r="J58" s="1122"/>
      <c r="K58" s="1132"/>
      <c r="L58" s="1124"/>
      <c r="M58" s="1132"/>
      <c r="N58" s="1122"/>
      <c r="O58" s="1122"/>
      <c r="P58" s="1122"/>
      <c r="Q58" s="1123"/>
      <c r="R58" s="1123"/>
      <c r="S58" s="1123"/>
      <c r="T58" s="1132"/>
      <c r="U58" s="1132"/>
      <c r="V58" s="1122"/>
      <c r="W58" s="1963"/>
      <c r="X58" s="1132"/>
      <c r="Y58" s="1963"/>
      <c r="Z58" s="1122"/>
      <c r="AA58" s="1126"/>
    </row>
    <row r="59" spans="1:27">
      <c r="A59" s="1121"/>
      <c r="B59" s="1122"/>
      <c r="C59" s="1122"/>
      <c r="D59" s="1122"/>
      <c r="E59" s="1123"/>
      <c r="F59" s="1123"/>
      <c r="G59" s="1123"/>
      <c r="H59" s="1123"/>
      <c r="I59" s="1122"/>
      <c r="J59" s="1122"/>
      <c r="K59" s="1132"/>
      <c r="L59" s="1124"/>
      <c r="M59" s="1132"/>
      <c r="N59" s="1122"/>
      <c r="O59" s="1122"/>
      <c r="P59" s="1122"/>
      <c r="Q59" s="1123"/>
      <c r="R59" s="1123"/>
      <c r="S59" s="1123"/>
      <c r="T59" s="1132"/>
      <c r="U59" s="1132"/>
      <c r="V59" s="1122"/>
      <c r="W59" s="1963"/>
      <c r="X59" s="1132"/>
      <c r="Y59" s="1963"/>
      <c r="Z59" s="1122"/>
      <c r="AA59" s="1126"/>
    </row>
    <row r="60" spans="1:27">
      <c r="A60" s="1121"/>
      <c r="B60" s="1122"/>
      <c r="C60" s="1122"/>
      <c r="D60" s="1122"/>
      <c r="E60" s="1123"/>
      <c r="F60" s="1123"/>
      <c r="G60" s="1123"/>
      <c r="H60" s="1123"/>
      <c r="I60" s="1122"/>
      <c r="J60" s="1122"/>
      <c r="K60" s="1132"/>
      <c r="L60" s="1124"/>
      <c r="M60" s="1132"/>
      <c r="N60" s="1122"/>
      <c r="O60" s="1122"/>
      <c r="P60" s="1122"/>
      <c r="Q60" s="1123"/>
      <c r="R60" s="1123"/>
      <c r="S60" s="1123"/>
      <c r="T60" s="1132"/>
      <c r="U60" s="1132"/>
      <c r="V60" s="1122"/>
      <c r="W60" s="1963"/>
      <c r="X60" s="1132"/>
      <c r="Y60" s="1963"/>
      <c r="Z60" s="1122"/>
      <c r="AA60" s="1126"/>
    </row>
    <row r="61" spans="1:27">
      <c r="A61" s="1121"/>
      <c r="B61" s="1122"/>
      <c r="C61" s="1122"/>
      <c r="D61" s="1122"/>
      <c r="E61" s="1123"/>
      <c r="F61" s="1123"/>
      <c r="G61" s="1123"/>
      <c r="H61" s="1123"/>
      <c r="I61" s="1122"/>
      <c r="J61" s="1122"/>
      <c r="K61" s="1132"/>
      <c r="L61" s="1124"/>
      <c r="M61" s="1132"/>
      <c r="N61" s="1122"/>
      <c r="O61" s="1122"/>
      <c r="P61" s="1122"/>
      <c r="Q61" s="1123"/>
      <c r="R61" s="1123"/>
      <c r="S61" s="1123"/>
      <c r="T61" s="1132"/>
      <c r="U61" s="1132"/>
      <c r="V61" s="1122"/>
      <c r="W61" s="1963"/>
      <c r="X61" s="1132"/>
      <c r="Y61" s="1963"/>
      <c r="Z61" s="1122"/>
      <c r="AA61" s="1126"/>
    </row>
    <row r="62" spans="1:27">
      <c r="A62" s="1121"/>
      <c r="B62" s="1122"/>
      <c r="C62" s="1122"/>
      <c r="D62" s="1122"/>
      <c r="E62" s="1123"/>
      <c r="F62" s="1123"/>
      <c r="G62" s="1123"/>
      <c r="H62" s="1123"/>
      <c r="I62" s="1122"/>
      <c r="J62" s="1122"/>
      <c r="K62" s="1132"/>
      <c r="L62" s="1124"/>
      <c r="M62" s="1132"/>
      <c r="N62" s="1122"/>
      <c r="O62" s="1122"/>
      <c r="P62" s="1122"/>
      <c r="Q62" s="1123"/>
      <c r="R62" s="1123"/>
      <c r="S62" s="1123"/>
      <c r="T62" s="1132"/>
      <c r="U62" s="1132"/>
      <c r="V62" s="1122"/>
      <c r="W62" s="1963"/>
      <c r="X62" s="1132"/>
      <c r="Y62" s="1963"/>
      <c r="Z62" s="1122"/>
      <c r="AA62" s="1126"/>
    </row>
    <row r="63" spans="1:27">
      <c r="A63" s="1121"/>
      <c r="B63" s="1122"/>
      <c r="C63" s="1122"/>
      <c r="D63" s="1122"/>
      <c r="E63" s="1123"/>
      <c r="F63" s="1123"/>
      <c r="G63" s="1123"/>
      <c r="H63" s="1123"/>
      <c r="I63" s="1122"/>
      <c r="J63" s="1122"/>
      <c r="K63" s="1132"/>
      <c r="L63" s="1124"/>
      <c r="M63" s="1132"/>
      <c r="N63" s="1122"/>
      <c r="O63" s="1122"/>
      <c r="P63" s="1122"/>
      <c r="Q63" s="1123"/>
      <c r="R63" s="1123"/>
      <c r="S63" s="1123"/>
      <c r="T63" s="1132"/>
      <c r="U63" s="1132"/>
      <c r="V63" s="1122"/>
      <c r="W63" s="1963"/>
      <c r="X63" s="1132"/>
      <c r="Y63" s="1963"/>
      <c r="Z63" s="1122"/>
      <c r="AA63" s="1126"/>
    </row>
    <row r="64" spans="1:27">
      <c r="A64" s="1121"/>
      <c r="B64" s="1122"/>
      <c r="C64" s="1122"/>
      <c r="D64" s="1122"/>
      <c r="E64" s="1123"/>
      <c r="F64" s="1123"/>
      <c r="G64" s="1123"/>
      <c r="H64" s="1123"/>
      <c r="I64" s="1122"/>
      <c r="J64" s="1122"/>
      <c r="K64" s="1132"/>
      <c r="L64" s="1124"/>
      <c r="M64" s="1132"/>
      <c r="N64" s="1122"/>
      <c r="O64" s="1122"/>
      <c r="P64" s="1122"/>
      <c r="Q64" s="1123"/>
      <c r="R64" s="1123"/>
      <c r="S64" s="1123"/>
      <c r="T64" s="1132"/>
      <c r="U64" s="1132"/>
      <c r="V64" s="1122"/>
      <c r="W64" s="1963"/>
      <c r="X64" s="1132"/>
      <c r="Y64" s="1963"/>
      <c r="Z64" s="1122"/>
      <c r="AA64" s="1126"/>
    </row>
    <row r="65" spans="1:27">
      <c r="A65" s="1121"/>
      <c r="B65" s="1122"/>
      <c r="C65" s="1122"/>
      <c r="D65" s="1122"/>
      <c r="E65" s="1123"/>
      <c r="F65" s="1123"/>
      <c r="G65" s="1123"/>
      <c r="H65" s="1123"/>
      <c r="I65" s="1122"/>
      <c r="J65" s="1122"/>
      <c r="K65" s="1132"/>
      <c r="L65" s="1124"/>
      <c r="M65" s="1132"/>
      <c r="N65" s="1122"/>
      <c r="O65" s="1122"/>
      <c r="P65" s="1122"/>
      <c r="Q65" s="1123"/>
      <c r="R65" s="1123"/>
      <c r="S65" s="1123"/>
      <c r="T65" s="1132"/>
      <c r="U65" s="1132"/>
      <c r="V65" s="1122"/>
      <c r="W65" s="1963"/>
      <c r="X65" s="1132"/>
      <c r="Y65" s="1963"/>
      <c r="Z65" s="1122"/>
      <c r="AA65" s="1126"/>
    </row>
    <row r="66" spans="1:27">
      <c r="A66" s="1121"/>
      <c r="B66" s="1122"/>
      <c r="C66" s="1122"/>
      <c r="D66" s="1122"/>
      <c r="E66" s="1123"/>
      <c r="F66" s="1123"/>
      <c r="G66" s="1123"/>
      <c r="H66" s="1123"/>
      <c r="I66" s="1122"/>
      <c r="J66" s="1122"/>
      <c r="K66" s="1132"/>
      <c r="L66" s="1124"/>
      <c r="M66" s="1132"/>
      <c r="N66" s="1122"/>
      <c r="O66" s="1122"/>
      <c r="P66" s="1122"/>
      <c r="Q66" s="1123"/>
      <c r="R66" s="1123"/>
      <c r="S66" s="1123"/>
      <c r="T66" s="1132"/>
      <c r="U66" s="1132"/>
      <c r="V66" s="1122"/>
      <c r="W66" s="1963"/>
      <c r="X66" s="1132"/>
      <c r="Y66" s="1963"/>
      <c r="Z66" s="1122"/>
      <c r="AA66" s="1126"/>
    </row>
    <row r="67" spans="1:27">
      <c r="A67" s="1121"/>
      <c r="B67" s="1122"/>
      <c r="C67" s="1122"/>
      <c r="D67" s="1122"/>
      <c r="E67" s="1123"/>
      <c r="F67" s="1123"/>
      <c r="G67" s="1123"/>
      <c r="H67" s="1123"/>
      <c r="I67" s="1122"/>
      <c r="J67" s="1122"/>
      <c r="K67" s="1132"/>
      <c r="L67" s="1124"/>
      <c r="M67" s="1132"/>
      <c r="N67" s="1122"/>
      <c r="O67" s="1122"/>
      <c r="P67" s="1122"/>
      <c r="Q67" s="1123"/>
      <c r="R67" s="1123"/>
      <c r="S67" s="1123"/>
      <c r="T67" s="1132"/>
      <c r="U67" s="1132"/>
      <c r="V67" s="1122"/>
      <c r="W67" s="1963"/>
      <c r="X67" s="1132"/>
      <c r="Y67" s="1963"/>
      <c r="Z67" s="1122"/>
      <c r="AA67" s="1126"/>
    </row>
    <row r="68" spans="1:27">
      <c r="A68" s="1121"/>
      <c r="B68" s="1122"/>
      <c r="C68" s="1122"/>
      <c r="D68" s="1122"/>
      <c r="E68" s="1123"/>
      <c r="F68" s="1123"/>
      <c r="G68" s="1123"/>
      <c r="H68" s="1123"/>
      <c r="I68" s="1122"/>
      <c r="J68" s="1122"/>
      <c r="K68" s="1132"/>
      <c r="L68" s="1124"/>
      <c r="M68" s="1132"/>
      <c r="N68" s="1122"/>
      <c r="O68" s="1122"/>
      <c r="P68" s="1122"/>
      <c r="Q68" s="1123"/>
      <c r="R68" s="1123"/>
      <c r="S68" s="1123"/>
      <c r="T68" s="1132"/>
      <c r="U68" s="1132"/>
      <c r="V68" s="1122"/>
      <c r="W68" s="1963"/>
      <c r="X68" s="1132"/>
      <c r="Y68" s="1963"/>
      <c r="Z68" s="1122"/>
      <c r="AA68" s="1126"/>
    </row>
    <row r="69" spans="1:27">
      <c r="A69" s="1121"/>
      <c r="B69" s="1122"/>
      <c r="C69" s="1122"/>
      <c r="D69" s="1122"/>
      <c r="E69" s="1123"/>
      <c r="F69" s="1123"/>
      <c r="G69" s="1123"/>
      <c r="H69" s="1123"/>
      <c r="I69" s="1122"/>
      <c r="J69" s="1122"/>
      <c r="K69" s="1132"/>
      <c r="L69" s="1124"/>
      <c r="M69" s="1132"/>
      <c r="N69" s="1122"/>
      <c r="O69" s="1122"/>
      <c r="P69" s="1122"/>
      <c r="Q69" s="1123"/>
      <c r="R69" s="1123"/>
      <c r="S69" s="1123"/>
      <c r="T69" s="1132"/>
      <c r="U69" s="1132"/>
      <c r="V69" s="1122"/>
      <c r="W69" s="1963"/>
      <c r="X69" s="1132"/>
      <c r="Y69" s="1963"/>
      <c r="Z69" s="1122"/>
      <c r="AA69" s="1126"/>
    </row>
    <row r="70" spans="1:27">
      <c r="A70" s="1121"/>
      <c r="B70" s="1122"/>
      <c r="C70" s="1122"/>
      <c r="D70" s="1122"/>
      <c r="E70" s="1123"/>
      <c r="F70" s="1123"/>
      <c r="G70" s="1123"/>
      <c r="H70" s="1123"/>
      <c r="I70" s="1122"/>
      <c r="J70" s="1122"/>
      <c r="K70" s="1132"/>
      <c r="L70" s="1124"/>
      <c r="M70" s="1132"/>
      <c r="N70" s="1122"/>
      <c r="O70" s="1122"/>
      <c r="P70" s="1122"/>
      <c r="Q70" s="1123"/>
      <c r="R70" s="1123"/>
      <c r="S70" s="1123"/>
      <c r="T70" s="1132"/>
      <c r="U70" s="1132"/>
      <c r="V70" s="1122"/>
      <c r="W70" s="1963"/>
      <c r="X70" s="1132"/>
      <c r="Y70" s="1963"/>
      <c r="Z70" s="1122"/>
      <c r="AA70" s="1126"/>
    </row>
    <row r="71" spans="1:27">
      <c r="A71" s="1121"/>
      <c r="B71" s="1122"/>
      <c r="C71" s="1122"/>
      <c r="D71" s="1122"/>
      <c r="E71" s="1123"/>
      <c r="F71" s="1123"/>
      <c r="G71" s="1123"/>
      <c r="H71" s="1123"/>
      <c r="I71" s="1122"/>
      <c r="J71" s="1122"/>
      <c r="K71" s="1132"/>
      <c r="L71" s="1124"/>
      <c r="M71" s="1132"/>
      <c r="N71" s="1122"/>
      <c r="O71" s="1122"/>
      <c r="P71" s="1122"/>
      <c r="Q71" s="1123"/>
      <c r="R71" s="1123"/>
      <c r="S71" s="1123"/>
      <c r="T71" s="1132"/>
      <c r="U71" s="1132"/>
      <c r="V71" s="1122"/>
      <c r="W71" s="1963"/>
      <c r="X71" s="1132"/>
      <c r="Y71" s="1963"/>
      <c r="Z71" s="1122"/>
      <c r="AA71" s="1126"/>
    </row>
    <row r="72" spans="1:27">
      <c r="A72" s="1121"/>
      <c r="B72" s="1122"/>
      <c r="C72" s="1122"/>
      <c r="D72" s="1122"/>
      <c r="E72" s="1123"/>
      <c r="F72" s="1123"/>
      <c r="G72" s="1123"/>
      <c r="H72" s="1123"/>
      <c r="I72" s="1122"/>
      <c r="J72" s="1122"/>
      <c r="K72" s="1132"/>
      <c r="L72" s="1124"/>
      <c r="M72" s="1132"/>
      <c r="N72" s="1122"/>
      <c r="O72" s="1122"/>
      <c r="P72" s="1122"/>
      <c r="Q72" s="1123"/>
      <c r="R72" s="1123"/>
      <c r="S72" s="1123"/>
      <c r="T72" s="1132"/>
      <c r="U72" s="1132"/>
      <c r="V72" s="1122"/>
      <c r="W72" s="1963"/>
      <c r="X72" s="1132"/>
      <c r="Y72" s="1963"/>
      <c r="Z72" s="1122"/>
      <c r="AA72" s="1126"/>
    </row>
    <row r="73" spans="1:27">
      <c r="A73" s="1121"/>
      <c r="B73" s="1122"/>
      <c r="C73" s="1122"/>
      <c r="D73" s="1122"/>
      <c r="E73" s="1123"/>
      <c r="F73" s="1123"/>
      <c r="G73" s="1123"/>
      <c r="H73" s="1123"/>
      <c r="I73" s="1122"/>
      <c r="J73" s="1122"/>
      <c r="K73" s="1132"/>
      <c r="L73" s="1124"/>
      <c r="M73" s="1132"/>
      <c r="N73" s="1122"/>
      <c r="O73" s="1122"/>
      <c r="P73" s="1122"/>
      <c r="Q73" s="1123"/>
      <c r="R73" s="1123"/>
      <c r="S73" s="1123"/>
      <c r="T73" s="1132"/>
      <c r="U73" s="1132"/>
      <c r="V73" s="1122"/>
      <c r="W73" s="1963"/>
      <c r="X73" s="1132"/>
      <c r="Y73" s="1963"/>
      <c r="Z73" s="1122"/>
      <c r="AA73" s="1126"/>
    </row>
    <row r="74" spans="1:27">
      <c r="A74" s="1121"/>
      <c r="B74" s="1122"/>
      <c r="C74" s="1122"/>
      <c r="D74" s="1122"/>
      <c r="E74" s="1123"/>
      <c r="F74" s="1123"/>
      <c r="G74" s="1123"/>
      <c r="H74" s="1123"/>
      <c r="I74" s="1122"/>
      <c r="J74" s="1122"/>
      <c r="K74" s="1132"/>
      <c r="L74" s="1124"/>
      <c r="M74" s="1132"/>
      <c r="N74" s="1122"/>
      <c r="O74" s="1122"/>
      <c r="P74" s="1122"/>
      <c r="Q74" s="1123"/>
      <c r="R74" s="1123"/>
      <c r="S74" s="1123"/>
      <c r="T74" s="1132"/>
      <c r="U74" s="1132"/>
      <c r="V74" s="1122"/>
      <c r="W74" s="1963"/>
      <c r="X74" s="1132"/>
      <c r="Y74" s="1963"/>
      <c r="Z74" s="1122"/>
      <c r="AA74" s="1126"/>
    </row>
    <row r="75" spans="1:27">
      <c r="A75" s="1121"/>
      <c r="B75" s="1122"/>
      <c r="C75" s="1122"/>
      <c r="D75" s="1122"/>
      <c r="E75" s="1123"/>
      <c r="F75" s="1123"/>
      <c r="G75" s="1123"/>
      <c r="H75" s="1123"/>
      <c r="I75" s="1122"/>
      <c r="J75" s="1122"/>
      <c r="K75" s="1132"/>
      <c r="L75" s="1124"/>
      <c r="M75" s="1132"/>
      <c r="N75" s="1122"/>
      <c r="O75" s="1122"/>
      <c r="P75" s="1122"/>
      <c r="Q75" s="1123"/>
      <c r="R75" s="1123"/>
      <c r="S75" s="1123"/>
      <c r="T75" s="1132"/>
      <c r="U75" s="1132"/>
      <c r="V75" s="1122"/>
      <c r="W75" s="1963"/>
      <c r="X75" s="1132"/>
      <c r="Y75" s="1963"/>
      <c r="Z75" s="1122"/>
      <c r="AA75" s="1126"/>
    </row>
    <row r="76" spans="1:27">
      <c r="A76" s="1121"/>
      <c r="B76" s="1122"/>
      <c r="C76" s="1122"/>
      <c r="D76" s="1122"/>
      <c r="E76" s="1123"/>
      <c r="F76" s="1123"/>
      <c r="G76" s="1123"/>
      <c r="H76" s="1123"/>
      <c r="I76" s="1122"/>
      <c r="J76" s="1122"/>
      <c r="K76" s="1132"/>
      <c r="L76" s="1124"/>
      <c r="M76" s="1132"/>
      <c r="N76" s="1122"/>
      <c r="O76" s="1122"/>
      <c r="P76" s="1122"/>
      <c r="Q76" s="1123"/>
      <c r="R76" s="1123"/>
      <c r="S76" s="1123"/>
      <c r="T76" s="1132"/>
      <c r="U76" s="1132"/>
      <c r="V76" s="1122"/>
      <c r="W76" s="1963"/>
      <c r="X76" s="1132"/>
      <c r="Y76" s="1963"/>
      <c r="Z76" s="1122"/>
      <c r="AA76" s="1126"/>
    </row>
    <row r="77" spans="1:27">
      <c r="A77" s="1121"/>
      <c r="B77" s="1122"/>
      <c r="C77" s="1122"/>
      <c r="D77" s="1122"/>
      <c r="E77" s="1123"/>
      <c r="F77" s="1123"/>
      <c r="G77" s="1123"/>
      <c r="H77" s="1123"/>
      <c r="I77" s="1122"/>
      <c r="J77" s="1122"/>
      <c r="K77" s="1132"/>
      <c r="L77" s="1124"/>
      <c r="M77" s="1132"/>
      <c r="N77" s="1122"/>
      <c r="O77" s="1122"/>
      <c r="P77" s="1122"/>
      <c r="Q77" s="1123"/>
      <c r="R77" s="1123"/>
      <c r="S77" s="1123"/>
      <c r="T77" s="1132"/>
      <c r="U77" s="1132"/>
      <c r="V77" s="1122"/>
      <c r="W77" s="1963"/>
      <c r="X77" s="1132"/>
      <c r="Y77" s="1963"/>
      <c r="Z77" s="1122"/>
      <c r="AA77" s="1126"/>
    </row>
    <row r="78" spans="1:27">
      <c r="A78" s="1121"/>
      <c r="B78" s="1122"/>
      <c r="C78" s="1122"/>
      <c r="D78" s="1122"/>
      <c r="E78" s="1123"/>
      <c r="F78" s="1123"/>
      <c r="G78" s="1123"/>
      <c r="H78" s="1123"/>
      <c r="I78" s="1122"/>
      <c r="J78" s="1122"/>
      <c r="K78" s="1132"/>
      <c r="L78" s="1124"/>
      <c r="M78" s="1132"/>
      <c r="N78" s="1122"/>
      <c r="O78" s="1122"/>
      <c r="P78" s="1122"/>
      <c r="Q78" s="1123"/>
      <c r="R78" s="1123"/>
      <c r="S78" s="1123"/>
      <c r="T78" s="1132"/>
      <c r="U78" s="1132"/>
      <c r="V78" s="1122"/>
      <c r="W78" s="1963"/>
      <c r="X78" s="1132"/>
      <c r="Y78" s="1963"/>
      <c r="Z78" s="1122"/>
      <c r="AA78" s="1126"/>
    </row>
    <row r="79" spans="1:27">
      <c r="A79" s="1121"/>
      <c r="B79" s="1122"/>
      <c r="C79" s="1122"/>
      <c r="D79" s="1122"/>
      <c r="E79" s="1123"/>
      <c r="F79" s="1123"/>
      <c r="G79" s="1123"/>
      <c r="H79" s="1123"/>
      <c r="I79" s="1122"/>
      <c r="J79" s="1122"/>
      <c r="K79" s="1132"/>
      <c r="L79" s="1124"/>
      <c r="M79" s="1132"/>
      <c r="N79" s="1122"/>
      <c r="O79" s="1122"/>
      <c r="P79" s="1122"/>
      <c r="Q79" s="1123"/>
      <c r="R79" s="1123"/>
      <c r="S79" s="1123"/>
      <c r="T79" s="1132"/>
      <c r="U79" s="1132"/>
      <c r="V79" s="1122"/>
      <c r="W79" s="1963"/>
      <c r="X79" s="1132"/>
      <c r="Y79" s="1963"/>
      <c r="Z79" s="1122"/>
      <c r="AA79" s="1126"/>
    </row>
    <row r="80" spans="1:27">
      <c r="A80" s="1121"/>
      <c r="B80" s="1122"/>
      <c r="C80" s="1122"/>
      <c r="D80" s="1122"/>
      <c r="E80" s="1123"/>
      <c r="F80" s="1123"/>
      <c r="G80" s="1123"/>
      <c r="H80" s="1123"/>
      <c r="I80" s="1122"/>
      <c r="J80" s="1122"/>
      <c r="K80" s="1132"/>
      <c r="L80" s="1124"/>
      <c r="M80" s="1132"/>
      <c r="N80" s="1122"/>
      <c r="O80" s="1122"/>
      <c r="P80" s="1122"/>
      <c r="Q80" s="1123"/>
      <c r="R80" s="1123"/>
      <c r="S80" s="1123"/>
      <c r="T80" s="1132"/>
      <c r="U80" s="1132"/>
      <c r="V80" s="1122"/>
      <c r="W80" s="1963"/>
      <c r="X80" s="1132"/>
      <c r="Y80" s="1963"/>
      <c r="Z80" s="1122"/>
      <c r="AA80" s="1126"/>
    </row>
    <row r="81" spans="1:27">
      <c r="A81" s="1121"/>
      <c r="B81" s="1122"/>
      <c r="C81" s="1122"/>
      <c r="D81" s="1122"/>
      <c r="E81" s="1123"/>
      <c r="F81" s="1123"/>
      <c r="G81" s="1123"/>
      <c r="H81" s="1123"/>
      <c r="I81" s="1122"/>
      <c r="J81" s="1122"/>
      <c r="K81" s="1132"/>
      <c r="L81" s="1124"/>
      <c r="M81" s="1132"/>
      <c r="N81" s="1122"/>
      <c r="O81" s="1122"/>
      <c r="P81" s="1122"/>
      <c r="Q81" s="1123"/>
      <c r="R81" s="1123"/>
      <c r="S81" s="1123"/>
      <c r="T81" s="1132"/>
      <c r="U81" s="1132"/>
      <c r="V81" s="1122"/>
      <c r="W81" s="1963"/>
      <c r="X81" s="1132"/>
      <c r="Y81" s="1963"/>
      <c r="Z81" s="1122"/>
      <c r="AA81" s="1126"/>
    </row>
    <row r="82" spans="1:27">
      <c r="A82" s="1121"/>
      <c r="B82" s="1122"/>
      <c r="C82" s="1122"/>
      <c r="D82" s="1122"/>
      <c r="E82" s="1123"/>
      <c r="F82" s="1123"/>
      <c r="G82" s="1123"/>
      <c r="H82" s="1123"/>
      <c r="I82" s="1122"/>
      <c r="J82" s="1122"/>
      <c r="K82" s="1132"/>
      <c r="L82" s="1124"/>
      <c r="M82" s="1132"/>
      <c r="N82" s="1122"/>
      <c r="O82" s="1122"/>
      <c r="P82" s="1122"/>
      <c r="Q82" s="1123"/>
      <c r="R82" s="1123"/>
      <c r="S82" s="1123"/>
      <c r="T82" s="1132"/>
      <c r="U82" s="1132"/>
      <c r="V82" s="1122"/>
      <c r="W82" s="1963"/>
      <c r="X82" s="1132"/>
      <c r="Y82" s="1963"/>
      <c r="Z82" s="1122"/>
      <c r="AA82" s="1126"/>
    </row>
    <row r="83" spans="1:27">
      <c r="A83" s="1121"/>
      <c r="B83" s="1122"/>
      <c r="C83" s="1122"/>
      <c r="D83" s="1122"/>
      <c r="E83" s="1123"/>
      <c r="F83" s="1123"/>
      <c r="G83" s="1123"/>
      <c r="H83" s="1123"/>
      <c r="I83" s="1122"/>
      <c r="J83" s="1122"/>
      <c r="K83" s="1132"/>
      <c r="L83" s="1124"/>
      <c r="M83" s="1132"/>
      <c r="N83" s="1122"/>
      <c r="O83" s="1122"/>
      <c r="P83" s="1122"/>
      <c r="Q83" s="1123"/>
      <c r="R83" s="1123"/>
      <c r="S83" s="1123"/>
      <c r="T83" s="1132"/>
      <c r="U83" s="1132"/>
      <c r="V83" s="1122"/>
      <c r="W83" s="1963"/>
      <c r="X83" s="1132"/>
      <c r="Y83" s="1963"/>
      <c r="Z83" s="1122"/>
      <c r="AA83" s="1126"/>
    </row>
    <row r="84" spans="1:27">
      <c r="A84" s="1121"/>
      <c r="B84" s="1122"/>
      <c r="C84" s="1122"/>
      <c r="D84" s="1122"/>
      <c r="E84" s="1123"/>
      <c r="F84" s="1123"/>
      <c r="G84" s="1123"/>
      <c r="H84" s="1123"/>
      <c r="I84" s="1122"/>
      <c r="J84" s="1122"/>
      <c r="K84" s="1132"/>
      <c r="L84" s="1124"/>
      <c r="M84" s="1132"/>
      <c r="N84" s="1122"/>
      <c r="O84" s="1122"/>
      <c r="P84" s="1122"/>
      <c r="Q84" s="1123"/>
      <c r="R84" s="1123"/>
      <c r="S84" s="1123"/>
      <c r="T84" s="1132"/>
      <c r="U84" s="1132"/>
      <c r="V84" s="1122"/>
      <c r="W84" s="1963"/>
      <c r="X84" s="1132"/>
      <c r="Y84" s="1963"/>
      <c r="Z84" s="1122"/>
      <c r="AA84" s="1126"/>
    </row>
    <row r="85" spans="1:27">
      <c r="A85" s="1121"/>
      <c r="B85" s="1122"/>
      <c r="C85" s="1122"/>
      <c r="D85" s="1122"/>
      <c r="E85" s="1123"/>
      <c r="F85" s="1123"/>
      <c r="G85" s="1123"/>
      <c r="H85" s="1123"/>
      <c r="I85" s="1122"/>
      <c r="J85" s="1122"/>
      <c r="K85" s="1132"/>
      <c r="L85" s="1124"/>
      <c r="M85" s="1132"/>
      <c r="N85" s="1122"/>
      <c r="O85" s="1122"/>
      <c r="P85" s="1122"/>
      <c r="Q85" s="1123"/>
      <c r="R85" s="1123"/>
      <c r="S85" s="1123"/>
      <c r="T85" s="1132"/>
      <c r="U85" s="1132"/>
      <c r="V85" s="1122"/>
      <c r="W85" s="1963"/>
      <c r="X85" s="1132"/>
      <c r="Y85" s="1963"/>
      <c r="Z85" s="1122"/>
      <c r="AA85" s="1126"/>
    </row>
    <row r="86" spans="1:27">
      <c r="A86" s="1121"/>
      <c r="B86" s="1122"/>
      <c r="C86" s="1122"/>
      <c r="D86" s="1122"/>
      <c r="E86" s="1123"/>
      <c r="F86" s="1123"/>
      <c r="G86" s="1123"/>
      <c r="H86" s="1123"/>
      <c r="I86" s="1122"/>
      <c r="J86" s="1122"/>
      <c r="K86" s="1132"/>
      <c r="L86" s="1124"/>
      <c r="M86" s="1132"/>
      <c r="N86" s="1122"/>
      <c r="O86" s="1122"/>
      <c r="P86" s="1122"/>
      <c r="Q86" s="1123"/>
      <c r="R86" s="1123"/>
      <c r="S86" s="1123"/>
      <c r="T86" s="1132"/>
      <c r="U86" s="1132"/>
      <c r="V86" s="1122"/>
      <c r="W86" s="1963"/>
      <c r="X86" s="1132"/>
      <c r="Y86" s="1963"/>
      <c r="Z86" s="1122"/>
      <c r="AA86" s="1126"/>
    </row>
    <row r="87" spans="1:27">
      <c r="A87" s="1121"/>
      <c r="B87" s="1122"/>
      <c r="C87" s="1122"/>
      <c r="D87" s="1122"/>
      <c r="E87" s="1123"/>
      <c r="F87" s="1123"/>
      <c r="G87" s="1123"/>
      <c r="H87" s="1123"/>
      <c r="I87" s="1122"/>
      <c r="J87" s="1122"/>
      <c r="K87" s="1132"/>
      <c r="L87" s="1124"/>
      <c r="M87" s="1132"/>
      <c r="N87" s="1122"/>
      <c r="O87" s="1122"/>
      <c r="P87" s="1122"/>
      <c r="Q87" s="1123"/>
      <c r="R87" s="1123"/>
      <c r="S87" s="1123"/>
      <c r="T87" s="1132"/>
      <c r="U87" s="1132"/>
      <c r="V87" s="1122"/>
      <c r="W87" s="1963"/>
      <c r="X87" s="1132"/>
      <c r="Y87" s="1963"/>
      <c r="Z87" s="1122"/>
      <c r="AA87" s="1126"/>
    </row>
    <row r="88" spans="1:27">
      <c r="A88" s="1121"/>
      <c r="B88" s="1122"/>
      <c r="C88" s="1122"/>
      <c r="D88" s="1122"/>
      <c r="E88" s="1123"/>
      <c r="F88" s="1123"/>
      <c r="G88" s="1123"/>
      <c r="H88" s="1123"/>
      <c r="I88" s="1122"/>
      <c r="J88" s="1122"/>
      <c r="K88" s="1132"/>
      <c r="L88" s="1124"/>
      <c r="M88" s="1132"/>
      <c r="N88" s="1122"/>
      <c r="O88" s="1122"/>
      <c r="P88" s="1122"/>
      <c r="Q88" s="1123"/>
      <c r="R88" s="1123"/>
      <c r="S88" s="1123"/>
      <c r="T88" s="1132"/>
      <c r="U88" s="1132"/>
      <c r="V88" s="1122"/>
      <c r="W88" s="1963"/>
      <c r="X88" s="1132"/>
      <c r="Y88" s="1963"/>
      <c r="Z88" s="1122"/>
      <c r="AA88" s="1126"/>
    </row>
    <row r="89" spans="1:27">
      <c r="A89" s="1121"/>
      <c r="B89" s="1122"/>
      <c r="C89" s="1122"/>
      <c r="D89" s="1122"/>
      <c r="E89" s="1123"/>
      <c r="F89" s="1123"/>
      <c r="G89" s="1123"/>
      <c r="H89" s="1123"/>
      <c r="I89" s="1122"/>
      <c r="J89" s="1122"/>
      <c r="K89" s="1132"/>
      <c r="L89" s="1124"/>
      <c r="M89" s="1132"/>
      <c r="N89" s="1122"/>
      <c r="O89" s="1122"/>
      <c r="P89" s="1122"/>
      <c r="Q89" s="1123"/>
      <c r="R89" s="1123"/>
      <c r="S89" s="1123"/>
      <c r="T89" s="1132"/>
      <c r="U89" s="1132"/>
      <c r="V89" s="1122"/>
      <c r="W89" s="1963"/>
      <c r="X89" s="1132"/>
      <c r="Y89" s="1963"/>
      <c r="Z89" s="1122"/>
      <c r="AA89" s="1126"/>
    </row>
    <row r="90" spans="1:27">
      <c r="A90" s="1121"/>
      <c r="B90" s="1122"/>
      <c r="C90" s="1122"/>
      <c r="D90" s="1122"/>
      <c r="E90" s="1123"/>
      <c r="F90" s="1123"/>
      <c r="G90" s="1123"/>
      <c r="H90" s="1123"/>
      <c r="I90" s="1122"/>
      <c r="J90" s="1122"/>
      <c r="K90" s="1132"/>
      <c r="L90" s="1124"/>
      <c r="M90" s="1132"/>
      <c r="N90" s="1122"/>
      <c r="O90" s="1122"/>
      <c r="P90" s="1122"/>
      <c r="Q90" s="1123"/>
      <c r="R90" s="1123"/>
      <c r="S90" s="1123"/>
      <c r="T90" s="1132"/>
      <c r="U90" s="1132"/>
      <c r="V90" s="1122"/>
      <c r="W90" s="1963"/>
      <c r="X90" s="1132"/>
      <c r="Y90" s="1963"/>
      <c r="Z90" s="1122"/>
      <c r="AA90" s="1126"/>
    </row>
    <row r="91" spans="1:27">
      <c r="A91" s="1121"/>
      <c r="B91" s="1122"/>
      <c r="C91" s="1122"/>
      <c r="D91" s="1122"/>
      <c r="E91" s="1123"/>
      <c r="F91" s="1123"/>
      <c r="G91" s="1123"/>
      <c r="H91" s="1123"/>
      <c r="I91" s="1122"/>
      <c r="J91" s="1122"/>
      <c r="K91" s="1132"/>
      <c r="L91" s="1124"/>
      <c r="M91" s="1132"/>
      <c r="N91" s="1122"/>
      <c r="O91" s="1122"/>
      <c r="P91" s="1122"/>
      <c r="Q91" s="1123"/>
      <c r="R91" s="1123"/>
      <c r="S91" s="1123"/>
      <c r="T91" s="1132"/>
      <c r="U91" s="1132"/>
      <c r="V91" s="1122"/>
      <c r="W91" s="1963"/>
      <c r="X91" s="1132"/>
      <c r="Y91" s="1963"/>
      <c r="Z91" s="1122"/>
      <c r="AA91" s="1126"/>
    </row>
    <row r="92" spans="1:27">
      <c r="A92" s="1121"/>
      <c r="B92" s="1122"/>
      <c r="C92" s="1122"/>
      <c r="D92" s="1122"/>
      <c r="E92" s="1123"/>
      <c r="F92" s="1123"/>
      <c r="G92" s="1123"/>
      <c r="H92" s="1123"/>
      <c r="I92" s="1122"/>
      <c r="J92" s="1122"/>
      <c r="K92" s="1132"/>
      <c r="L92" s="1124"/>
      <c r="M92" s="1132"/>
      <c r="N92" s="1122"/>
      <c r="O92" s="1122"/>
      <c r="P92" s="1122"/>
      <c r="Q92" s="1123"/>
      <c r="R92" s="1123"/>
      <c r="S92" s="1123"/>
      <c r="T92" s="1132"/>
      <c r="U92" s="1132"/>
      <c r="V92" s="1122"/>
      <c r="W92" s="1963"/>
      <c r="X92" s="1132"/>
      <c r="Y92" s="1963"/>
      <c r="Z92" s="1122"/>
      <c r="AA92" s="1126"/>
    </row>
    <row r="93" spans="1:27">
      <c r="A93" s="1121"/>
      <c r="B93" s="1122"/>
      <c r="C93" s="1122"/>
      <c r="D93" s="1122"/>
      <c r="E93" s="1123"/>
      <c r="F93" s="1123"/>
      <c r="G93" s="1123"/>
      <c r="H93" s="1123"/>
      <c r="I93" s="1122"/>
      <c r="J93" s="1122"/>
      <c r="K93" s="1132"/>
      <c r="L93" s="1124"/>
      <c r="M93" s="1132"/>
      <c r="N93" s="1122"/>
      <c r="O93" s="1122"/>
      <c r="P93" s="1122"/>
      <c r="Q93" s="1123"/>
      <c r="R93" s="1123"/>
      <c r="S93" s="1123"/>
      <c r="T93" s="1132"/>
      <c r="U93" s="1132"/>
      <c r="V93" s="1122"/>
      <c r="W93" s="1963"/>
      <c r="X93" s="1132"/>
      <c r="Y93" s="1963"/>
      <c r="Z93" s="1122"/>
      <c r="AA93" s="1126"/>
    </row>
    <row r="94" spans="1:27">
      <c r="A94" s="1121"/>
      <c r="B94" s="1122"/>
      <c r="C94" s="1122"/>
      <c r="D94" s="1122"/>
      <c r="E94" s="1123"/>
      <c r="F94" s="1123"/>
      <c r="G94" s="1123"/>
      <c r="H94" s="1123"/>
      <c r="I94" s="1122"/>
      <c r="J94" s="1122"/>
      <c r="K94" s="1132"/>
      <c r="L94" s="1124"/>
      <c r="M94" s="1132"/>
      <c r="N94" s="1122"/>
      <c r="O94" s="1122"/>
      <c r="P94" s="1122"/>
      <c r="Q94" s="1123"/>
      <c r="R94" s="1123"/>
      <c r="S94" s="1123"/>
      <c r="T94" s="1132"/>
      <c r="U94" s="1132"/>
      <c r="V94" s="1122"/>
      <c r="W94" s="1963"/>
      <c r="X94" s="1132"/>
      <c r="Y94" s="1963"/>
      <c r="Z94" s="1122"/>
      <c r="AA94" s="1126"/>
    </row>
    <row r="95" spans="1:27">
      <c r="A95" s="1121"/>
      <c r="B95" s="1122"/>
      <c r="C95" s="1122"/>
      <c r="D95" s="1122"/>
      <c r="E95" s="1123"/>
      <c r="F95" s="1123"/>
      <c r="G95" s="1123"/>
      <c r="H95" s="1123"/>
      <c r="I95" s="1122"/>
      <c r="J95" s="1122"/>
      <c r="K95" s="1132"/>
      <c r="L95" s="1124"/>
      <c r="M95" s="1132"/>
      <c r="N95" s="1122"/>
      <c r="O95" s="1122"/>
      <c r="P95" s="1122"/>
      <c r="Q95" s="1123"/>
      <c r="R95" s="1123"/>
      <c r="S95" s="1123"/>
      <c r="T95" s="1132"/>
      <c r="U95" s="1132"/>
      <c r="V95" s="1122"/>
      <c r="W95" s="1963"/>
      <c r="X95" s="1132"/>
      <c r="Y95" s="1963"/>
      <c r="Z95" s="1122"/>
      <c r="AA95" s="1126"/>
    </row>
    <row r="96" spans="1:27">
      <c r="A96" s="1121"/>
      <c r="B96" s="1122"/>
      <c r="C96" s="1122"/>
      <c r="D96" s="1122"/>
      <c r="E96" s="1123"/>
      <c r="F96" s="1123"/>
      <c r="G96" s="1123"/>
      <c r="H96" s="1123"/>
      <c r="I96" s="1122"/>
      <c r="J96" s="1122"/>
      <c r="K96" s="1132"/>
      <c r="L96" s="1124"/>
      <c r="M96" s="1132"/>
      <c r="N96" s="1122"/>
      <c r="O96" s="1122"/>
      <c r="P96" s="1122"/>
      <c r="Q96" s="1123"/>
      <c r="R96" s="1123"/>
      <c r="S96" s="1123"/>
      <c r="T96" s="1132"/>
      <c r="U96" s="1132"/>
      <c r="V96" s="1122"/>
      <c r="W96" s="1963"/>
      <c r="X96" s="1132"/>
      <c r="Y96" s="1963"/>
      <c r="Z96" s="1122"/>
      <c r="AA96" s="1126"/>
    </row>
    <row r="97" spans="1:27">
      <c r="A97" s="1121"/>
      <c r="B97" s="1122"/>
      <c r="C97" s="1122"/>
      <c r="D97" s="1122"/>
      <c r="E97" s="1123"/>
      <c r="F97" s="1123"/>
      <c r="G97" s="1123"/>
      <c r="H97" s="1123"/>
      <c r="I97" s="1122"/>
      <c r="J97" s="1122"/>
      <c r="K97" s="1132"/>
      <c r="L97" s="1124"/>
      <c r="M97" s="1132"/>
      <c r="N97" s="1122"/>
      <c r="O97" s="1122"/>
      <c r="P97" s="1122"/>
      <c r="Q97" s="1123"/>
      <c r="R97" s="1123"/>
      <c r="S97" s="1123"/>
      <c r="T97" s="1132"/>
      <c r="U97" s="1132"/>
      <c r="V97" s="1122"/>
      <c r="W97" s="1963"/>
      <c r="X97" s="1132"/>
      <c r="Y97" s="1963"/>
      <c r="Z97" s="1122"/>
      <c r="AA97" s="1126"/>
    </row>
    <row r="98" spans="1:27">
      <c r="A98" s="1121"/>
      <c r="B98" s="1122"/>
      <c r="C98" s="1122"/>
      <c r="D98" s="1122"/>
      <c r="E98" s="1123"/>
      <c r="F98" s="1123"/>
      <c r="G98" s="1123"/>
      <c r="H98" s="1123"/>
      <c r="I98" s="1122"/>
      <c r="J98" s="1122"/>
      <c r="K98" s="1132"/>
      <c r="L98" s="1124"/>
      <c r="M98" s="1132"/>
      <c r="N98" s="1122"/>
      <c r="O98" s="1122"/>
      <c r="P98" s="1122"/>
      <c r="Q98" s="1123"/>
      <c r="R98" s="1123"/>
      <c r="S98" s="1123"/>
      <c r="T98" s="1132"/>
      <c r="U98" s="1132"/>
      <c r="V98" s="1122"/>
      <c r="W98" s="1963"/>
      <c r="X98" s="1132"/>
      <c r="Y98" s="1963"/>
      <c r="Z98" s="1122"/>
      <c r="AA98" s="1126"/>
    </row>
    <row r="99" spans="1:27">
      <c r="A99" s="1121"/>
      <c r="B99" s="1122"/>
      <c r="C99" s="1122"/>
      <c r="D99" s="1122"/>
      <c r="E99" s="1123"/>
      <c r="F99" s="1123"/>
      <c r="G99" s="1123"/>
      <c r="H99" s="1123"/>
      <c r="I99" s="1122"/>
      <c r="J99" s="1122"/>
      <c r="K99" s="1132"/>
      <c r="L99" s="1124"/>
      <c r="M99" s="1132"/>
      <c r="N99" s="1122"/>
      <c r="O99" s="1122"/>
      <c r="P99" s="1122"/>
      <c r="Q99" s="1123"/>
      <c r="R99" s="1123"/>
      <c r="S99" s="1123"/>
      <c r="T99" s="1132"/>
      <c r="U99" s="1132"/>
      <c r="V99" s="1122"/>
      <c r="W99" s="1963"/>
      <c r="X99" s="1132"/>
      <c r="Y99" s="1963"/>
      <c r="Z99" s="1122"/>
      <c r="AA99" s="1126"/>
    </row>
    <row r="100" spans="1:27">
      <c r="A100" s="1121"/>
      <c r="B100" s="1122"/>
      <c r="C100" s="1122"/>
      <c r="D100" s="1122"/>
      <c r="E100" s="1123"/>
      <c r="F100" s="1123"/>
      <c r="G100" s="1123"/>
      <c r="H100" s="1123"/>
      <c r="I100" s="1122"/>
      <c r="J100" s="1122"/>
      <c r="K100" s="1132"/>
      <c r="L100" s="1124"/>
      <c r="M100" s="1132"/>
      <c r="N100" s="1122"/>
      <c r="O100" s="1122"/>
      <c r="P100" s="1122"/>
      <c r="Q100" s="1123"/>
      <c r="R100" s="1123"/>
      <c r="S100" s="1123"/>
      <c r="T100" s="1132"/>
      <c r="U100" s="1132"/>
      <c r="V100" s="1122"/>
      <c r="W100" s="1963"/>
      <c r="X100" s="1132"/>
      <c r="Y100" s="1963"/>
      <c r="Z100" s="1122"/>
      <c r="AA100" s="1126"/>
    </row>
    <row r="101" spans="1:27">
      <c r="A101" s="1121"/>
      <c r="B101" s="1122"/>
      <c r="C101" s="1122"/>
      <c r="D101" s="1122"/>
      <c r="E101" s="1123"/>
      <c r="F101" s="1123"/>
      <c r="G101" s="1123"/>
      <c r="H101" s="1123"/>
      <c r="I101" s="1122"/>
      <c r="J101" s="1122"/>
      <c r="K101" s="1132"/>
      <c r="L101" s="1124"/>
      <c r="M101" s="1132"/>
      <c r="N101" s="1122"/>
      <c r="O101" s="1122"/>
      <c r="P101" s="1122"/>
      <c r="Q101" s="1123"/>
      <c r="R101" s="1123"/>
      <c r="S101" s="1123"/>
      <c r="T101" s="1132"/>
      <c r="U101" s="1132"/>
      <c r="V101" s="1122"/>
      <c r="W101" s="1963"/>
      <c r="X101" s="1132"/>
      <c r="Y101" s="1963"/>
      <c r="Z101" s="1122"/>
      <c r="AA101" s="1126"/>
    </row>
    <row r="102" spans="1:27">
      <c r="A102" s="1121"/>
      <c r="B102" s="1122"/>
      <c r="C102" s="1122"/>
      <c r="D102" s="1122"/>
      <c r="E102" s="1123"/>
      <c r="F102" s="1123"/>
      <c r="G102" s="1123"/>
      <c r="H102" s="1123"/>
      <c r="I102" s="1122"/>
      <c r="J102" s="1122"/>
      <c r="K102" s="1132"/>
      <c r="L102" s="1124"/>
      <c r="M102" s="1132"/>
      <c r="N102" s="1122"/>
      <c r="O102" s="1122"/>
      <c r="P102" s="1122"/>
      <c r="Q102" s="1123"/>
      <c r="R102" s="1123"/>
      <c r="S102" s="1123"/>
      <c r="T102" s="1132"/>
      <c r="U102" s="1132"/>
      <c r="V102" s="1122"/>
      <c r="W102" s="1963"/>
      <c r="X102" s="1132"/>
      <c r="Y102" s="1963"/>
      <c r="Z102" s="1122"/>
      <c r="AA102" s="1126"/>
    </row>
    <row r="103" spans="1:27">
      <c r="A103" s="1121"/>
      <c r="B103" s="1122"/>
      <c r="C103" s="1122"/>
      <c r="D103" s="1122"/>
      <c r="E103" s="1123"/>
      <c r="F103" s="1123"/>
      <c r="G103" s="1123"/>
      <c r="H103" s="1123"/>
      <c r="I103" s="1122"/>
      <c r="J103" s="1122"/>
      <c r="K103" s="1132"/>
      <c r="L103" s="1124"/>
      <c r="M103" s="1132"/>
      <c r="N103" s="1122"/>
      <c r="O103" s="1122"/>
      <c r="P103" s="1122"/>
      <c r="Q103" s="1123"/>
      <c r="R103" s="1123"/>
      <c r="S103" s="1123"/>
      <c r="T103" s="1132"/>
      <c r="U103" s="1132"/>
      <c r="V103" s="1122"/>
      <c r="W103" s="1963"/>
      <c r="X103" s="1132"/>
      <c r="Y103" s="1963"/>
      <c r="Z103" s="1122"/>
      <c r="AA103" s="1126"/>
    </row>
    <row r="104" spans="1:27">
      <c r="A104" s="1121"/>
      <c r="B104" s="1122"/>
      <c r="C104" s="1122"/>
      <c r="D104" s="1122"/>
      <c r="E104" s="1123"/>
      <c r="F104" s="1123"/>
      <c r="G104" s="1123"/>
      <c r="H104" s="1123"/>
      <c r="I104" s="1122"/>
      <c r="J104" s="1122"/>
      <c r="K104" s="1132"/>
      <c r="L104" s="1124"/>
      <c r="M104" s="1132"/>
      <c r="N104" s="1122"/>
      <c r="O104" s="1122"/>
      <c r="P104" s="1122"/>
      <c r="Q104" s="1123"/>
      <c r="R104" s="1123"/>
      <c r="S104" s="1123"/>
      <c r="T104" s="1132"/>
      <c r="U104" s="1132"/>
      <c r="V104" s="1122"/>
      <c r="W104" s="1963"/>
      <c r="X104" s="1132"/>
      <c r="Y104" s="1963"/>
      <c r="Z104" s="1122"/>
      <c r="AA104" s="1126"/>
    </row>
    <row r="105" spans="1:27">
      <c r="A105" s="1121"/>
      <c r="B105" s="1122"/>
      <c r="C105" s="1122"/>
      <c r="D105" s="1122"/>
      <c r="E105" s="1123"/>
      <c r="F105" s="1123"/>
      <c r="G105" s="1123"/>
      <c r="H105" s="1123"/>
      <c r="I105" s="1122"/>
      <c r="J105" s="1122"/>
      <c r="K105" s="1132"/>
      <c r="L105" s="1124"/>
      <c r="M105" s="1132"/>
      <c r="N105" s="1122"/>
      <c r="O105" s="1122"/>
      <c r="P105" s="1122"/>
      <c r="Q105" s="1123"/>
      <c r="R105" s="1123"/>
      <c r="S105" s="1123"/>
      <c r="T105" s="1132"/>
      <c r="U105" s="1132"/>
      <c r="V105" s="1122"/>
      <c r="W105" s="1963"/>
      <c r="X105" s="1132"/>
      <c r="Y105" s="1963"/>
      <c r="Z105" s="1122"/>
      <c r="AA105" s="1126"/>
    </row>
    <row r="106" spans="1:27">
      <c r="A106" s="1121"/>
      <c r="B106" s="1122"/>
      <c r="C106" s="1122"/>
      <c r="D106" s="1122"/>
      <c r="E106" s="1123"/>
      <c r="F106" s="1123"/>
      <c r="G106" s="1123"/>
      <c r="H106" s="1123"/>
      <c r="I106" s="1122"/>
      <c r="J106" s="1122"/>
      <c r="K106" s="1132"/>
      <c r="L106" s="1124"/>
      <c r="M106" s="1132"/>
      <c r="N106" s="1122"/>
      <c r="O106" s="1122"/>
      <c r="P106" s="1122"/>
      <c r="Q106" s="1123"/>
      <c r="R106" s="1123"/>
      <c r="S106" s="1123"/>
      <c r="T106" s="1132"/>
      <c r="U106" s="1132"/>
      <c r="V106" s="1122"/>
      <c r="W106" s="1963"/>
      <c r="X106" s="1132"/>
      <c r="Y106" s="1963"/>
      <c r="Z106" s="1122"/>
      <c r="AA106" s="1126"/>
    </row>
    <row r="107" spans="1:27">
      <c r="A107" s="1121"/>
      <c r="B107" s="1122"/>
      <c r="C107" s="1122"/>
      <c r="D107" s="1122"/>
      <c r="E107" s="1123"/>
      <c r="F107" s="1123"/>
      <c r="G107" s="1123"/>
      <c r="H107" s="1123"/>
      <c r="I107" s="1122"/>
      <c r="J107" s="1122"/>
      <c r="K107" s="1132"/>
      <c r="L107" s="1124"/>
      <c r="M107" s="1132"/>
      <c r="N107" s="1122"/>
      <c r="O107" s="1122"/>
      <c r="P107" s="1122"/>
      <c r="Q107" s="1123"/>
      <c r="R107" s="1123"/>
      <c r="S107" s="1123"/>
      <c r="T107" s="1132"/>
      <c r="U107" s="1132"/>
      <c r="V107" s="1122"/>
      <c r="W107" s="1963"/>
      <c r="X107" s="1132"/>
      <c r="Y107" s="1963"/>
      <c r="Z107" s="1122"/>
      <c r="AA107" s="1126"/>
    </row>
    <row r="108" spans="1:27">
      <c r="A108" s="1121"/>
      <c r="B108" s="1122"/>
      <c r="C108" s="1122"/>
      <c r="D108" s="1122"/>
      <c r="E108" s="1123"/>
      <c r="F108" s="1123"/>
      <c r="G108" s="1123"/>
      <c r="H108" s="1123"/>
      <c r="I108" s="1122"/>
      <c r="J108" s="1122"/>
      <c r="K108" s="1132"/>
      <c r="L108" s="1124"/>
      <c r="M108" s="1132"/>
      <c r="N108" s="1122"/>
      <c r="O108" s="1122"/>
      <c r="P108" s="1122"/>
      <c r="Q108" s="1123"/>
      <c r="R108" s="1123"/>
      <c r="S108" s="1123"/>
      <c r="T108" s="1132"/>
      <c r="U108" s="1132"/>
      <c r="V108" s="1122"/>
      <c r="W108" s="1963"/>
      <c r="X108" s="1132"/>
      <c r="Y108" s="1963"/>
      <c r="Z108" s="1122"/>
      <c r="AA108" s="1126"/>
    </row>
    <row r="109" spans="1:27">
      <c r="A109" s="1121"/>
      <c r="B109" s="1122"/>
      <c r="C109" s="1122"/>
      <c r="D109" s="1122"/>
      <c r="E109" s="1123"/>
      <c r="F109" s="1123"/>
      <c r="G109" s="1123"/>
      <c r="H109" s="1123"/>
      <c r="I109" s="1122"/>
      <c r="J109" s="1122"/>
      <c r="K109" s="1132"/>
      <c r="L109" s="1124"/>
      <c r="M109" s="1132"/>
      <c r="N109" s="1122"/>
      <c r="O109" s="1122"/>
      <c r="P109" s="1122"/>
      <c r="Q109" s="1123"/>
      <c r="R109" s="1123"/>
      <c r="S109" s="1123"/>
      <c r="T109" s="1132"/>
      <c r="U109" s="1132"/>
      <c r="V109" s="1122"/>
      <c r="W109" s="1963"/>
      <c r="X109" s="1132"/>
      <c r="Y109" s="1963"/>
      <c r="Z109" s="1122"/>
      <c r="AA109" s="1126"/>
    </row>
    <row r="110" spans="1:27">
      <c r="A110" s="1121"/>
      <c r="B110" s="1122"/>
      <c r="C110" s="1122"/>
      <c r="D110" s="1122"/>
      <c r="E110" s="1123"/>
      <c r="F110" s="1123"/>
      <c r="G110" s="1123"/>
      <c r="H110" s="1123"/>
      <c r="I110" s="1122"/>
      <c r="J110" s="1122"/>
      <c r="K110" s="1132"/>
      <c r="L110" s="1124"/>
      <c r="M110" s="1132"/>
      <c r="N110" s="1122"/>
      <c r="O110" s="1122"/>
      <c r="P110" s="1122"/>
      <c r="Q110" s="1123"/>
      <c r="R110" s="1123"/>
      <c r="S110" s="1123"/>
      <c r="T110" s="1132"/>
      <c r="U110" s="1132"/>
      <c r="V110" s="1122"/>
      <c r="W110" s="1963"/>
      <c r="X110" s="1132"/>
      <c r="Y110" s="1963"/>
      <c r="Z110" s="1122"/>
      <c r="AA110" s="1126"/>
    </row>
    <row r="111" spans="1:27">
      <c r="A111" s="1121"/>
      <c r="B111" s="1122"/>
      <c r="C111" s="1122"/>
      <c r="D111" s="1122"/>
      <c r="E111" s="1123"/>
      <c r="F111" s="1123"/>
      <c r="G111" s="1123"/>
      <c r="H111" s="1123"/>
      <c r="I111" s="1122"/>
      <c r="J111" s="1122"/>
      <c r="K111" s="1132"/>
      <c r="L111" s="1124"/>
      <c r="M111" s="1132"/>
      <c r="N111" s="1122"/>
      <c r="O111" s="1122"/>
      <c r="P111" s="1122"/>
      <c r="Q111" s="1123"/>
      <c r="R111" s="1123"/>
      <c r="S111" s="1123"/>
      <c r="T111" s="1132"/>
      <c r="U111" s="1132"/>
      <c r="V111" s="1122"/>
      <c r="W111" s="1963"/>
      <c r="X111" s="1132"/>
      <c r="Y111" s="1963"/>
      <c r="Z111" s="1122"/>
      <c r="AA111" s="1126"/>
    </row>
    <row r="112" spans="1:27">
      <c r="A112" s="1121"/>
      <c r="B112" s="1122"/>
      <c r="C112" s="1122"/>
      <c r="D112" s="1122"/>
      <c r="E112" s="1123"/>
      <c r="F112" s="1123"/>
      <c r="G112" s="1123"/>
      <c r="H112" s="1123"/>
      <c r="I112" s="1122"/>
      <c r="J112" s="1122"/>
      <c r="K112" s="1132"/>
      <c r="L112" s="1124"/>
      <c r="M112" s="1132"/>
      <c r="N112" s="1122"/>
      <c r="O112" s="1122"/>
      <c r="P112" s="1122"/>
      <c r="Q112" s="1123"/>
      <c r="R112" s="1123"/>
      <c r="S112" s="1123"/>
      <c r="T112" s="1132"/>
      <c r="U112" s="1132"/>
      <c r="V112" s="1122"/>
      <c r="W112" s="1963"/>
      <c r="X112" s="1132"/>
      <c r="Y112" s="1963"/>
      <c r="Z112" s="1122"/>
      <c r="AA112" s="1126"/>
    </row>
    <row r="113" spans="1:27">
      <c r="A113" s="1121"/>
      <c r="B113" s="1122"/>
      <c r="C113" s="1122"/>
      <c r="D113" s="1122"/>
      <c r="E113" s="1123"/>
      <c r="F113" s="1123"/>
      <c r="G113" s="1123"/>
      <c r="H113" s="1123"/>
      <c r="I113" s="1122"/>
      <c r="J113" s="1122"/>
      <c r="K113" s="1132"/>
      <c r="L113" s="1124"/>
      <c r="M113" s="1132"/>
      <c r="N113" s="1122"/>
      <c r="O113" s="1122"/>
      <c r="P113" s="1122"/>
      <c r="Q113" s="1123"/>
      <c r="R113" s="1123"/>
      <c r="S113" s="1123"/>
      <c r="T113" s="1132"/>
      <c r="U113" s="1132"/>
      <c r="V113" s="1122"/>
      <c r="W113" s="1963"/>
      <c r="X113" s="1132"/>
      <c r="Y113" s="1963"/>
      <c r="Z113" s="1122"/>
      <c r="AA113" s="1126"/>
    </row>
    <row r="114" spans="1:27">
      <c r="A114" s="1121"/>
      <c r="B114" s="1122"/>
      <c r="C114" s="1122"/>
      <c r="D114" s="1122"/>
      <c r="E114" s="1123"/>
      <c r="F114" s="1123"/>
      <c r="G114" s="1123"/>
      <c r="H114" s="1123"/>
      <c r="I114" s="1122"/>
      <c r="J114" s="1122"/>
      <c r="K114" s="1132"/>
      <c r="L114" s="1124"/>
      <c r="M114" s="1132"/>
      <c r="N114" s="1122"/>
      <c r="O114" s="1122"/>
      <c r="P114" s="1122"/>
      <c r="Q114" s="1123"/>
      <c r="R114" s="1123"/>
      <c r="S114" s="1123"/>
      <c r="T114" s="1132"/>
      <c r="U114" s="1132"/>
      <c r="V114" s="1122"/>
      <c r="W114" s="1963"/>
      <c r="X114" s="1132"/>
      <c r="Y114" s="1963"/>
      <c r="Z114" s="1122"/>
      <c r="AA114" s="1126"/>
    </row>
    <row r="115" spans="1:27">
      <c r="A115" s="1121"/>
      <c r="B115" s="1122"/>
      <c r="C115" s="1122"/>
      <c r="D115" s="1122"/>
      <c r="E115" s="1123"/>
      <c r="F115" s="1123"/>
      <c r="G115" s="1123"/>
      <c r="H115" s="1123"/>
      <c r="I115" s="1122"/>
      <c r="J115" s="1122"/>
      <c r="K115" s="1132"/>
      <c r="L115" s="1124"/>
      <c r="M115" s="1132"/>
      <c r="N115" s="1122"/>
      <c r="O115" s="1122"/>
      <c r="P115" s="1122"/>
      <c r="Q115" s="1123"/>
      <c r="R115" s="1123"/>
      <c r="S115" s="1123"/>
      <c r="T115" s="1132"/>
      <c r="U115" s="1132"/>
      <c r="V115" s="1122"/>
      <c r="W115" s="1963"/>
      <c r="X115" s="1132"/>
      <c r="Y115" s="1963"/>
      <c r="Z115" s="1122"/>
      <c r="AA115" s="1126"/>
    </row>
    <row r="116" spans="1:27">
      <c r="A116" s="1121"/>
      <c r="B116" s="1122"/>
      <c r="C116" s="1122"/>
      <c r="D116" s="1122"/>
      <c r="E116" s="1123"/>
      <c r="F116" s="1123"/>
      <c r="G116" s="1123"/>
      <c r="H116" s="1123"/>
      <c r="I116" s="1122"/>
      <c r="J116" s="1122"/>
      <c r="K116" s="1132"/>
      <c r="L116" s="1124"/>
      <c r="M116" s="1132"/>
      <c r="N116" s="1122"/>
      <c r="O116" s="1122"/>
      <c r="P116" s="1122"/>
      <c r="Q116" s="1123"/>
      <c r="R116" s="1123"/>
      <c r="S116" s="1123"/>
      <c r="T116" s="1132"/>
      <c r="U116" s="1132"/>
      <c r="V116" s="1122"/>
      <c r="W116" s="1963"/>
      <c r="X116" s="1132"/>
      <c r="Y116" s="1963"/>
      <c r="Z116" s="1122"/>
      <c r="AA116" s="1126"/>
    </row>
    <row r="117" spans="1:27">
      <c r="A117" s="1121"/>
      <c r="B117" s="1122"/>
      <c r="C117" s="1122"/>
      <c r="D117" s="1122"/>
      <c r="E117" s="1123"/>
      <c r="F117" s="1123"/>
      <c r="G117" s="1123"/>
      <c r="H117" s="1123"/>
      <c r="I117" s="1122"/>
      <c r="J117" s="1122"/>
      <c r="K117" s="1132"/>
      <c r="L117" s="1124"/>
      <c r="M117" s="1132"/>
      <c r="N117" s="1122"/>
      <c r="O117" s="1122"/>
      <c r="P117" s="1122"/>
      <c r="Q117" s="1123"/>
      <c r="R117" s="1123"/>
      <c r="S117" s="1123"/>
      <c r="T117" s="1132"/>
      <c r="U117" s="1132"/>
      <c r="V117" s="1122"/>
      <c r="W117" s="1963"/>
      <c r="X117" s="1132"/>
      <c r="Y117" s="1963"/>
      <c r="Z117" s="1122"/>
      <c r="AA117" s="1126"/>
    </row>
    <row r="118" spans="1:27">
      <c r="A118" s="1121"/>
      <c r="B118" s="1122"/>
      <c r="C118" s="1122"/>
      <c r="D118" s="1122"/>
      <c r="E118" s="1123"/>
      <c r="F118" s="1123"/>
      <c r="G118" s="1123"/>
      <c r="H118" s="1123"/>
      <c r="I118" s="1122"/>
      <c r="J118" s="1122"/>
      <c r="K118" s="1132"/>
      <c r="L118" s="1124"/>
      <c r="M118" s="1132"/>
      <c r="N118" s="1122"/>
      <c r="O118" s="1122"/>
      <c r="P118" s="1122"/>
      <c r="Q118" s="1123"/>
      <c r="R118" s="1123"/>
      <c r="S118" s="1123"/>
      <c r="T118" s="1132"/>
      <c r="U118" s="1132"/>
      <c r="V118" s="1122"/>
      <c r="W118" s="1963"/>
      <c r="X118" s="1132"/>
      <c r="Y118" s="1963"/>
      <c r="Z118" s="1122"/>
      <c r="AA118" s="1126"/>
    </row>
    <row r="119" spans="1:27">
      <c r="A119" s="1121"/>
      <c r="B119" s="1122"/>
      <c r="C119" s="1122"/>
      <c r="D119" s="1122"/>
      <c r="E119" s="1123"/>
      <c r="F119" s="1123"/>
      <c r="G119" s="1123"/>
      <c r="H119" s="1123"/>
      <c r="I119" s="1122"/>
      <c r="J119" s="1122"/>
      <c r="K119" s="1132"/>
      <c r="L119" s="1124"/>
      <c r="M119" s="1132"/>
      <c r="N119" s="1122"/>
      <c r="O119" s="1122"/>
      <c r="P119" s="1122"/>
      <c r="Q119" s="1123"/>
      <c r="R119" s="1123"/>
      <c r="S119" s="1123"/>
      <c r="T119" s="1132"/>
      <c r="U119" s="1132"/>
      <c r="V119" s="1122"/>
      <c r="W119" s="1963"/>
      <c r="X119" s="1132"/>
      <c r="Y119" s="1963"/>
      <c r="Z119" s="1122"/>
      <c r="AA119" s="1126"/>
    </row>
    <row r="120" spans="1:27">
      <c r="A120" s="1121"/>
      <c r="B120" s="1122"/>
      <c r="C120" s="1122"/>
      <c r="D120" s="1122"/>
      <c r="E120" s="1123"/>
      <c r="F120" s="1123"/>
      <c r="G120" s="1123"/>
      <c r="H120" s="1123"/>
      <c r="I120" s="1122"/>
      <c r="J120" s="1122"/>
      <c r="K120" s="1132"/>
      <c r="L120" s="1124"/>
      <c r="M120" s="1132"/>
      <c r="N120" s="1122"/>
      <c r="O120" s="1122"/>
      <c r="P120" s="1122"/>
      <c r="Q120" s="1123"/>
      <c r="R120" s="1123"/>
      <c r="S120" s="1123"/>
      <c r="T120" s="1132"/>
      <c r="U120" s="1132"/>
      <c r="V120" s="1122"/>
      <c r="W120" s="1963"/>
      <c r="X120" s="1132"/>
      <c r="Y120" s="1963"/>
      <c r="Z120" s="1122"/>
      <c r="AA120" s="1126"/>
    </row>
    <row r="121" spans="1:27">
      <c r="A121" s="1121"/>
      <c r="B121" s="1122"/>
      <c r="C121" s="1122"/>
      <c r="D121" s="1122"/>
      <c r="E121" s="1123"/>
      <c r="F121" s="1123"/>
      <c r="G121" s="1123"/>
      <c r="H121" s="1123"/>
      <c r="I121" s="1122"/>
      <c r="J121" s="1122"/>
      <c r="K121" s="1132"/>
      <c r="L121" s="1124"/>
      <c r="M121" s="1132"/>
      <c r="N121" s="1122"/>
      <c r="O121" s="1122"/>
      <c r="P121" s="1122"/>
      <c r="Q121" s="1123"/>
      <c r="R121" s="1123"/>
      <c r="S121" s="1123"/>
      <c r="T121" s="1132"/>
      <c r="U121" s="1132"/>
      <c r="V121" s="1122"/>
      <c r="W121" s="1963"/>
      <c r="X121" s="1132"/>
      <c r="Y121" s="1963"/>
      <c r="Z121" s="1122"/>
      <c r="AA121" s="1126"/>
    </row>
    <row r="122" spans="1:27">
      <c r="A122" s="1121"/>
      <c r="B122" s="1122"/>
      <c r="C122" s="1122"/>
      <c r="D122" s="1122"/>
      <c r="E122" s="1123"/>
      <c r="F122" s="1123"/>
      <c r="G122" s="1123"/>
      <c r="H122" s="1123"/>
      <c r="I122" s="1122"/>
      <c r="J122" s="1122"/>
      <c r="K122" s="1132"/>
      <c r="L122" s="1124"/>
      <c r="M122" s="1132"/>
      <c r="N122" s="1122"/>
      <c r="O122" s="1122"/>
      <c r="P122" s="1122"/>
      <c r="Q122" s="1123"/>
      <c r="R122" s="1123"/>
      <c r="S122" s="1123"/>
      <c r="T122" s="1132"/>
      <c r="U122" s="1132"/>
      <c r="V122" s="1122"/>
      <c r="W122" s="1963"/>
      <c r="X122" s="1132"/>
      <c r="Y122" s="1963"/>
      <c r="Z122" s="1122"/>
      <c r="AA122" s="1126"/>
    </row>
    <row r="123" spans="1:27">
      <c r="A123" s="1121"/>
      <c r="B123" s="1122"/>
      <c r="C123" s="1122"/>
      <c r="D123" s="1122"/>
      <c r="E123" s="1123"/>
      <c r="F123" s="1123"/>
      <c r="G123" s="1123"/>
      <c r="H123" s="1123"/>
      <c r="I123" s="1122"/>
      <c r="J123" s="1122"/>
      <c r="K123" s="1132"/>
      <c r="L123" s="1124"/>
      <c r="M123" s="1132"/>
      <c r="N123" s="1122"/>
      <c r="O123" s="1122"/>
      <c r="P123" s="1122"/>
      <c r="Q123" s="1123"/>
      <c r="R123" s="1123"/>
      <c r="S123" s="1123"/>
      <c r="T123" s="1132"/>
      <c r="U123" s="1132"/>
      <c r="V123" s="1122"/>
      <c r="W123" s="1963"/>
      <c r="X123" s="1132"/>
      <c r="Y123" s="1963"/>
      <c r="Z123" s="1122"/>
      <c r="AA123" s="1126"/>
    </row>
    <row r="124" spans="1:27">
      <c r="A124" s="1121"/>
      <c r="B124" s="1122"/>
      <c r="C124" s="1122"/>
      <c r="D124" s="1122"/>
      <c r="E124" s="1123"/>
      <c r="F124" s="1123"/>
      <c r="G124" s="1123"/>
      <c r="H124" s="1123"/>
      <c r="I124" s="1122"/>
      <c r="J124" s="1122"/>
      <c r="K124" s="1132"/>
      <c r="L124" s="1124"/>
      <c r="M124" s="1132"/>
      <c r="N124" s="1122"/>
      <c r="O124" s="1122"/>
      <c r="P124" s="1122"/>
      <c r="Q124" s="1123"/>
      <c r="R124" s="1123"/>
      <c r="S124" s="1123"/>
      <c r="T124" s="1132"/>
      <c r="U124" s="1132"/>
      <c r="V124" s="1122"/>
      <c r="W124" s="1963"/>
      <c r="X124" s="1132"/>
      <c r="Y124" s="1963"/>
      <c r="Z124" s="1122"/>
      <c r="AA124" s="1126"/>
    </row>
    <row r="125" spans="1:27">
      <c r="A125" s="1121"/>
      <c r="B125" s="1122"/>
      <c r="C125" s="1122"/>
      <c r="D125" s="1122"/>
      <c r="E125" s="1123"/>
      <c r="F125" s="1123"/>
      <c r="G125" s="1123"/>
      <c r="H125" s="1123"/>
      <c r="I125" s="1122"/>
      <c r="J125" s="1122"/>
      <c r="K125" s="1132"/>
      <c r="L125" s="1124"/>
      <c r="M125" s="1132"/>
      <c r="N125" s="1122"/>
      <c r="O125" s="1122"/>
      <c r="P125" s="1122"/>
      <c r="Q125" s="1123"/>
      <c r="R125" s="1123"/>
      <c r="S125" s="1123"/>
      <c r="T125" s="1132"/>
      <c r="U125" s="1132"/>
      <c r="V125" s="1122"/>
      <c r="W125" s="1963"/>
      <c r="X125" s="1132"/>
      <c r="Y125" s="1963"/>
      <c r="Z125" s="1122"/>
      <c r="AA125" s="1126"/>
    </row>
    <row r="126" spans="1:27">
      <c r="A126" s="1121"/>
      <c r="B126" s="1122"/>
      <c r="C126" s="1122"/>
      <c r="D126" s="1122"/>
      <c r="E126" s="1123"/>
      <c r="F126" s="1123"/>
      <c r="G126" s="1123"/>
      <c r="H126" s="1123"/>
      <c r="I126" s="1122"/>
      <c r="J126" s="1122"/>
      <c r="K126" s="1132"/>
      <c r="L126" s="1124"/>
      <c r="M126" s="1132"/>
      <c r="N126" s="1122"/>
      <c r="O126" s="1122"/>
      <c r="P126" s="1122"/>
      <c r="Q126" s="1123"/>
      <c r="R126" s="1123"/>
      <c r="S126" s="1123"/>
      <c r="T126" s="1132"/>
      <c r="U126" s="1132"/>
      <c r="V126" s="1122"/>
      <c r="W126" s="1963"/>
      <c r="X126" s="1132"/>
      <c r="Y126" s="1963"/>
      <c r="Z126" s="1122"/>
      <c r="AA126" s="1126"/>
    </row>
    <row r="127" spans="1:27">
      <c r="A127" s="1121"/>
      <c r="B127" s="1122"/>
      <c r="C127" s="1122"/>
      <c r="D127" s="1122"/>
      <c r="E127" s="1123"/>
      <c r="F127" s="1123"/>
      <c r="G127" s="1123"/>
      <c r="H127" s="1123"/>
      <c r="I127" s="1122"/>
      <c r="J127" s="1122"/>
      <c r="K127" s="1132"/>
      <c r="L127" s="1124"/>
      <c r="M127" s="1132"/>
      <c r="N127" s="1122"/>
      <c r="O127" s="1122"/>
      <c r="P127" s="1122"/>
      <c r="Q127" s="1123"/>
      <c r="R127" s="1123"/>
      <c r="S127" s="1123"/>
      <c r="T127" s="1132"/>
      <c r="U127" s="1132"/>
      <c r="V127" s="1122"/>
      <c r="W127" s="1963"/>
      <c r="X127" s="1132"/>
      <c r="Y127" s="1963"/>
      <c r="Z127" s="1122"/>
      <c r="AA127" s="1126"/>
    </row>
    <row r="128" spans="1:27">
      <c r="A128" s="1121"/>
      <c r="B128" s="1122"/>
      <c r="C128" s="1122"/>
      <c r="D128" s="1122"/>
      <c r="E128" s="1123"/>
      <c r="F128" s="1123"/>
      <c r="G128" s="1123"/>
      <c r="H128" s="1123"/>
      <c r="I128" s="1122"/>
      <c r="J128" s="1122"/>
      <c r="K128" s="1132"/>
      <c r="L128" s="1124"/>
      <c r="M128" s="1132"/>
      <c r="N128" s="1122"/>
      <c r="O128" s="1122"/>
      <c r="P128" s="1122"/>
      <c r="Q128" s="1123"/>
      <c r="R128" s="1123"/>
      <c r="S128" s="1123"/>
      <c r="T128" s="1132"/>
      <c r="U128" s="1132"/>
      <c r="V128" s="1122"/>
      <c r="W128" s="1963"/>
      <c r="X128" s="1132"/>
      <c r="Y128" s="1963"/>
      <c r="Z128" s="1122"/>
      <c r="AA128" s="1126"/>
    </row>
    <row r="129" spans="1:27">
      <c r="A129" s="1121"/>
      <c r="B129" s="1122"/>
      <c r="C129" s="1122"/>
      <c r="D129" s="1122"/>
      <c r="E129" s="1123"/>
      <c r="F129" s="1123"/>
      <c r="G129" s="1123"/>
      <c r="H129" s="1123"/>
      <c r="I129" s="1122"/>
      <c r="J129" s="1122"/>
      <c r="K129" s="1132"/>
      <c r="L129" s="1124"/>
      <c r="M129" s="1132"/>
      <c r="N129" s="1122"/>
      <c r="O129" s="1122"/>
      <c r="P129" s="1122"/>
      <c r="Q129" s="1123"/>
      <c r="R129" s="1123"/>
      <c r="S129" s="1123"/>
      <c r="T129" s="1132"/>
      <c r="U129" s="1132"/>
      <c r="V129" s="1122"/>
      <c r="W129" s="1963"/>
      <c r="X129" s="1132"/>
      <c r="Y129" s="1963"/>
      <c r="Z129" s="1122"/>
      <c r="AA129" s="1126"/>
    </row>
    <row r="130" spans="1:27">
      <c r="A130" s="1121"/>
      <c r="B130" s="1122"/>
      <c r="C130" s="1122"/>
      <c r="D130" s="1122"/>
      <c r="E130" s="1123"/>
      <c r="F130" s="1123"/>
      <c r="G130" s="1123"/>
      <c r="H130" s="1123"/>
      <c r="I130" s="1122"/>
      <c r="J130" s="1122"/>
      <c r="K130" s="1132"/>
      <c r="L130" s="1124"/>
      <c r="M130" s="1132"/>
      <c r="N130" s="1122"/>
      <c r="O130" s="1122"/>
      <c r="P130" s="1122"/>
      <c r="Q130" s="1123"/>
      <c r="R130" s="1123"/>
      <c r="S130" s="1123"/>
      <c r="T130" s="1132"/>
      <c r="U130" s="1132"/>
      <c r="V130" s="1122"/>
      <c r="W130" s="1963"/>
      <c r="X130" s="1132"/>
      <c r="Y130" s="1963"/>
      <c r="Z130" s="1122"/>
      <c r="AA130" s="1126"/>
    </row>
    <row r="131" spans="1:27">
      <c r="A131" s="1121"/>
      <c r="B131" s="1122"/>
      <c r="C131" s="1122"/>
      <c r="D131" s="1122"/>
      <c r="E131" s="1123"/>
      <c r="F131" s="1123"/>
      <c r="G131" s="1123"/>
      <c r="H131" s="1123"/>
      <c r="I131" s="1122"/>
      <c r="J131" s="1122"/>
      <c r="K131" s="1132"/>
      <c r="L131" s="1124"/>
      <c r="M131" s="1132"/>
      <c r="N131" s="1122"/>
      <c r="O131" s="1122"/>
      <c r="P131" s="1122"/>
      <c r="Q131" s="1123"/>
      <c r="R131" s="1123"/>
      <c r="S131" s="1123"/>
      <c r="T131" s="1132"/>
      <c r="U131" s="1132"/>
      <c r="V131" s="1122"/>
      <c r="W131" s="1963"/>
      <c r="X131" s="1132"/>
      <c r="Y131" s="1963"/>
      <c r="Z131" s="1122"/>
      <c r="AA131" s="1126"/>
    </row>
    <row r="132" spans="1:27">
      <c r="A132" s="1121"/>
      <c r="B132" s="1122"/>
      <c r="C132" s="1122"/>
      <c r="D132" s="1122"/>
      <c r="E132" s="1123"/>
      <c r="F132" s="1123"/>
      <c r="G132" s="1123"/>
      <c r="H132" s="1123"/>
      <c r="I132" s="1122"/>
      <c r="J132" s="1122"/>
      <c r="K132" s="1132"/>
      <c r="L132" s="1124"/>
      <c r="M132" s="1132"/>
      <c r="N132" s="1122"/>
      <c r="O132" s="1122"/>
      <c r="P132" s="1122"/>
      <c r="Q132" s="1123"/>
      <c r="R132" s="1123"/>
      <c r="S132" s="1123"/>
      <c r="T132" s="1132"/>
      <c r="U132" s="1132"/>
      <c r="V132" s="1122"/>
      <c r="W132" s="1963"/>
      <c r="X132" s="1132"/>
      <c r="Y132" s="1963"/>
      <c r="Z132" s="1122"/>
      <c r="AA132" s="1126"/>
    </row>
    <row r="133" spans="1:27">
      <c r="A133" s="1121"/>
      <c r="B133" s="1122"/>
      <c r="C133" s="1122"/>
      <c r="D133" s="1122"/>
      <c r="E133" s="1123"/>
      <c r="F133" s="1123"/>
      <c r="G133" s="1123"/>
      <c r="H133" s="1123"/>
      <c r="I133" s="1122"/>
      <c r="J133" s="1122"/>
      <c r="K133" s="1132"/>
      <c r="L133" s="1124"/>
      <c r="M133" s="1132"/>
      <c r="N133" s="1122"/>
      <c r="O133" s="1122"/>
      <c r="P133" s="1122"/>
      <c r="Q133" s="1123"/>
      <c r="R133" s="1123"/>
      <c r="S133" s="1123"/>
      <c r="T133" s="1132"/>
      <c r="U133" s="1132"/>
      <c r="V133" s="1122"/>
      <c r="W133" s="1963"/>
      <c r="X133" s="1132"/>
      <c r="Y133" s="1963"/>
      <c r="Z133" s="1122"/>
      <c r="AA133" s="1126"/>
    </row>
    <row r="134" spans="1:27">
      <c r="A134" s="1121"/>
      <c r="B134" s="1122"/>
      <c r="C134" s="1122"/>
      <c r="D134" s="1122"/>
      <c r="E134" s="1123"/>
      <c r="F134" s="1123"/>
      <c r="G134" s="1123"/>
      <c r="H134" s="1123"/>
      <c r="I134" s="1122"/>
      <c r="J134" s="1122"/>
      <c r="K134" s="1132"/>
      <c r="L134" s="1124"/>
      <c r="M134" s="1132"/>
      <c r="N134" s="1122"/>
      <c r="O134" s="1122"/>
      <c r="P134" s="1122"/>
      <c r="Q134" s="1123"/>
      <c r="R134" s="1123"/>
      <c r="S134" s="1123"/>
      <c r="T134" s="1132"/>
      <c r="U134" s="1132"/>
      <c r="V134" s="1122"/>
      <c r="W134" s="1963"/>
      <c r="X134" s="1132"/>
      <c r="Y134" s="1963"/>
      <c r="Z134" s="1122"/>
      <c r="AA134" s="1126"/>
    </row>
    <row r="135" spans="1:27">
      <c r="A135" s="1121"/>
      <c r="B135" s="1122"/>
      <c r="C135" s="1122"/>
      <c r="D135" s="1122"/>
      <c r="E135" s="1123"/>
      <c r="F135" s="1123"/>
      <c r="G135" s="1123"/>
      <c r="H135" s="1123"/>
      <c r="I135" s="1122"/>
      <c r="J135" s="1122"/>
      <c r="K135" s="1132"/>
      <c r="L135" s="1124"/>
      <c r="M135" s="1132"/>
      <c r="N135" s="1122"/>
      <c r="O135" s="1122"/>
      <c r="P135" s="1122"/>
      <c r="Q135" s="1123"/>
      <c r="R135" s="1123"/>
      <c r="S135" s="1123"/>
      <c r="T135" s="1132"/>
      <c r="U135" s="1132"/>
      <c r="V135" s="1122"/>
      <c r="W135" s="1963"/>
      <c r="X135" s="1132"/>
      <c r="Y135" s="1963"/>
      <c r="Z135" s="1122"/>
      <c r="AA135" s="1126"/>
    </row>
    <row r="136" spans="1:27">
      <c r="A136" s="1121"/>
      <c r="B136" s="1122"/>
      <c r="C136" s="1122"/>
      <c r="D136" s="1122"/>
      <c r="E136" s="1123"/>
      <c r="F136" s="1123"/>
      <c r="G136" s="1123"/>
      <c r="H136" s="1123"/>
      <c r="I136" s="1122"/>
      <c r="J136" s="1122"/>
      <c r="K136" s="1132"/>
      <c r="L136" s="1124"/>
      <c r="M136" s="1132"/>
      <c r="N136" s="1122"/>
      <c r="O136" s="1122"/>
      <c r="P136" s="1122"/>
      <c r="Q136" s="1123"/>
      <c r="R136" s="1123"/>
      <c r="S136" s="1123"/>
      <c r="T136" s="1132"/>
      <c r="U136" s="1132"/>
      <c r="V136" s="1122"/>
      <c r="W136" s="1963"/>
      <c r="X136" s="1132"/>
      <c r="Y136" s="1963"/>
      <c r="Z136" s="1122"/>
      <c r="AA136" s="1126"/>
    </row>
    <row r="137" spans="1:27">
      <c r="A137" s="1121"/>
      <c r="B137" s="1122"/>
      <c r="C137" s="1122"/>
      <c r="D137" s="1122"/>
      <c r="E137" s="1123"/>
      <c r="F137" s="1123"/>
      <c r="G137" s="1123"/>
      <c r="H137" s="1123"/>
      <c r="I137" s="1122"/>
      <c r="J137" s="1122"/>
      <c r="K137" s="1132"/>
      <c r="L137" s="1124"/>
      <c r="M137" s="1132"/>
      <c r="N137" s="1122"/>
      <c r="O137" s="1122"/>
      <c r="P137" s="1122"/>
      <c r="Q137" s="1123"/>
      <c r="R137" s="1123"/>
      <c r="S137" s="1123"/>
      <c r="T137" s="1132"/>
      <c r="U137" s="1132"/>
      <c r="V137" s="1122"/>
      <c r="W137" s="1963"/>
      <c r="X137" s="1132"/>
      <c r="Y137" s="1963"/>
      <c r="Z137" s="1122"/>
      <c r="AA137" s="1126"/>
    </row>
    <row r="138" spans="1:27">
      <c r="A138" s="1121"/>
      <c r="B138" s="1122"/>
      <c r="C138" s="1122"/>
      <c r="D138" s="1122"/>
      <c r="E138" s="1123"/>
      <c r="F138" s="1123"/>
      <c r="G138" s="1123"/>
      <c r="H138" s="1123"/>
      <c r="I138" s="1122"/>
      <c r="J138" s="1122"/>
      <c r="K138" s="1132"/>
      <c r="L138" s="1124"/>
      <c r="M138" s="1132"/>
      <c r="N138" s="1122"/>
      <c r="O138" s="1122"/>
      <c r="P138" s="1122"/>
      <c r="Q138" s="1123"/>
      <c r="R138" s="1123"/>
      <c r="S138" s="1123"/>
      <c r="T138" s="1132"/>
      <c r="U138" s="1132"/>
      <c r="V138" s="1122"/>
      <c r="W138" s="1963"/>
      <c r="X138" s="1132"/>
      <c r="Y138" s="1963"/>
      <c r="Z138" s="1122"/>
      <c r="AA138" s="1126"/>
    </row>
    <row r="139" spans="1:27">
      <c r="A139" s="1121"/>
      <c r="B139" s="1122"/>
      <c r="C139" s="1122"/>
      <c r="D139" s="1122"/>
      <c r="E139" s="1123"/>
      <c r="F139" s="1123"/>
      <c r="G139" s="1123"/>
      <c r="H139" s="1123"/>
      <c r="I139" s="1122"/>
      <c r="J139" s="1122"/>
      <c r="K139" s="1132"/>
      <c r="L139" s="1124"/>
      <c r="M139" s="1132"/>
      <c r="N139" s="1122"/>
      <c r="O139" s="1122"/>
      <c r="P139" s="1122"/>
      <c r="Q139" s="1123"/>
      <c r="R139" s="1123"/>
      <c r="S139" s="1123"/>
      <c r="T139" s="1132"/>
      <c r="U139" s="1132"/>
      <c r="V139" s="1122"/>
      <c r="W139" s="1963"/>
      <c r="X139" s="1132"/>
      <c r="Y139" s="1963"/>
      <c r="Z139" s="1122"/>
      <c r="AA139" s="1126"/>
    </row>
    <row r="140" spans="1:27">
      <c r="A140" s="1121"/>
      <c r="B140" s="1122"/>
      <c r="C140" s="1122"/>
      <c r="D140" s="1122"/>
      <c r="E140" s="1123"/>
      <c r="F140" s="1123"/>
      <c r="G140" s="1123"/>
      <c r="H140" s="1123"/>
      <c r="I140" s="1122"/>
      <c r="J140" s="1122"/>
      <c r="K140" s="1132"/>
      <c r="L140" s="1124"/>
      <c r="M140" s="1132"/>
      <c r="N140" s="1122"/>
      <c r="O140" s="1122"/>
      <c r="P140" s="1122"/>
      <c r="Q140" s="1123"/>
      <c r="R140" s="1123"/>
      <c r="S140" s="1123"/>
      <c r="T140" s="1132"/>
      <c r="U140" s="1132"/>
      <c r="V140" s="1122"/>
      <c r="W140" s="1963"/>
      <c r="X140" s="1132"/>
      <c r="Y140" s="1963"/>
      <c r="Z140" s="1122"/>
      <c r="AA140" s="1126"/>
    </row>
    <row r="141" spans="1:27">
      <c r="A141" s="1121"/>
      <c r="B141" s="1122"/>
      <c r="C141" s="1122"/>
      <c r="D141" s="1122"/>
      <c r="E141" s="1123"/>
      <c r="F141" s="1123"/>
      <c r="G141" s="1123"/>
      <c r="H141" s="1123"/>
      <c r="I141" s="1122"/>
      <c r="J141" s="1122"/>
      <c r="K141" s="1132"/>
      <c r="L141" s="1124"/>
      <c r="M141" s="1132"/>
      <c r="N141" s="1122"/>
      <c r="O141" s="1122"/>
      <c r="P141" s="1122"/>
      <c r="Q141" s="1123"/>
      <c r="R141" s="1123"/>
      <c r="S141" s="1123"/>
      <c r="T141" s="1132"/>
      <c r="U141" s="1132"/>
      <c r="V141" s="1122"/>
      <c r="W141" s="1963"/>
      <c r="X141" s="1132"/>
      <c r="Y141" s="1963"/>
      <c r="Z141" s="1122"/>
      <c r="AA141" s="1126"/>
    </row>
    <row r="142" spans="1:27">
      <c r="A142" s="1121"/>
      <c r="B142" s="1122"/>
      <c r="C142" s="1122"/>
      <c r="D142" s="1122"/>
      <c r="E142" s="1123"/>
      <c r="F142" s="1123"/>
      <c r="G142" s="1123"/>
      <c r="H142" s="1123"/>
      <c r="I142" s="1122"/>
      <c r="J142" s="1122"/>
      <c r="K142" s="1132"/>
      <c r="L142" s="1124"/>
      <c r="M142" s="1132"/>
      <c r="N142" s="1122"/>
      <c r="O142" s="1122"/>
      <c r="P142" s="1122"/>
      <c r="Q142" s="1123"/>
      <c r="R142" s="1123"/>
      <c r="S142" s="1123"/>
      <c r="T142" s="1132"/>
      <c r="U142" s="1132"/>
      <c r="V142" s="1122"/>
      <c r="W142" s="1963"/>
      <c r="X142" s="1132"/>
      <c r="Y142" s="1963"/>
      <c r="Z142" s="1122"/>
      <c r="AA142" s="1126"/>
    </row>
    <row r="143" spans="1:27">
      <c r="A143" s="1121"/>
      <c r="B143" s="1122"/>
      <c r="C143" s="1122"/>
      <c r="D143" s="1122"/>
      <c r="E143" s="1123"/>
      <c r="F143" s="1123"/>
      <c r="G143" s="1123"/>
      <c r="H143" s="1123"/>
      <c r="I143" s="1122"/>
      <c r="J143" s="1122"/>
      <c r="K143" s="1132"/>
      <c r="L143" s="1124"/>
      <c r="M143" s="1132"/>
      <c r="N143" s="1122"/>
      <c r="O143" s="1122"/>
      <c r="P143" s="1122"/>
      <c r="Q143" s="1123"/>
      <c r="R143" s="1123"/>
      <c r="S143" s="1123"/>
      <c r="T143" s="1132"/>
      <c r="U143" s="1132"/>
      <c r="V143" s="1122"/>
      <c r="W143" s="1963"/>
      <c r="X143" s="1132"/>
      <c r="Y143" s="1963"/>
      <c r="Z143" s="1122"/>
      <c r="AA143" s="1126"/>
    </row>
    <row r="144" spans="1:27">
      <c r="A144" s="1121"/>
      <c r="B144" s="1122"/>
      <c r="C144" s="1122"/>
      <c r="D144" s="1122"/>
      <c r="E144" s="1123"/>
      <c r="F144" s="1123"/>
      <c r="G144" s="1123"/>
      <c r="H144" s="1123"/>
      <c r="I144" s="1122"/>
      <c r="J144" s="1122"/>
      <c r="K144" s="1132"/>
      <c r="L144" s="1124"/>
      <c r="M144" s="1132"/>
      <c r="N144" s="1122"/>
      <c r="O144" s="1122"/>
      <c r="P144" s="1122"/>
      <c r="Q144" s="1123"/>
      <c r="R144" s="1123"/>
      <c r="S144" s="1123"/>
      <c r="T144" s="1132"/>
      <c r="U144" s="1132"/>
      <c r="V144" s="1122"/>
      <c r="W144" s="1963"/>
      <c r="X144" s="1132"/>
      <c r="Y144" s="1963"/>
      <c r="Z144" s="1122"/>
      <c r="AA144" s="1126"/>
    </row>
    <row r="145" spans="1:27">
      <c r="A145" s="1121"/>
      <c r="B145" s="1122"/>
      <c r="C145" s="1122"/>
      <c r="D145" s="1122"/>
      <c r="E145" s="1123"/>
      <c r="F145" s="1123"/>
      <c r="G145" s="1123"/>
      <c r="H145" s="1123"/>
      <c r="I145" s="1122"/>
      <c r="J145" s="1122"/>
      <c r="K145" s="1132"/>
      <c r="L145" s="1124"/>
      <c r="M145" s="1132"/>
      <c r="N145" s="1122"/>
      <c r="O145" s="1122"/>
      <c r="P145" s="1122"/>
      <c r="Q145" s="1123"/>
      <c r="R145" s="1123"/>
      <c r="S145" s="1123"/>
      <c r="T145" s="1132"/>
      <c r="U145" s="1132"/>
      <c r="V145" s="1122"/>
      <c r="W145" s="1963"/>
      <c r="X145" s="1132"/>
      <c r="Y145" s="1963"/>
      <c r="Z145" s="1122"/>
      <c r="AA145" s="1126"/>
    </row>
    <row r="146" spans="1:27">
      <c r="A146" s="1121"/>
      <c r="B146" s="1122"/>
      <c r="C146" s="1122"/>
      <c r="D146" s="1122"/>
      <c r="E146" s="1123"/>
      <c r="F146" s="1123"/>
      <c r="G146" s="1123"/>
      <c r="H146" s="1123"/>
      <c r="I146" s="1122"/>
      <c r="J146" s="1122"/>
      <c r="K146" s="1132"/>
      <c r="L146" s="1124"/>
      <c r="M146" s="1132"/>
      <c r="N146" s="1122"/>
      <c r="O146" s="1122"/>
      <c r="P146" s="1122"/>
      <c r="Q146" s="1123"/>
      <c r="R146" s="1123"/>
      <c r="S146" s="1123"/>
      <c r="T146" s="1132"/>
      <c r="U146" s="1132"/>
      <c r="V146" s="1122"/>
      <c r="W146" s="1963"/>
      <c r="X146" s="1132"/>
      <c r="Y146" s="1963"/>
      <c r="Z146" s="1122"/>
      <c r="AA146" s="1126"/>
    </row>
    <row r="147" spans="1:27">
      <c r="A147" s="1121"/>
      <c r="B147" s="1122"/>
      <c r="C147" s="1122"/>
      <c r="D147" s="1122"/>
      <c r="E147" s="1123"/>
      <c r="F147" s="1123"/>
      <c r="G147" s="1123"/>
      <c r="H147" s="1123"/>
      <c r="I147" s="1122"/>
      <c r="J147" s="1122"/>
      <c r="K147" s="1132"/>
      <c r="L147" s="1124"/>
      <c r="M147" s="1132"/>
      <c r="N147" s="1122"/>
      <c r="O147" s="1122"/>
      <c r="P147" s="1122"/>
      <c r="Q147" s="1123"/>
      <c r="R147" s="1123"/>
      <c r="S147" s="1123"/>
      <c r="T147" s="1132"/>
      <c r="U147" s="1132"/>
      <c r="V147" s="1122"/>
      <c r="W147" s="1963"/>
      <c r="X147" s="1132"/>
      <c r="Y147" s="1963"/>
      <c r="Z147" s="1122"/>
      <c r="AA147" s="1126"/>
    </row>
    <row r="148" spans="1:27">
      <c r="A148" s="1121"/>
      <c r="B148" s="1122"/>
      <c r="C148" s="1122"/>
      <c r="D148" s="1122"/>
      <c r="E148" s="1123"/>
      <c r="F148" s="1123"/>
      <c r="G148" s="1123"/>
      <c r="H148" s="1123"/>
      <c r="I148" s="1122"/>
      <c r="J148" s="1122"/>
      <c r="K148" s="1132"/>
      <c r="L148" s="1124"/>
      <c r="M148" s="1132"/>
      <c r="N148" s="1122"/>
      <c r="O148" s="1122"/>
      <c r="P148" s="1122"/>
      <c r="Q148" s="1123"/>
      <c r="R148" s="1123"/>
      <c r="S148" s="1123"/>
      <c r="T148" s="1132"/>
      <c r="U148" s="1132"/>
      <c r="V148" s="1122"/>
      <c r="W148" s="1963"/>
      <c r="X148" s="1132"/>
      <c r="Y148" s="1963"/>
      <c r="Z148" s="1122"/>
      <c r="AA148" s="1126"/>
    </row>
    <row r="149" spans="1:27">
      <c r="A149" s="1121"/>
      <c r="B149" s="1122"/>
      <c r="C149" s="1122"/>
      <c r="D149" s="1122"/>
      <c r="E149" s="1123"/>
      <c r="F149" s="1123"/>
      <c r="G149" s="1123"/>
      <c r="H149" s="1123"/>
      <c r="I149" s="1122"/>
      <c r="J149" s="1122"/>
      <c r="K149" s="1132"/>
      <c r="L149" s="1124"/>
      <c r="M149" s="1132"/>
      <c r="N149" s="1122"/>
      <c r="O149" s="1122"/>
      <c r="P149" s="1122"/>
      <c r="Q149" s="1123"/>
      <c r="R149" s="1123"/>
      <c r="S149" s="1123"/>
      <c r="T149" s="1132"/>
      <c r="U149" s="1132"/>
      <c r="V149" s="1122"/>
      <c r="W149" s="1963"/>
      <c r="X149" s="1132"/>
      <c r="Y149" s="1963"/>
      <c r="Z149" s="1122"/>
      <c r="AA149" s="1126"/>
    </row>
    <row r="150" spans="1:27">
      <c r="A150" s="1121"/>
      <c r="B150" s="1122"/>
      <c r="C150" s="1122"/>
      <c r="D150" s="1122"/>
      <c r="E150" s="1123"/>
      <c r="F150" s="1123"/>
      <c r="G150" s="1123"/>
      <c r="H150" s="1123"/>
      <c r="I150" s="1122"/>
      <c r="J150" s="1122"/>
      <c r="K150" s="1132"/>
      <c r="L150" s="1124"/>
      <c r="M150" s="1132"/>
      <c r="N150" s="1122"/>
      <c r="O150" s="1122"/>
      <c r="P150" s="1122"/>
      <c r="Q150" s="1123"/>
      <c r="R150" s="1123"/>
      <c r="S150" s="1123"/>
      <c r="T150" s="1132"/>
      <c r="U150" s="1132"/>
      <c r="V150" s="1122"/>
      <c r="W150" s="1963"/>
      <c r="X150" s="1132"/>
      <c r="Y150" s="1963"/>
      <c r="Z150" s="1122"/>
      <c r="AA150" s="1126"/>
    </row>
    <row r="151" spans="1:27">
      <c r="A151" s="1121"/>
      <c r="B151" s="1122"/>
      <c r="C151" s="1122"/>
      <c r="D151" s="1122"/>
      <c r="E151" s="1123"/>
      <c r="F151" s="1123"/>
      <c r="G151" s="1123"/>
      <c r="H151" s="1123"/>
      <c r="I151" s="1122"/>
      <c r="J151" s="1122"/>
      <c r="K151" s="1132"/>
      <c r="L151" s="1124"/>
      <c r="M151" s="1132"/>
      <c r="N151" s="1122"/>
      <c r="O151" s="1122"/>
      <c r="P151" s="1122"/>
      <c r="Q151" s="1123"/>
      <c r="R151" s="1123"/>
      <c r="S151" s="1123"/>
      <c r="T151" s="1132"/>
      <c r="U151" s="1132"/>
      <c r="V151" s="1122"/>
      <c r="W151" s="1963"/>
      <c r="X151" s="1132"/>
      <c r="Y151" s="1963"/>
      <c r="Z151" s="1122"/>
      <c r="AA151" s="1126"/>
    </row>
    <row r="152" spans="1:27">
      <c r="A152" s="1121"/>
      <c r="B152" s="1122"/>
      <c r="C152" s="1122"/>
      <c r="D152" s="1122"/>
      <c r="E152" s="1123"/>
      <c r="F152" s="1123"/>
      <c r="G152" s="1123"/>
      <c r="H152" s="1123"/>
      <c r="I152" s="1122"/>
      <c r="J152" s="1122"/>
      <c r="K152" s="1132"/>
      <c r="L152" s="1124"/>
      <c r="M152" s="1132"/>
      <c r="N152" s="1122"/>
      <c r="O152" s="1122"/>
      <c r="P152" s="1122"/>
      <c r="Q152" s="1123"/>
      <c r="R152" s="1123"/>
      <c r="S152" s="1123"/>
      <c r="T152" s="1132"/>
      <c r="U152" s="1132"/>
      <c r="V152" s="1122"/>
      <c r="W152" s="1963"/>
      <c r="X152" s="1132"/>
      <c r="Y152" s="1963"/>
      <c r="Z152" s="1122"/>
      <c r="AA152" s="1126"/>
    </row>
    <row r="153" spans="1:27">
      <c r="A153" s="1121"/>
      <c r="B153" s="1122"/>
      <c r="C153" s="1122"/>
      <c r="D153" s="1122"/>
      <c r="E153" s="1123"/>
      <c r="F153" s="1123"/>
      <c r="G153" s="1123"/>
      <c r="H153" s="1123"/>
      <c r="I153" s="1122"/>
      <c r="J153" s="1122"/>
      <c r="K153" s="1132"/>
      <c r="L153" s="1124"/>
      <c r="M153" s="1132"/>
      <c r="N153" s="1122"/>
      <c r="O153" s="1122"/>
      <c r="P153" s="1122"/>
      <c r="Q153" s="1123"/>
      <c r="R153" s="1123"/>
      <c r="S153" s="1123"/>
      <c r="T153" s="1132"/>
      <c r="U153" s="1132"/>
      <c r="V153" s="1122"/>
      <c r="W153" s="1963"/>
      <c r="X153" s="1132"/>
      <c r="Y153" s="1963"/>
      <c r="Z153" s="1122"/>
      <c r="AA153" s="1126"/>
    </row>
    <row r="154" spans="1:27">
      <c r="A154" s="1121"/>
      <c r="B154" s="1122"/>
      <c r="C154" s="1122"/>
      <c r="D154" s="1122"/>
      <c r="E154" s="1123"/>
      <c r="F154" s="1123"/>
      <c r="G154" s="1123"/>
      <c r="H154" s="1123"/>
      <c r="I154" s="1122"/>
      <c r="J154" s="1122"/>
      <c r="K154" s="1132"/>
      <c r="L154" s="1124"/>
      <c r="M154" s="1132"/>
      <c r="N154" s="1122"/>
      <c r="O154" s="1122"/>
      <c r="P154" s="1122"/>
      <c r="Q154" s="1123"/>
      <c r="R154" s="1123"/>
      <c r="S154" s="1123"/>
      <c r="T154" s="1132"/>
      <c r="U154" s="1132"/>
      <c r="V154" s="1122"/>
      <c r="W154" s="1963"/>
      <c r="X154" s="1132"/>
      <c r="Y154" s="1963"/>
      <c r="Z154" s="1122"/>
      <c r="AA154" s="1126"/>
    </row>
    <row r="155" spans="1:27">
      <c r="A155" s="1121"/>
      <c r="B155" s="1122"/>
      <c r="C155" s="1122"/>
      <c r="D155" s="1122"/>
      <c r="E155" s="1123"/>
      <c r="F155" s="1123"/>
      <c r="G155" s="1123"/>
      <c r="H155" s="1123"/>
      <c r="I155" s="1122"/>
      <c r="J155" s="1122"/>
      <c r="K155" s="1132"/>
      <c r="L155" s="1124"/>
      <c r="M155" s="1132"/>
      <c r="N155" s="1122"/>
      <c r="O155" s="1122"/>
      <c r="P155" s="1122"/>
      <c r="Q155" s="1123"/>
      <c r="R155" s="1123"/>
      <c r="S155" s="1123"/>
      <c r="T155" s="1132"/>
      <c r="U155" s="1132"/>
      <c r="V155" s="1122"/>
      <c r="W155" s="1963"/>
      <c r="X155" s="1132"/>
      <c r="Y155" s="1963"/>
      <c r="Z155" s="1122"/>
      <c r="AA155" s="1126"/>
    </row>
    <row r="156" spans="1:27">
      <c r="A156" s="1121"/>
      <c r="B156" s="1122"/>
      <c r="C156" s="1122"/>
      <c r="D156" s="1122"/>
      <c r="E156" s="1123"/>
      <c r="F156" s="1123"/>
      <c r="G156" s="1123"/>
      <c r="H156" s="1123"/>
      <c r="I156" s="1122"/>
      <c r="J156" s="1122"/>
      <c r="K156" s="1132"/>
      <c r="L156" s="1124"/>
      <c r="M156" s="1132"/>
      <c r="N156" s="1122"/>
      <c r="O156" s="1122"/>
      <c r="P156" s="1122"/>
      <c r="Q156" s="1123"/>
      <c r="R156" s="1123"/>
      <c r="S156" s="1123"/>
      <c r="T156" s="1132"/>
      <c r="U156" s="1132"/>
      <c r="V156" s="1122"/>
      <c r="W156" s="1963"/>
      <c r="X156" s="1132"/>
      <c r="Y156" s="1963"/>
      <c r="Z156" s="1122"/>
      <c r="AA156" s="1126"/>
    </row>
    <row r="157" spans="1:27">
      <c r="A157" s="1121"/>
      <c r="B157" s="1122"/>
      <c r="C157" s="1122"/>
      <c r="D157" s="1122"/>
      <c r="E157" s="1123"/>
      <c r="F157" s="1123"/>
      <c r="G157" s="1123"/>
      <c r="H157" s="1123"/>
      <c r="I157" s="1122"/>
      <c r="J157" s="1122"/>
      <c r="K157" s="1132"/>
      <c r="L157" s="1124"/>
      <c r="M157" s="1132"/>
      <c r="N157" s="1122"/>
      <c r="O157" s="1122"/>
      <c r="P157" s="1122"/>
      <c r="Q157" s="1123"/>
      <c r="R157" s="1123"/>
      <c r="S157" s="1123"/>
      <c r="T157" s="1132"/>
      <c r="U157" s="1132"/>
      <c r="V157" s="1122"/>
      <c r="W157" s="1963"/>
      <c r="X157" s="1132"/>
      <c r="Y157" s="1963"/>
      <c r="Z157" s="1122"/>
      <c r="AA157" s="1126"/>
    </row>
    <row r="158" spans="1:27">
      <c r="A158" s="1121"/>
      <c r="B158" s="1122"/>
      <c r="C158" s="1122"/>
      <c r="D158" s="1122"/>
      <c r="E158" s="1123"/>
      <c r="F158" s="1123"/>
      <c r="G158" s="1123"/>
      <c r="H158" s="1123"/>
      <c r="I158" s="1122"/>
      <c r="J158" s="1122"/>
      <c r="K158" s="1132"/>
      <c r="L158" s="1124"/>
      <c r="M158" s="1132"/>
      <c r="N158" s="1122"/>
      <c r="O158" s="1122"/>
      <c r="P158" s="1122"/>
      <c r="Q158" s="1123"/>
      <c r="R158" s="1123"/>
      <c r="S158" s="1123"/>
      <c r="T158" s="1132"/>
      <c r="U158" s="1132"/>
      <c r="V158" s="1122"/>
      <c r="W158" s="1963"/>
      <c r="X158" s="1132"/>
      <c r="Y158" s="1963"/>
      <c r="Z158" s="1122"/>
      <c r="AA158" s="1126"/>
    </row>
    <row r="159" spans="1:27">
      <c r="A159" s="1121"/>
      <c r="B159" s="1122"/>
      <c r="C159" s="1122"/>
      <c r="D159" s="1122"/>
      <c r="E159" s="1123"/>
      <c r="F159" s="1123"/>
      <c r="G159" s="1123"/>
      <c r="H159" s="1123"/>
      <c r="I159" s="1122"/>
      <c r="J159" s="1122"/>
      <c r="K159" s="1132"/>
      <c r="L159" s="1124"/>
      <c r="M159" s="1132"/>
      <c r="N159" s="1122"/>
      <c r="O159" s="1122"/>
      <c r="P159" s="1122"/>
      <c r="Q159" s="1123"/>
      <c r="R159" s="1123"/>
      <c r="S159" s="1123"/>
      <c r="T159" s="1132"/>
      <c r="U159" s="1132"/>
      <c r="V159" s="1122"/>
      <c r="W159" s="1963"/>
      <c r="X159" s="1132"/>
      <c r="Y159" s="1963"/>
      <c r="Z159" s="1122"/>
      <c r="AA159" s="1126"/>
    </row>
    <row r="160" spans="1:27">
      <c r="A160" s="1121"/>
      <c r="B160" s="1122"/>
      <c r="C160" s="1122"/>
      <c r="D160" s="1122"/>
      <c r="E160" s="1123"/>
      <c r="F160" s="1123"/>
      <c r="G160" s="1123"/>
      <c r="H160" s="1123"/>
      <c r="I160" s="1122"/>
      <c r="J160" s="1122"/>
      <c r="K160" s="1132"/>
      <c r="L160" s="1124"/>
      <c r="M160" s="1132"/>
      <c r="N160" s="1122"/>
      <c r="O160" s="1122"/>
      <c r="P160" s="1122"/>
      <c r="Q160" s="1123"/>
      <c r="R160" s="1123"/>
      <c r="S160" s="1123"/>
      <c r="T160" s="1132"/>
      <c r="U160" s="1132"/>
      <c r="V160" s="1122"/>
      <c r="W160" s="1963"/>
      <c r="X160" s="1132"/>
      <c r="Y160" s="1963"/>
      <c r="Z160" s="1122"/>
      <c r="AA160" s="1126"/>
    </row>
    <row r="161" spans="1:27">
      <c r="A161" s="1121"/>
      <c r="B161" s="1122"/>
      <c r="C161" s="1122"/>
      <c r="D161" s="1122"/>
      <c r="E161" s="1123"/>
      <c r="F161" s="1123"/>
      <c r="G161" s="1123"/>
      <c r="H161" s="1123"/>
      <c r="I161" s="1122"/>
      <c r="J161" s="1122"/>
      <c r="K161" s="1132"/>
      <c r="L161" s="1124"/>
      <c r="M161" s="1132"/>
      <c r="N161" s="1122"/>
      <c r="O161" s="1122"/>
      <c r="P161" s="1122"/>
      <c r="Q161" s="1123"/>
      <c r="R161" s="1123"/>
      <c r="S161" s="1123"/>
      <c r="T161" s="1132"/>
      <c r="U161" s="1132"/>
      <c r="V161" s="1122"/>
      <c r="W161" s="1963"/>
      <c r="X161" s="1132"/>
      <c r="Y161" s="1963"/>
      <c r="Z161" s="1122"/>
      <c r="AA161" s="1126"/>
    </row>
    <row r="162" spans="1:27">
      <c r="A162" s="1121"/>
      <c r="B162" s="1122"/>
      <c r="C162" s="1122"/>
      <c r="D162" s="1122"/>
      <c r="E162" s="1123"/>
      <c r="F162" s="1123"/>
      <c r="G162" s="1123"/>
      <c r="H162" s="1123"/>
      <c r="I162" s="1122"/>
      <c r="J162" s="1122"/>
      <c r="K162" s="1132"/>
      <c r="L162" s="1124"/>
      <c r="M162" s="1132"/>
      <c r="N162" s="1122"/>
      <c r="O162" s="1122"/>
      <c r="P162" s="1122"/>
      <c r="Q162" s="1123"/>
      <c r="R162" s="1123"/>
      <c r="S162" s="1123"/>
      <c r="T162" s="1132"/>
      <c r="U162" s="1132"/>
      <c r="V162" s="1122"/>
      <c r="W162" s="1963"/>
      <c r="X162" s="1132"/>
      <c r="Y162" s="1963"/>
      <c r="Z162" s="1122"/>
      <c r="AA162" s="1126"/>
    </row>
    <row r="163" spans="1:27">
      <c r="A163" s="1121"/>
      <c r="B163" s="1122"/>
      <c r="C163" s="1122"/>
      <c r="D163" s="1122"/>
      <c r="E163" s="1123"/>
      <c r="F163" s="1123"/>
      <c r="G163" s="1123"/>
      <c r="H163" s="1123"/>
      <c r="I163" s="1122"/>
      <c r="J163" s="1122"/>
      <c r="K163" s="1132"/>
      <c r="L163" s="1124"/>
      <c r="M163" s="1132"/>
      <c r="N163" s="1122"/>
      <c r="O163" s="1122"/>
      <c r="P163" s="1122"/>
      <c r="Q163" s="1123"/>
      <c r="R163" s="1123"/>
      <c r="S163" s="1123"/>
      <c r="T163" s="1132"/>
      <c r="U163" s="1132"/>
      <c r="V163" s="1122"/>
      <c r="W163" s="1963"/>
      <c r="X163" s="1132"/>
      <c r="Y163" s="1963"/>
      <c r="Z163" s="1122"/>
      <c r="AA163" s="1126"/>
    </row>
    <row r="164" spans="1:27">
      <c r="A164" s="1121"/>
      <c r="B164" s="1122"/>
      <c r="C164" s="1122"/>
      <c r="D164" s="1122"/>
      <c r="E164" s="1123"/>
      <c r="F164" s="1123"/>
      <c r="G164" s="1123"/>
      <c r="H164" s="1123"/>
      <c r="I164" s="1122"/>
      <c r="J164" s="1122"/>
      <c r="K164" s="1132"/>
      <c r="L164" s="1124"/>
      <c r="M164" s="1132"/>
      <c r="N164" s="1122"/>
      <c r="O164" s="1122"/>
      <c r="P164" s="1122"/>
      <c r="Q164" s="1123"/>
      <c r="R164" s="1123"/>
      <c r="S164" s="1123"/>
      <c r="T164" s="1132"/>
      <c r="U164" s="1132"/>
      <c r="V164" s="1122"/>
      <c r="W164" s="1963"/>
      <c r="X164" s="1132"/>
      <c r="Y164" s="1963"/>
      <c r="Z164" s="1122"/>
      <c r="AA164" s="1126"/>
    </row>
    <row r="165" spans="1:27">
      <c r="A165" s="1121"/>
      <c r="B165" s="1122"/>
      <c r="C165" s="1122"/>
      <c r="D165" s="1122"/>
      <c r="E165" s="1123"/>
      <c r="F165" s="1123"/>
      <c r="G165" s="1123"/>
      <c r="H165" s="1123"/>
      <c r="I165" s="1122"/>
      <c r="J165" s="1122"/>
      <c r="K165" s="1132"/>
      <c r="L165" s="1124"/>
      <c r="M165" s="1132"/>
      <c r="N165" s="1122"/>
      <c r="O165" s="1122"/>
      <c r="P165" s="1122"/>
      <c r="Q165" s="1123"/>
      <c r="R165" s="1123"/>
      <c r="S165" s="1123"/>
      <c r="T165" s="1132"/>
      <c r="U165" s="1132"/>
      <c r="V165" s="1122"/>
      <c r="W165" s="1963"/>
      <c r="X165" s="1132"/>
      <c r="Y165" s="1963"/>
      <c r="Z165" s="1122"/>
      <c r="AA165" s="1126"/>
    </row>
    <row r="166" spans="1:27">
      <c r="A166" s="1121"/>
      <c r="B166" s="1122"/>
      <c r="C166" s="1122"/>
      <c r="D166" s="1122"/>
      <c r="E166" s="1123"/>
      <c r="F166" s="1123"/>
      <c r="G166" s="1123"/>
      <c r="H166" s="1123"/>
      <c r="I166" s="1122"/>
      <c r="J166" s="1122"/>
      <c r="K166" s="1132"/>
      <c r="L166" s="1124"/>
      <c r="M166" s="1132"/>
      <c r="N166" s="1122"/>
      <c r="O166" s="1122"/>
      <c r="P166" s="1122"/>
      <c r="Q166" s="1123"/>
      <c r="R166" s="1123"/>
      <c r="S166" s="1123"/>
      <c r="T166" s="1132"/>
      <c r="U166" s="1132"/>
      <c r="V166" s="1122"/>
      <c r="W166" s="1963"/>
      <c r="X166" s="1132"/>
      <c r="Y166" s="1963"/>
      <c r="Z166" s="1122"/>
      <c r="AA166" s="1126"/>
    </row>
    <row r="167" spans="1:27">
      <c r="A167" s="1121"/>
      <c r="B167" s="1122"/>
      <c r="C167" s="1122"/>
      <c r="D167" s="1122"/>
      <c r="E167" s="1123"/>
      <c r="F167" s="1123"/>
      <c r="G167" s="1123"/>
      <c r="H167" s="1123"/>
      <c r="I167" s="1122"/>
      <c r="J167" s="1122"/>
      <c r="K167" s="1132"/>
      <c r="L167" s="1124"/>
      <c r="M167" s="1132"/>
      <c r="N167" s="1122"/>
      <c r="O167" s="1122"/>
      <c r="P167" s="1122"/>
      <c r="Q167" s="1123"/>
      <c r="R167" s="1123"/>
      <c r="S167" s="1123"/>
      <c r="T167" s="1132"/>
      <c r="U167" s="1132"/>
      <c r="V167" s="1122"/>
      <c r="W167" s="1963"/>
      <c r="X167" s="1132"/>
      <c r="Y167" s="1963"/>
      <c r="Z167" s="1122"/>
      <c r="AA167" s="1126"/>
    </row>
    <row r="168" spans="1:27">
      <c r="A168" s="1121"/>
      <c r="B168" s="1122"/>
      <c r="C168" s="1122"/>
      <c r="D168" s="1122"/>
      <c r="E168" s="1123"/>
      <c r="F168" s="1123"/>
      <c r="G168" s="1123"/>
      <c r="H168" s="1123"/>
      <c r="I168" s="1122"/>
      <c r="J168" s="1122"/>
      <c r="K168" s="1132"/>
      <c r="L168" s="1124"/>
      <c r="M168" s="1132"/>
      <c r="N168" s="1122"/>
      <c r="O168" s="1122"/>
      <c r="P168" s="1122"/>
      <c r="Q168" s="1123"/>
      <c r="R168" s="1123"/>
      <c r="S168" s="1123"/>
      <c r="T168" s="1132"/>
      <c r="U168" s="1132"/>
      <c r="V168" s="1122"/>
      <c r="W168" s="1963"/>
      <c r="X168" s="1132"/>
      <c r="Y168" s="1963"/>
      <c r="Z168" s="1122"/>
      <c r="AA168" s="1126"/>
    </row>
    <row r="169" spans="1:27">
      <c r="A169" s="1121"/>
      <c r="B169" s="1122"/>
      <c r="C169" s="1122"/>
      <c r="D169" s="1122"/>
      <c r="E169" s="1123"/>
      <c r="F169" s="1123"/>
      <c r="G169" s="1123"/>
      <c r="H169" s="1123"/>
      <c r="I169" s="1122"/>
      <c r="J169" s="1122"/>
      <c r="K169" s="1132"/>
      <c r="L169" s="1124"/>
      <c r="M169" s="1132"/>
      <c r="N169" s="1122"/>
      <c r="O169" s="1122"/>
      <c r="P169" s="1122"/>
      <c r="Q169" s="1123"/>
      <c r="R169" s="1123"/>
      <c r="S169" s="1123"/>
      <c r="T169" s="1132"/>
      <c r="U169" s="1132"/>
      <c r="V169" s="1122"/>
      <c r="W169" s="1963"/>
      <c r="X169" s="1132"/>
      <c r="Y169" s="1963"/>
      <c r="Z169" s="1122"/>
      <c r="AA169" s="1126"/>
    </row>
    <row r="170" spans="1:27">
      <c r="A170" s="1121"/>
      <c r="B170" s="1122"/>
      <c r="C170" s="1122"/>
      <c r="D170" s="1122"/>
      <c r="E170" s="1123"/>
      <c r="F170" s="1123"/>
      <c r="G170" s="1123"/>
      <c r="H170" s="1123"/>
      <c r="I170" s="1122"/>
      <c r="J170" s="1122"/>
      <c r="K170" s="1132"/>
      <c r="L170" s="1124"/>
      <c r="M170" s="1132"/>
      <c r="N170" s="1122"/>
      <c r="O170" s="1122"/>
      <c r="P170" s="1122"/>
      <c r="Q170" s="1123"/>
      <c r="R170" s="1123"/>
      <c r="S170" s="1123"/>
      <c r="T170" s="1132"/>
      <c r="U170" s="1132"/>
      <c r="V170" s="1122"/>
      <c r="W170" s="1963"/>
      <c r="X170" s="1132"/>
      <c r="Y170" s="1963"/>
      <c r="Z170" s="1122"/>
      <c r="AA170" s="1126"/>
    </row>
    <row r="171" spans="1:27">
      <c r="A171" s="1121"/>
      <c r="B171" s="1122"/>
      <c r="C171" s="1122"/>
      <c r="D171" s="1122"/>
      <c r="E171" s="1123"/>
      <c r="F171" s="1123"/>
      <c r="G171" s="1123"/>
      <c r="H171" s="1123"/>
      <c r="I171" s="1122"/>
      <c r="J171" s="1122"/>
      <c r="K171" s="1132"/>
      <c r="L171" s="1124"/>
      <c r="M171" s="1132"/>
      <c r="N171" s="1122"/>
      <c r="O171" s="1122"/>
      <c r="P171" s="1122"/>
      <c r="Q171" s="1123"/>
      <c r="R171" s="1123"/>
      <c r="S171" s="1123"/>
      <c r="T171" s="1132"/>
      <c r="U171" s="1132"/>
      <c r="V171" s="1122"/>
      <c r="W171" s="1963"/>
      <c r="X171" s="1132"/>
      <c r="Y171" s="1963"/>
      <c r="Z171" s="1122"/>
      <c r="AA171" s="1126"/>
    </row>
    <row r="172" spans="1:27">
      <c r="A172" s="1121"/>
      <c r="B172" s="1122"/>
      <c r="C172" s="1122"/>
      <c r="D172" s="1122"/>
      <c r="E172" s="1123"/>
      <c r="F172" s="1123"/>
      <c r="G172" s="1123"/>
      <c r="H172" s="1123"/>
      <c r="I172" s="1122"/>
      <c r="J172" s="1122"/>
      <c r="K172" s="1132"/>
      <c r="L172" s="1124"/>
      <c r="M172" s="1132"/>
      <c r="N172" s="1122"/>
      <c r="O172" s="1122"/>
      <c r="P172" s="1122"/>
      <c r="Q172" s="1123"/>
      <c r="R172" s="1123"/>
      <c r="S172" s="1123"/>
      <c r="T172" s="1132"/>
      <c r="U172" s="1132"/>
      <c r="V172" s="1122"/>
      <c r="W172" s="1963"/>
      <c r="X172" s="1132"/>
      <c r="Y172" s="1963"/>
      <c r="Z172" s="1122"/>
      <c r="AA172" s="1126"/>
    </row>
    <row r="173" spans="1:27">
      <c r="A173" s="1121"/>
      <c r="B173" s="1122"/>
      <c r="C173" s="1122"/>
      <c r="D173" s="1122"/>
      <c r="E173" s="1123"/>
      <c r="F173" s="1123"/>
      <c r="G173" s="1123"/>
      <c r="H173" s="1123"/>
      <c r="I173" s="1122"/>
      <c r="J173" s="1122"/>
      <c r="K173" s="1132"/>
      <c r="L173" s="1124"/>
      <c r="M173" s="1132"/>
      <c r="N173" s="1122"/>
      <c r="O173" s="1122"/>
      <c r="P173" s="1122"/>
      <c r="Q173" s="1123"/>
      <c r="R173" s="1123"/>
      <c r="S173" s="1123"/>
      <c r="T173" s="1132"/>
      <c r="U173" s="1132"/>
      <c r="V173" s="1122"/>
      <c r="W173" s="1963"/>
      <c r="X173" s="1132"/>
      <c r="Y173" s="1963"/>
      <c r="Z173" s="1122"/>
      <c r="AA173" s="1126"/>
    </row>
    <row r="174" spans="1:27">
      <c r="A174" s="1121"/>
      <c r="B174" s="1122"/>
      <c r="C174" s="1122"/>
      <c r="D174" s="1122"/>
      <c r="E174" s="1123"/>
      <c r="F174" s="1123"/>
      <c r="G174" s="1123"/>
      <c r="H174" s="1123"/>
      <c r="I174" s="1122"/>
      <c r="J174" s="1122"/>
      <c r="K174" s="1132"/>
      <c r="L174" s="1124"/>
      <c r="M174" s="1132"/>
      <c r="N174" s="1122"/>
      <c r="O174" s="1122"/>
      <c r="P174" s="1122"/>
      <c r="Q174" s="1123"/>
      <c r="R174" s="1123"/>
      <c r="S174" s="1123"/>
      <c r="T174" s="1132"/>
      <c r="U174" s="1132"/>
      <c r="V174" s="1122"/>
      <c r="W174" s="1963"/>
      <c r="X174" s="1132"/>
      <c r="Y174" s="1963"/>
      <c r="Z174" s="1122"/>
      <c r="AA174" s="1126"/>
    </row>
    <row r="175" spans="1:27">
      <c r="A175" s="1121"/>
      <c r="B175" s="1122"/>
      <c r="C175" s="1122"/>
      <c r="D175" s="1122"/>
      <c r="E175" s="1123"/>
      <c r="F175" s="1123"/>
      <c r="G175" s="1123"/>
      <c r="H175" s="1123"/>
      <c r="I175" s="1122"/>
      <c r="J175" s="1122"/>
      <c r="K175" s="1132"/>
      <c r="L175" s="1124"/>
      <c r="M175" s="1132"/>
      <c r="N175" s="1122"/>
      <c r="O175" s="1122"/>
      <c r="P175" s="1122"/>
      <c r="Q175" s="1123"/>
      <c r="R175" s="1123"/>
      <c r="S175" s="1123"/>
      <c r="T175" s="1132"/>
      <c r="U175" s="1132"/>
      <c r="V175" s="1122"/>
      <c r="W175" s="1963"/>
      <c r="X175" s="1132"/>
      <c r="Y175" s="1963"/>
      <c r="Z175" s="1122"/>
      <c r="AA175" s="1126"/>
    </row>
    <row r="176" spans="1:27">
      <c r="A176" s="1121"/>
      <c r="B176" s="1122"/>
      <c r="C176" s="1122"/>
      <c r="D176" s="1122"/>
      <c r="E176" s="1123"/>
      <c r="F176" s="1123"/>
      <c r="G176" s="1123"/>
      <c r="H176" s="1123"/>
      <c r="I176" s="1122"/>
      <c r="J176" s="1122"/>
      <c r="K176" s="1132"/>
      <c r="L176" s="1124"/>
      <c r="M176" s="1132"/>
      <c r="N176" s="1122"/>
      <c r="O176" s="1122"/>
      <c r="P176" s="1122"/>
      <c r="Q176" s="1123"/>
      <c r="R176" s="1123"/>
      <c r="S176" s="1123"/>
      <c r="T176" s="1132"/>
      <c r="U176" s="1132"/>
      <c r="V176" s="1122"/>
      <c r="W176" s="1963"/>
      <c r="X176" s="1132"/>
      <c r="Y176" s="1963"/>
      <c r="Z176" s="1122"/>
      <c r="AA176" s="1126"/>
    </row>
  </sheetData>
  <mergeCells count="2">
    <mergeCell ref="A1:H1"/>
    <mergeCell ref="A2:H2"/>
  </mergeCells>
  <phoneticPr fontId="106" type="noConversion"/>
  <conditionalFormatting sqref="T5:T176">
    <cfRule type="cellIs" dxfId="16" priority="4" operator="equal">
      <formula>"High"</formula>
    </cfRule>
    <cfRule type="cellIs" dxfId="15" priority="5" operator="equal">
      <formula>"Medium"</formula>
    </cfRule>
    <cfRule type="cellIs" dxfId="14" priority="6" operator="equal">
      <formula>"Low"</formula>
    </cfRule>
  </conditionalFormatting>
  <printOptions horizontalCentered="1" verticalCentered="1"/>
  <pageMargins left="0.7" right="0.7" top="0.75" bottom="0.75" header="0.3" footer="0.3"/>
  <pageSetup paperSize="8" scale="44" fitToHeight="0" orientation="landscape" r:id="rId1"/>
  <headerFooter>
    <oddFooter>&amp;R_x000D_&amp;1#&amp;"Aptos"&amp;10&amp;K000000 Data sensitivity - Internal</oddFooter>
  </headerFooter>
  <colBreaks count="1" manualBreakCount="1">
    <brk id="22"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pageSetUpPr fitToPage="1"/>
  </sheetPr>
  <dimension ref="A1:W22"/>
  <sheetViews>
    <sheetView view="pageBreakPreview" zoomScale="60" zoomScaleNormal="100" workbookViewId="0">
      <selection activeCell="D8" sqref="D8"/>
    </sheetView>
  </sheetViews>
  <sheetFormatPr defaultRowHeight="14.4"/>
  <cols>
    <col min="1" max="1" width="9.33203125" style="6" customWidth="1"/>
    <col min="2" max="2" width="28.6640625" customWidth="1"/>
    <col min="3" max="3" width="30" customWidth="1"/>
    <col min="4" max="4" width="46" customWidth="1"/>
    <col min="5" max="5" width="17.5546875" customWidth="1"/>
    <col min="6" max="7" width="12" customWidth="1"/>
  </cols>
  <sheetData>
    <row r="1" spans="1:5" ht="38.4" customHeight="1">
      <c r="A1" s="1852" t="s">
        <v>851</v>
      </c>
      <c r="B1" s="1852"/>
      <c r="C1" s="1852"/>
      <c r="D1" s="1852"/>
      <c r="E1" s="616">
        <v>168629520</v>
      </c>
    </row>
    <row r="2" spans="1:5" s="4" customFormat="1" ht="38.4" customHeight="1">
      <c r="A2" s="882" t="s">
        <v>536</v>
      </c>
      <c r="B2" s="883" t="s">
        <v>537</v>
      </c>
      <c r="C2" s="883" t="s">
        <v>538</v>
      </c>
      <c r="D2" s="883" t="s">
        <v>539</v>
      </c>
    </row>
    <row r="3" spans="1:5" ht="38.4" customHeight="1">
      <c r="A3" s="682">
        <v>1</v>
      </c>
      <c r="B3" s="683">
        <v>46201</v>
      </c>
      <c r="C3" s="694">
        <v>6935961.1799999997</v>
      </c>
      <c r="D3" s="695">
        <f>C3/E1</f>
        <v>4.1131358139428968E-2</v>
      </c>
    </row>
    <row r="4" spans="1:5" ht="38.4" customHeight="1">
      <c r="A4" s="682">
        <v>2</v>
      </c>
      <c r="B4" s="683">
        <v>46232</v>
      </c>
      <c r="C4" s="694">
        <v>5943128.46</v>
      </c>
      <c r="D4" s="695">
        <f>C4/E1</f>
        <v>3.5243701458676988E-2</v>
      </c>
    </row>
    <row r="5" spans="1:5" ht="38.4" customHeight="1">
      <c r="A5" s="682">
        <v>3</v>
      </c>
      <c r="B5" s="683">
        <v>46265</v>
      </c>
      <c r="C5" s="694">
        <v>3894723.74</v>
      </c>
      <c r="D5" s="695">
        <f>C5/E1</f>
        <v>2.3096334141258307E-2</v>
      </c>
    </row>
    <row r="6" spans="1:5" ht="38.4" customHeight="1">
      <c r="A6" s="682">
        <v>4</v>
      </c>
      <c r="B6" s="683"/>
      <c r="C6" s="694"/>
      <c r="D6" s="695"/>
    </row>
    <row r="7" spans="1:5" ht="38.4" customHeight="1">
      <c r="A7" s="682">
        <v>5</v>
      </c>
      <c r="B7" s="683"/>
      <c r="C7" s="694"/>
      <c r="D7" s="695"/>
    </row>
    <row r="8" spans="1:5" ht="38.4" customHeight="1">
      <c r="A8" s="682">
        <v>6</v>
      </c>
      <c r="B8" s="683"/>
      <c r="C8" s="694"/>
      <c r="D8" s="695"/>
    </row>
    <row r="9" spans="1:5" ht="38.4" customHeight="1">
      <c r="A9" s="682">
        <v>7</v>
      </c>
      <c r="B9" s="683"/>
      <c r="C9" s="694"/>
      <c r="D9" s="695"/>
    </row>
    <row r="10" spans="1:5" ht="38.4" customHeight="1">
      <c r="A10" s="682">
        <v>8</v>
      </c>
      <c r="B10" s="683"/>
      <c r="C10" s="694"/>
      <c r="D10" s="695"/>
    </row>
    <row r="11" spans="1:5" ht="38.4" customHeight="1">
      <c r="A11" s="682">
        <v>9</v>
      </c>
      <c r="B11" s="683"/>
      <c r="C11" s="694"/>
      <c r="D11" s="695"/>
    </row>
    <row r="12" spans="1:5" ht="38.4" customHeight="1">
      <c r="A12" s="682">
        <v>10</v>
      </c>
      <c r="B12" s="683"/>
      <c r="C12" s="694"/>
      <c r="D12" s="695"/>
    </row>
    <row r="13" spans="1:5" ht="38.4" customHeight="1">
      <c r="A13" s="682">
        <v>11</v>
      </c>
      <c r="B13" s="683"/>
      <c r="C13" s="694"/>
      <c r="D13" s="695"/>
    </row>
    <row r="14" spans="1:5" ht="38.4" customHeight="1">
      <c r="A14" s="682">
        <v>12</v>
      </c>
      <c r="B14" s="683"/>
      <c r="C14" s="694"/>
      <c r="D14" s="695"/>
    </row>
    <row r="15" spans="1:5" ht="38.4" customHeight="1">
      <c r="A15" s="682">
        <v>13</v>
      </c>
      <c r="B15" s="683"/>
      <c r="C15" s="694"/>
      <c r="D15" s="695"/>
    </row>
    <row r="16" spans="1:5" ht="38.4" customHeight="1">
      <c r="A16" s="682">
        <v>14</v>
      </c>
      <c r="B16" s="683"/>
      <c r="C16" s="694"/>
      <c r="D16" s="695"/>
    </row>
    <row r="17" spans="1:23" ht="38.4" customHeight="1">
      <c r="A17" s="682">
        <v>15</v>
      </c>
      <c r="B17" s="683"/>
      <c r="C17" s="694"/>
      <c r="D17" s="695"/>
    </row>
    <row r="18" spans="1:23" ht="38.4" customHeight="1">
      <c r="A18" s="682">
        <v>16</v>
      </c>
      <c r="B18" s="683"/>
      <c r="C18" s="694"/>
      <c r="D18" s="695"/>
      <c r="W18" s="650"/>
    </row>
    <row r="19" spans="1:23" ht="38.4" customHeight="1">
      <c r="A19" s="682">
        <v>17</v>
      </c>
      <c r="B19" s="683"/>
      <c r="C19" s="694"/>
      <c r="D19" s="695"/>
    </row>
    <row r="20" spans="1:23" ht="38.4" customHeight="1">
      <c r="A20" s="682">
        <v>18</v>
      </c>
      <c r="B20" s="683"/>
      <c r="C20" s="694"/>
      <c r="D20" s="695"/>
    </row>
    <row r="21" spans="1:23" ht="38.4" customHeight="1">
      <c r="A21" s="682">
        <v>19</v>
      </c>
      <c r="B21" s="683"/>
      <c r="C21" s="694"/>
      <c r="D21" s="695"/>
    </row>
    <row r="22" spans="1:23" ht="38.4" customHeight="1">
      <c r="A22" s="684"/>
    </row>
  </sheetData>
  <mergeCells count="1">
    <mergeCell ref="A1:D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pageSetUpPr fitToPage="1"/>
  </sheetPr>
  <dimension ref="A1:BB52"/>
  <sheetViews>
    <sheetView view="pageBreakPreview" topLeftCell="A22" zoomScale="80" zoomScaleNormal="80" zoomScaleSheetLayoutView="80" workbookViewId="0">
      <selection activeCell="AF27" sqref="AF27"/>
    </sheetView>
  </sheetViews>
  <sheetFormatPr defaultRowHeight="14.4"/>
  <cols>
    <col min="1" max="1" width="22.33203125" bestFit="1" customWidth="1"/>
    <col min="2" max="3" width="8.44140625" bestFit="1" customWidth="1"/>
    <col min="4" max="13" width="5.6640625" customWidth="1"/>
    <col min="14" max="14" width="7.5546875" customWidth="1"/>
    <col min="15" max="16" width="5.6640625" customWidth="1"/>
    <col min="17" max="17" width="6.88671875" customWidth="1"/>
    <col min="18" max="18" width="5.6640625" customWidth="1"/>
    <col min="19" max="20" width="6.44140625" customWidth="1"/>
    <col min="21" max="31" width="5.6640625" customWidth="1"/>
    <col min="32" max="34" width="12.6640625" customWidth="1"/>
    <col min="35" max="39" width="5.6640625" customWidth="1"/>
    <col min="40" max="40" width="14.33203125" customWidth="1"/>
  </cols>
  <sheetData>
    <row r="1" spans="1:38" ht="34.5" customHeight="1">
      <c r="A1" s="1891" t="s">
        <v>481</v>
      </c>
      <c r="B1" s="1892"/>
      <c r="C1" s="1892"/>
      <c r="D1" s="1892"/>
      <c r="E1" s="1892"/>
      <c r="F1" s="1892"/>
      <c r="G1" s="1892"/>
      <c r="H1" s="1892"/>
      <c r="I1" s="1892"/>
      <c r="J1" s="1892"/>
      <c r="K1" s="1892"/>
      <c r="L1" s="1892"/>
      <c r="M1" s="1892"/>
      <c r="N1" s="1892"/>
      <c r="O1" s="1892"/>
      <c r="P1" s="1892"/>
      <c r="Q1" s="1892"/>
      <c r="R1" s="1892"/>
      <c r="S1" s="1892"/>
      <c r="T1" s="1892"/>
      <c r="U1" s="779"/>
      <c r="V1" s="779"/>
      <c r="W1" s="779"/>
      <c r="X1" s="779"/>
      <c r="Y1" s="779"/>
      <c r="Z1" s="779"/>
      <c r="AA1" s="779"/>
      <c r="AB1" s="779"/>
      <c r="AC1" s="779"/>
      <c r="AD1" s="779"/>
      <c r="AE1" s="779"/>
      <c r="AF1" s="779"/>
      <c r="AG1" s="779"/>
      <c r="AH1" s="779"/>
      <c r="AI1" s="779"/>
      <c r="AJ1" s="779"/>
      <c r="AK1" s="779"/>
      <c r="AL1" s="779"/>
    </row>
    <row r="2" spans="1:38" ht="59.7" customHeight="1">
      <c r="A2" s="106" t="s">
        <v>46</v>
      </c>
      <c r="B2" s="781">
        <v>46028</v>
      </c>
      <c r="C2" s="781">
        <f t="shared" ref="C2:T2" si="0">EOMONTH(B2,1)</f>
        <v>46081</v>
      </c>
      <c r="D2" s="781">
        <f>EOMONTH(C2,1)</f>
        <v>46112</v>
      </c>
      <c r="E2" s="781">
        <f t="shared" si="0"/>
        <v>46142</v>
      </c>
      <c r="F2" s="781">
        <f t="shared" si="0"/>
        <v>46173</v>
      </c>
      <c r="G2" s="781">
        <f t="shared" si="0"/>
        <v>46203</v>
      </c>
      <c r="H2" s="781">
        <f t="shared" si="0"/>
        <v>46234</v>
      </c>
      <c r="I2" s="781">
        <f t="shared" si="0"/>
        <v>46265</v>
      </c>
      <c r="J2" s="781">
        <f t="shared" si="0"/>
        <v>46295</v>
      </c>
      <c r="K2" s="781">
        <f t="shared" si="0"/>
        <v>46326</v>
      </c>
      <c r="L2" s="781">
        <f t="shared" si="0"/>
        <v>46356</v>
      </c>
      <c r="M2" s="781">
        <f t="shared" si="0"/>
        <v>46387</v>
      </c>
      <c r="N2" s="781">
        <f t="shared" si="0"/>
        <v>46418</v>
      </c>
      <c r="O2" s="781">
        <f t="shared" si="0"/>
        <v>46446</v>
      </c>
      <c r="P2" s="781">
        <f t="shared" si="0"/>
        <v>46477</v>
      </c>
      <c r="Q2" s="781">
        <f t="shared" si="0"/>
        <v>46507</v>
      </c>
      <c r="R2" s="781">
        <f t="shared" si="0"/>
        <v>46538</v>
      </c>
      <c r="S2" s="781">
        <f t="shared" si="0"/>
        <v>46568</v>
      </c>
      <c r="T2" s="781">
        <f t="shared" si="0"/>
        <v>46599</v>
      </c>
      <c r="U2" s="107"/>
      <c r="V2" s="107"/>
      <c r="W2" s="107"/>
      <c r="X2" s="107"/>
      <c r="Y2" s="107"/>
      <c r="Z2" s="107"/>
      <c r="AA2" s="107"/>
      <c r="AB2" s="107"/>
      <c r="AC2" s="107"/>
      <c r="AD2" s="107"/>
      <c r="AE2" s="107"/>
      <c r="AF2" s="107"/>
      <c r="AG2" s="107"/>
      <c r="AH2" s="107"/>
      <c r="AI2" s="107"/>
      <c r="AJ2" s="107"/>
      <c r="AK2" s="107"/>
      <c r="AL2" s="108"/>
    </row>
    <row r="3" spans="1:38" ht="34.5" customHeight="1">
      <c r="A3" s="109" t="s">
        <v>47</v>
      </c>
      <c r="B3" s="780">
        <v>0</v>
      </c>
      <c r="C3" s="780">
        <v>25</v>
      </c>
      <c r="D3" s="780">
        <v>24</v>
      </c>
      <c r="E3" s="780">
        <v>26</v>
      </c>
      <c r="F3" s="780">
        <v>29</v>
      </c>
      <c r="G3" s="780">
        <v>30</v>
      </c>
      <c r="H3" s="780">
        <v>28</v>
      </c>
      <c r="I3" s="780">
        <v>32</v>
      </c>
      <c r="J3" s="780">
        <v>24</v>
      </c>
      <c r="K3" s="780">
        <v>28</v>
      </c>
      <c r="L3" s="780">
        <v>26</v>
      </c>
      <c r="M3" s="780">
        <v>22</v>
      </c>
      <c r="N3" s="780">
        <v>18</v>
      </c>
      <c r="O3" s="780">
        <v>21</v>
      </c>
      <c r="P3" s="780">
        <v>20</v>
      </c>
      <c r="Q3" s="780">
        <v>19</v>
      </c>
      <c r="R3" s="780">
        <v>21</v>
      </c>
      <c r="S3" s="780">
        <v>18</v>
      </c>
      <c r="T3" s="780">
        <v>15</v>
      </c>
      <c r="U3" s="770"/>
      <c r="V3" s="641"/>
      <c r="W3" s="641"/>
      <c r="X3" s="641"/>
      <c r="Y3" s="641"/>
      <c r="Z3" s="641"/>
      <c r="AA3" s="110"/>
      <c r="AB3" s="110"/>
      <c r="AC3" s="110"/>
      <c r="AD3" s="110"/>
      <c r="AE3" s="110"/>
      <c r="AF3" s="110"/>
      <c r="AG3" s="110"/>
      <c r="AH3" s="110"/>
      <c r="AI3" s="110"/>
      <c r="AJ3" s="110"/>
      <c r="AK3" s="110"/>
      <c r="AL3" s="110"/>
    </row>
    <row r="4" spans="1:38" ht="34.5" customHeight="1">
      <c r="A4" s="109" t="s">
        <v>264</v>
      </c>
      <c r="B4" s="641">
        <f>B3</f>
        <v>0</v>
      </c>
      <c r="C4" s="641">
        <f>B4+C3</f>
        <v>25</v>
      </c>
      <c r="D4" s="641">
        <f>C4+D3</f>
        <v>49</v>
      </c>
      <c r="E4" s="641">
        <f t="shared" ref="E4:T4" si="1">D4+E3</f>
        <v>75</v>
      </c>
      <c r="F4" s="641">
        <f t="shared" si="1"/>
        <v>104</v>
      </c>
      <c r="G4" s="641">
        <f t="shared" si="1"/>
        <v>134</v>
      </c>
      <c r="H4" s="641">
        <f t="shared" si="1"/>
        <v>162</v>
      </c>
      <c r="I4" s="641">
        <f t="shared" si="1"/>
        <v>194</v>
      </c>
      <c r="J4" s="641">
        <f t="shared" si="1"/>
        <v>218</v>
      </c>
      <c r="K4" s="641">
        <f t="shared" si="1"/>
        <v>246</v>
      </c>
      <c r="L4" s="641">
        <f t="shared" si="1"/>
        <v>272</v>
      </c>
      <c r="M4" s="641">
        <f t="shared" si="1"/>
        <v>294</v>
      </c>
      <c r="N4" s="641">
        <f t="shared" si="1"/>
        <v>312</v>
      </c>
      <c r="O4" s="641">
        <f t="shared" si="1"/>
        <v>333</v>
      </c>
      <c r="P4" s="641">
        <f t="shared" si="1"/>
        <v>353</v>
      </c>
      <c r="Q4" s="641">
        <f t="shared" si="1"/>
        <v>372</v>
      </c>
      <c r="R4" s="641">
        <f t="shared" si="1"/>
        <v>393</v>
      </c>
      <c r="S4" s="641">
        <f t="shared" si="1"/>
        <v>411</v>
      </c>
      <c r="T4" s="641">
        <f t="shared" si="1"/>
        <v>426</v>
      </c>
      <c r="U4" s="641"/>
      <c r="V4" s="641"/>
      <c r="W4" s="641"/>
      <c r="X4" s="641"/>
      <c r="Y4" s="641"/>
      <c r="Z4" s="641"/>
      <c r="AA4" s="110"/>
      <c r="AB4" s="110"/>
      <c r="AC4" s="110"/>
      <c r="AD4" s="110"/>
      <c r="AE4" s="110"/>
      <c r="AF4" s="110"/>
      <c r="AG4" s="110"/>
      <c r="AH4" s="110"/>
      <c r="AI4" s="110"/>
      <c r="AJ4" s="110"/>
      <c r="AK4" s="110"/>
      <c r="AL4" s="110"/>
    </row>
    <row r="5" spans="1:38" ht="34.5" customHeight="1">
      <c r="A5" s="109" t="s">
        <v>48</v>
      </c>
      <c r="B5" s="110">
        <v>11</v>
      </c>
      <c r="C5" s="110">
        <v>29</v>
      </c>
      <c r="D5" s="110">
        <v>28</v>
      </c>
      <c r="E5" s="110">
        <v>42</v>
      </c>
      <c r="F5" s="110">
        <v>53</v>
      </c>
      <c r="G5" s="110">
        <v>56</v>
      </c>
      <c r="H5" s="110">
        <v>57</v>
      </c>
      <c r="I5" s="110">
        <v>61</v>
      </c>
      <c r="J5" s="110">
        <v>53</v>
      </c>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row>
    <row r="6" spans="1:38" ht="34.5" customHeight="1">
      <c r="A6" s="111" t="s">
        <v>265</v>
      </c>
      <c r="B6" s="112">
        <f>B5</f>
        <v>11</v>
      </c>
      <c r="C6" s="112">
        <f t="shared" ref="C6:J6" si="2">B6+C5</f>
        <v>40</v>
      </c>
      <c r="D6" s="112">
        <f t="shared" si="2"/>
        <v>68</v>
      </c>
      <c r="E6" s="112">
        <f t="shared" si="2"/>
        <v>110</v>
      </c>
      <c r="F6" s="112">
        <f t="shared" si="2"/>
        <v>163</v>
      </c>
      <c r="G6" s="112">
        <f t="shared" si="2"/>
        <v>219</v>
      </c>
      <c r="H6" s="112">
        <f t="shared" si="2"/>
        <v>276</v>
      </c>
      <c r="I6" s="112">
        <f t="shared" si="2"/>
        <v>337</v>
      </c>
      <c r="J6" s="112">
        <f t="shared" si="2"/>
        <v>390</v>
      </c>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row>
    <row r="7" spans="1:38" ht="34.5" customHeight="1">
      <c r="A7" s="111" t="s">
        <v>261</v>
      </c>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row>
    <row r="8" spans="1:38" ht="34.5" customHeight="1" thickBot="1">
      <c r="A8" s="113" t="s">
        <v>268</v>
      </c>
      <c r="B8" s="114"/>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row>
    <row r="9" spans="1:38" ht="34.5" customHeight="1" thickTop="1">
      <c r="A9" s="1853" t="s">
        <v>482</v>
      </c>
      <c r="B9" s="1854"/>
      <c r="C9" s="1854"/>
      <c r="D9" s="1854"/>
      <c r="E9" s="1854"/>
      <c r="F9" s="1854"/>
      <c r="G9" s="1854"/>
      <c r="H9" s="1854"/>
      <c r="I9" s="1854"/>
      <c r="J9" s="1854"/>
      <c r="K9" s="1854"/>
      <c r="L9" s="1854"/>
      <c r="M9" s="1854"/>
      <c r="N9" s="1854"/>
      <c r="O9" s="1854"/>
      <c r="P9" s="1854"/>
      <c r="Q9" s="1854"/>
      <c r="R9" s="1854"/>
      <c r="S9" s="1854"/>
      <c r="T9" s="1854"/>
      <c r="U9" s="1854"/>
      <c r="V9" s="1854"/>
      <c r="W9" s="1854"/>
      <c r="X9" s="1854"/>
      <c r="Y9" s="1854"/>
      <c r="Z9" s="1854"/>
      <c r="AA9" s="1854"/>
      <c r="AB9" s="1854"/>
      <c r="AC9" s="1854"/>
      <c r="AD9" s="1854"/>
      <c r="AE9" s="1854"/>
      <c r="AF9" s="1854"/>
      <c r="AG9" s="1854"/>
      <c r="AH9" s="1854"/>
      <c r="AI9" s="1854"/>
      <c r="AJ9" s="1854"/>
      <c r="AK9" s="1854"/>
      <c r="AL9" s="1854"/>
    </row>
    <row r="10" spans="1:38" ht="59.7" customHeight="1">
      <c r="A10" s="106" t="s">
        <v>46</v>
      </c>
      <c r="B10" s="107">
        <v>46028</v>
      </c>
      <c r="C10" s="107">
        <f t="shared" ref="C10:T10" si="3">EOMONTH(B10,1)</f>
        <v>46081</v>
      </c>
      <c r="D10" s="107">
        <f t="shared" si="3"/>
        <v>46112</v>
      </c>
      <c r="E10" s="107">
        <f t="shared" si="3"/>
        <v>46142</v>
      </c>
      <c r="F10" s="107">
        <f t="shared" si="3"/>
        <v>46173</v>
      </c>
      <c r="G10" s="107">
        <f t="shared" si="3"/>
        <v>46203</v>
      </c>
      <c r="H10" s="107">
        <f t="shared" si="3"/>
        <v>46234</v>
      </c>
      <c r="I10" s="107">
        <f t="shared" si="3"/>
        <v>46265</v>
      </c>
      <c r="J10" s="107">
        <f t="shared" si="3"/>
        <v>46295</v>
      </c>
      <c r="K10" s="107">
        <f t="shared" si="3"/>
        <v>46326</v>
      </c>
      <c r="L10" s="107">
        <f t="shared" si="3"/>
        <v>46356</v>
      </c>
      <c r="M10" s="107">
        <f t="shared" si="3"/>
        <v>46387</v>
      </c>
      <c r="N10" s="107">
        <f t="shared" si="3"/>
        <v>46418</v>
      </c>
      <c r="O10" s="107">
        <f t="shared" si="3"/>
        <v>46446</v>
      </c>
      <c r="P10" s="107">
        <f t="shared" si="3"/>
        <v>46477</v>
      </c>
      <c r="Q10" s="107">
        <f t="shared" si="3"/>
        <v>46507</v>
      </c>
      <c r="R10" s="107">
        <f t="shared" si="3"/>
        <v>46538</v>
      </c>
      <c r="S10" s="107">
        <f t="shared" si="3"/>
        <v>46568</v>
      </c>
      <c r="T10" s="107">
        <f t="shared" si="3"/>
        <v>46599</v>
      </c>
      <c r="U10" s="107"/>
      <c r="V10" s="107"/>
      <c r="W10" s="107"/>
      <c r="X10" s="107"/>
      <c r="Y10" s="107"/>
      <c r="Z10" s="107"/>
      <c r="AA10" s="107"/>
      <c r="AB10" s="107"/>
      <c r="AC10" s="107"/>
      <c r="AD10" s="107"/>
      <c r="AE10" s="107"/>
      <c r="AF10" s="107"/>
      <c r="AG10" s="107"/>
      <c r="AH10" s="107"/>
      <c r="AI10" s="107"/>
      <c r="AJ10" s="107"/>
      <c r="AK10" s="107"/>
      <c r="AL10" s="108"/>
    </row>
    <row r="11" spans="1:38" ht="34.5" customHeight="1">
      <c r="A11" s="109" t="s">
        <v>47</v>
      </c>
      <c r="B11" s="780">
        <v>99.303846153846152</v>
      </c>
      <c r="C11" s="780">
        <v>169.35</v>
      </c>
      <c r="D11" s="780">
        <v>75.330769230769235</v>
      </c>
      <c r="E11" s="780">
        <v>94.219230769230762</v>
      </c>
      <c r="F11" s="780">
        <v>159.86538461538461</v>
      </c>
      <c r="G11" s="780">
        <v>267</v>
      </c>
      <c r="H11" s="780">
        <v>261.6307692307692</v>
      </c>
      <c r="I11" s="780">
        <v>286.78461538461539</v>
      </c>
      <c r="J11" s="780">
        <v>340.74615384615385</v>
      </c>
      <c r="K11" s="780">
        <v>326.71538461538461</v>
      </c>
      <c r="L11" s="780">
        <v>365.49615384615385</v>
      </c>
      <c r="M11" s="780">
        <v>279.19230769230768</v>
      </c>
      <c r="N11" s="780">
        <v>241.23461538461538</v>
      </c>
      <c r="O11" s="780">
        <v>214.71153846153845</v>
      </c>
      <c r="P11" s="780">
        <v>216.36923076923077</v>
      </c>
      <c r="Q11" s="780">
        <v>102.66923076923077</v>
      </c>
      <c r="R11" s="780">
        <v>122.79615384615384</v>
      </c>
      <c r="S11" s="780">
        <v>292.72692307692307</v>
      </c>
      <c r="T11" s="780">
        <v>12.892307692307693</v>
      </c>
      <c r="U11" s="641"/>
      <c r="V11" s="641"/>
      <c r="W11" s="641"/>
      <c r="X11" s="641"/>
      <c r="Y11" s="641"/>
      <c r="Z11" s="641"/>
      <c r="AA11" s="110"/>
      <c r="AB11" s="110"/>
      <c r="AC11" s="110"/>
      <c r="AD11" s="110"/>
      <c r="AE11" s="110"/>
      <c r="AF11" s="110"/>
      <c r="AG11" s="110"/>
      <c r="AH11" s="110"/>
      <c r="AI11" s="110"/>
      <c r="AJ11" s="110"/>
      <c r="AK11" s="110"/>
      <c r="AL11" s="110"/>
    </row>
    <row r="12" spans="1:38" ht="34.5" customHeight="1">
      <c r="A12" s="109" t="s">
        <v>264</v>
      </c>
      <c r="B12" s="641">
        <f>B11</f>
        <v>99.303846153846152</v>
      </c>
      <c r="C12" s="641">
        <f>B12+C11</f>
        <v>268.65384615384613</v>
      </c>
      <c r="D12" s="641">
        <f>C12+D11</f>
        <v>343.98461538461538</v>
      </c>
      <c r="E12" s="641">
        <f>D12+E11</f>
        <v>438.20384615384614</v>
      </c>
      <c r="F12" s="641">
        <f>E12+F11</f>
        <v>598.06923076923078</v>
      </c>
      <c r="G12" s="641">
        <f t="shared" ref="G12:T12" si="4">F12+G11</f>
        <v>865.06923076923078</v>
      </c>
      <c r="H12" s="641">
        <f t="shared" si="4"/>
        <v>1126.7</v>
      </c>
      <c r="I12" s="641">
        <f t="shared" si="4"/>
        <v>1413.4846153846154</v>
      </c>
      <c r="J12" s="641">
        <f t="shared" si="4"/>
        <v>1754.2307692307693</v>
      </c>
      <c r="K12" s="641">
        <f t="shared" si="4"/>
        <v>2080.9461538461537</v>
      </c>
      <c r="L12" s="641">
        <f t="shared" si="4"/>
        <v>2446.4423076923076</v>
      </c>
      <c r="M12" s="641">
        <f t="shared" si="4"/>
        <v>2725.6346153846152</v>
      </c>
      <c r="N12" s="641">
        <f t="shared" si="4"/>
        <v>2966.8692307692309</v>
      </c>
      <c r="O12" s="641">
        <f t="shared" si="4"/>
        <v>3181.5807692307694</v>
      </c>
      <c r="P12" s="641">
        <f t="shared" si="4"/>
        <v>3397.9500000000003</v>
      </c>
      <c r="Q12" s="641">
        <f t="shared" si="4"/>
        <v>3500.6192307692309</v>
      </c>
      <c r="R12" s="641">
        <f t="shared" si="4"/>
        <v>3623.4153846153845</v>
      </c>
      <c r="S12" s="641">
        <f t="shared" si="4"/>
        <v>3916.1423076923074</v>
      </c>
      <c r="T12" s="641">
        <f t="shared" si="4"/>
        <v>3929.0346153846153</v>
      </c>
      <c r="U12" s="110"/>
      <c r="V12" s="110"/>
      <c r="W12" s="110"/>
      <c r="X12" s="110"/>
      <c r="Y12" s="110"/>
      <c r="Z12" s="110"/>
      <c r="AA12" s="110"/>
      <c r="AB12" s="110"/>
      <c r="AC12" s="110"/>
      <c r="AD12" s="110"/>
      <c r="AE12" s="110"/>
      <c r="AF12" s="110"/>
      <c r="AG12" s="110"/>
      <c r="AH12" s="110"/>
      <c r="AI12" s="110"/>
      <c r="AJ12" s="110"/>
      <c r="AK12" s="110"/>
      <c r="AL12" s="110"/>
    </row>
    <row r="13" spans="1:38" ht="34.5" customHeight="1">
      <c r="A13" s="109" t="s">
        <v>48</v>
      </c>
      <c r="B13" s="110">
        <v>32</v>
      </c>
      <c r="C13" s="110">
        <v>148</v>
      </c>
      <c r="D13" s="110">
        <v>199</v>
      </c>
      <c r="E13" s="110">
        <v>321</v>
      </c>
      <c r="F13" s="110">
        <v>405</v>
      </c>
      <c r="G13" s="110">
        <v>400</v>
      </c>
      <c r="H13" s="110">
        <v>395</v>
      </c>
      <c r="I13" s="110">
        <v>377</v>
      </c>
      <c r="J13" s="110">
        <v>547</v>
      </c>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row>
    <row r="14" spans="1:38" ht="34.5" customHeight="1">
      <c r="A14" s="111" t="s">
        <v>265</v>
      </c>
      <c r="B14" s="112">
        <f>B13</f>
        <v>32</v>
      </c>
      <c r="C14" s="112">
        <f>B14+C13</f>
        <v>180</v>
      </c>
      <c r="D14" s="112">
        <f>C14+D13</f>
        <v>379</v>
      </c>
      <c r="E14" s="112">
        <f>D14+E13</f>
        <v>700</v>
      </c>
      <c r="F14" s="112">
        <f>E14+F13</f>
        <v>1105</v>
      </c>
      <c r="G14" s="112">
        <f>F14+G13</f>
        <v>1505</v>
      </c>
      <c r="H14" s="112">
        <f t="shared" ref="H14:J14" si="5">G14+H13</f>
        <v>1900</v>
      </c>
      <c r="I14" s="112">
        <f t="shared" si="5"/>
        <v>2277</v>
      </c>
      <c r="J14" s="112">
        <f t="shared" si="5"/>
        <v>2824</v>
      </c>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row>
    <row r="15" spans="1:38" ht="34.5" customHeight="1">
      <c r="A15" s="111" t="s">
        <v>261</v>
      </c>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row>
    <row r="16" spans="1:38" ht="34.5" customHeight="1" thickBot="1">
      <c r="A16" s="113" t="s">
        <v>267</v>
      </c>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row>
    <row r="17" spans="1:54" ht="34.5" customHeight="1" thickTop="1">
      <c r="H17" s="115"/>
      <c r="I17" s="115"/>
      <c r="J17" s="115"/>
      <c r="K17" s="115"/>
      <c r="L17" s="115"/>
      <c r="M17" s="115"/>
      <c r="N17" s="115"/>
      <c r="O17" s="115"/>
      <c r="X17" s="115"/>
      <c r="Y17" s="115"/>
      <c r="Z17" s="115"/>
      <c r="AA17" s="115"/>
      <c r="AB17" s="115"/>
      <c r="AC17" s="115"/>
      <c r="AD17" s="115"/>
      <c r="AE17" s="115"/>
      <c r="AF17" s="115"/>
      <c r="AG17" s="115"/>
      <c r="AH17" s="115"/>
      <c r="AI17" s="115"/>
      <c r="AJ17" s="115"/>
      <c r="AK17" s="115"/>
      <c r="AL17" s="115"/>
    </row>
    <row r="18" spans="1:54" ht="34.5" customHeight="1">
      <c r="A18" s="1867" t="s">
        <v>269</v>
      </c>
      <c r="B18" s="1868"/>
      <c r="C18" s="1868"/>
      <c r="D18" s="1868"/>
      <c r="E18" s="1868"/>
      <c r="F18" s="1868"/>
      <c r="G18" s="1868"/>
      <c r="H18" s="1868"/>
      <c r="I18" s="1869"/>
      <c r="W18" s="650"/>
      <c r="AG18" s="1873" t="s">
        <v>6</v>
      </c>
      <c r="AH18" s="1874"/>
      <c r="AI18" s="1872">
        <f>EOMONTH('General Information'!$L$1,0)</f>
        <v>46295</v>
      </c>
      <c r="AJ18" s="1872"/>
      <c r="AK18" s="1872"/>
      <c r="AL18" s="1872"/>
      <c r="AM18" s="1871">
        <f>EOMONTH(AI18,1)</f>
        <v>46326</v>
      </c>
      <c r="AN18" s="1871"/>
      <c r="AO18" s="1871"/>
      <c r="AS18" s="1895"/>
      <c r="AT18" s="1895"/>
      <c r="AU18" s="1895"/>
      <c r="AV18" s="1895"/>
      <c r="AW18" s="1895"/>
      <c r="AX18" s="1895"/>
    </row>
    <row r="19" spans="1:54" ht="34.5" customHeight="1">
      <c r="A19" s="117" t="s">
        <v>18</v>
      </c>
      <c r="B19" s="1860" t="s">
        <v>15</v>
      </c>
      <c r="C19" s="1860"/>
      <c r="D19" s="1860" t="s">
        <v>31</v>
      </c>
      <c r="E19" s="1860"/>
      <c r="F19" s="1860" t="s">
        <v>263</v>
      </c>
      <c r="G19" s="1860"/>
      <c r="H19" s="1860" t="s">
        <v>270</v>
      </c>
      <c r="I19" s="1861"/>
      <c r="AI19" s="115"/>
      <c r="AJ19" s="115"/>
      <c r="AK19" s="115"/>
      <c r="AL19" s="115"/>
      <c r="AM19" s="115"/>
      <c r="AN19" s="115"/>
      <c r="AS19" s="1896"/>
      <c r="AT19" s="1896"/>
      <c r="AU19" s="1897"/>
      <c r="AV19" s="1898"/>
      <c r="AW19" s="1899"/>
      <c r="AX19" s="1899"/>
    </row>
    <row r="20" spans="1:54" ht="34.5" customHeight="1">
      <c r="A20" s="116">
        <v>32</v>
      </c>
      <c r="B20" s="1878">
        <v>53</v>
      </c>
      <c r="C20" s="1879"/>
      <c r="D20" s="1880">
        <f>B20-A20</f>
        <v>21</v>
      </c>
      <c r="E20" s="1880"/>
      <c r="F20" s="1855">
        <f>HLOOKUP($AM$18,$B$2:$T$8,6,FALSE)</f>
        <v>0</v>
      </c>
      <c r="G20" s="1870"/>
      <c r="H20" s="1855">
        <v>4</v>
      </c>
      <c r="I20" s="1870"/>
      <c r="AI20" s="115"/>
      <c r="AJ20" s="115"/>
      <c r="AK20" s="115"/>
      <c r="AL20" s="115"/>
      <c r="AM20" s="115"/>
      <c r="AN20" s="115"/>
      <c r="AS20" s="1896"/>
      <c r="AT20" s="1896"/>
      <c r="AU20" s="1897"/>
      <c r="AV20" s="1898"/>
      <c r="AW20" s="1899"/>
      <c r="AX20" s="1899"/>
      <c r="BA20" s="770"/>
      <c r="BB20" s="770"/>
    </row>
    <row r="21" spans="1:54" ht="36.6" customHeight="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S21" s="1896"/>
      <c r="AT21" s="1896"/>
      <c r="AU21" s="1899"/>
      <c r="AV21" s="1899"/>
      <c r="AW21" s="1899"/>
      <c r="AX21" s="1899"/>
    </row>
    <row r="22" spans="1:54" ht="34.950000000000003" customHeight="1">
      <c r="A22" s="1867" t="s">
        <v>266</v>
      </c>
      <c r="B22" s="1868"/>
      <c r="C22" s="1868"/>
      <c r="D22" s="1868"/>
      <c r="E22" s="1868"/>
      <c r="F22" s="1868"/>
      <c r="G22" s="1868"/>
      <c r="H22" s="1868"/>
      <c r="I22" s="1869"/>
      <c r="J22" s="115"/>
      <c r="L22" s="1867" t="s">
        <v>314</v>
      </c>
      <c r="M22" s="1877"/>
      <c r="N22" s="1877"/>
      <c r="O22" s="1877"/>
      <c r="P22" s="1877"/>
      <c r="Q22" s="1877"/>
      <c r="R22" s="1877"/>
      <c r="S22" s="1877"/>
      <c r="T22" s="1877"/>
      <c r="U22" s="1877"/>
      <c r="V22" s="1877"/>
      <c r="W22" s="1877"/>
      <c r="X22" s="1877"/>
      <c r="Y22" s="1877"/>
      <c r="Z22" s="1877"/>
      <c r="AA22" s="1877"/>
      <c r="AK22" s="115"/>
      <c r="AL22" s="115"/>
      <c r="AM22" s="115"/>
      <c r="AN22" s="115"/>
    </row>
    <row r="23" spans="1:54" ht="39.450000000000003" customHeight="1">
      <c r="A23" s="117" t="s">
        <v>18</v>
      </c>
      <c r="B23" s="1860" t="s">
        <v>15</v>
      </c>
      <c r="C23" s="1860"/>
      <c r="D23" s="1860" t="s">
        <v>31</v>
      </c>
      <c r="E23" s="1860"/>
      <c r="F23" s="1860" t="s">
        <v>263</v>
      </c>
      <c r="G23" s="1860"/>
      <c r="H23" s="1860" t="s">
        <v>270</v>
      </c>
      <c r="I23" s="1861"/>
      <c r="J23" s="115"/>
      <c r="L23" s="1864" t="s">
        <v>315</v>
      </c>
      <c r="M23" s="1861"/>
      <c r="N23" s="1860" t="s">
        <v>511</v>
      </c>
      <c r="O23" s="1861"/>
      <c r="P23" s="1860" t="s">
        <v>512</v>
      </c>
      <c r="Q23" s="1861"/>
      <c r="R23" s="1860" t="s">
        <v>513</v>
      </c>
      <c r="S23" s="1861"/>
      <c r="T23" s="1860" t="s">
        <v>514</v>
      </c>
      <c r="U23" s="1861"/>
      <c r="V23" s="1860" t="s">
        <v>515</v>
      </c>
      <c r="W23" s="1861"/>
      <c r="X23" s="1860" t="s">
        <v>516</v>
      </c>
      <c r="Y23" s="1861"/>
      <c r="Z23" s="1860" t="s">
        <v>932</v>
      </c>
      <c r="AA23" s="1861"/>
      <c r="AB23" s="1860" t="s">
        <v>933</v>
      </c>
      <c r="AC23" s="1861"/>
      <c r="AD23" s="1860" t="s">
        <v>313</v>
      </c>
      <c r="AE23" s="1861"/>
      <c r="AF23" s="1856" t="s">
        <v>5</v>
      </c>
      <c r="AG23" s="1857"/>
      <c r="AK23" s="115"/>
      <c r="AL23" s="115"/>
      <c r="AN23" s="1021"/>
      <c r="AO23" s="1021"/>
      <c r="AP23" s="115"/>
      <c r="AQ23" s="115"/>
      <c r="AR23" s="115"/>
    </row>
    <row r="24" spans="1:54" ht="44.7" customHeight="1">
      <c r="A24" s="116">
        <v>287</v>
      </c>
      <c r="B24" s="1878">
        <v>547</v>
      </c>
      <c r="C24" s="1879"/>
      <c r="D24" s="1880">
        <f>B24-A24</f>
        <v>260</v>
      </c>
      <c r="E24" s="1880"/>
      <c r="F24" s="1855">
        <f>HLOOKUP($AM$18,$B$10:$AL$16,6,FALSE)</f>
        <v>0</v>
      </c>
      <c r="G24" s="1870"/>
      <c r="H24" s="1855">
        <v>2</v>
      </c>
      <c r="I24" s="1870"/>
      <c r="J24" s="115"/>
      <c r="K24" s="115"/>
      <c r="L24" s="1865" t="s">
        <v>2</v>
      </c>
      <c r="M24" s="1866"/>
      <c r="N24" s="1855">
        <v>15</v>
      </c>
      <c r="O24" s="1855"/>
      <c r="P24" s="1855">
        <v>2</v>
      </c>
      <c r="Q24" s="1855"/>
      <c r="R24" s="1855">
        <v>3</v>
      </c>
      <c r="S24" s="1855"/>
      <c r="T24" s="1855">
        <v>9</v>
      </c>
      <c r="U24" s="1855"/>
      <c r="V24" s="1855">
        <v>2</v>
      </c>
      <c r="W24" s="1855"/>
      <c r="X24" s="1855">
        <v>135</v>
      </c>
      <c r="Y24" s="1855"/>
      <c r="Z24" s="1855">
        <v>41</v>
      </c>
      <c r="AA24" s="1855"/>
      <c r="AB24" s="1855">
        <v>42</v>
      </c>
      <c r="AC24" s="1855"/>
      <c r="AD24" s="1855">
        <v>38</v>
      </c>
      <c r="AE24" s="1855"/>
      <c r="AF24" s="1858">
        <f>SUM(N24:AE24)</f>
        <v>287</v>
      </c>
      <c r="AG24" s="1859"/>
      <c r="AK24" s="115"/>
      <c r="AL24" s="115"/>
      <c r="AN24" s="1021"/>
      <c r="AO24" s="1021"/>
      <c r="AP24" s="115"/>
      <c r="AQ24" s="115"/>
      <c r="AR24" s="115"/>
    </row>
    <row r="25" spans="1:54" ht="40.200000000000003" customHeight="1">
      <c r="A25" s="115"/>
      <c r="B25" s="115"/>
      <c r="C25" s="115"/>
      <c r="D25" s="115"/>
      <c r="E25" s="115"/>
      <c r="F25" s="115"/>
      <c r="G25" s="115"/>
      <c r="H25" s="115"/>
      <c r="I25" s="115"/>
      <c r="J25" s="115"/>
      <c r="K25" s="115"/>
      <c r="L25" s="1862" t="s">
        <v>15</v>
      </c>
      <c r="M25" s="1863"/>
      <c r="N25" s="1855">
        <v>16</v>
      </c>
      <c r="O25" s="1855"/>
      <c r="P25" s="1855">
        <v>3</v>
      </c>
      <c r="Q25" s="1855"/>
      <c r="R25" s="1855">
        <v>3</v>
      </c>
      <c r="S25" s="1855"/>
      <c r="T25" s="1855">
        <v>18</v>
      </c>
      <c r="U25" s="1855"/>
      <c r="V25" s="1855">
        <v>2</v>
      </c>
      <c r="W25" s="1855"/>
      <c r="X25" s="1855">
        <v>321</v>
      </c>
      <c r="Y25" s="1855"/>
      <c r="Z25" s="1855">
        <v>84</v>
      </c>
      <c r="AA25" s="1855"/>
      <c r="AB25" s="1855">
        <v>90</v>
      </c>
      <c r="AC25" s="1855"/>
      <c r="AD25" s="1855">
        <v>63</v>
      </c>
      <c r="AE25" s="1855"/>
      <c r="AF25" s="1858">
        <f>SUM(N25:AE25)</f>
        <v>600</v>
      </c>
      <c r="AG25" s="1859"/>
      <c r="AK25" s="115"/>
      <c r="AL25" s="115"/>
      <c r="AN25" s="1021"/>
      <c r="AO25" s="1021"/>
      <c r="AP25" s="115"/>
      <c r="AQ25" s="115"/>
      <c r="AR25" s="115"/>
      <c r="AS25" s="1902"/>
      <c r="AT25" s="1902"/>
      <c r="AU25" s="1895"/>
      <c r="AV25" s="1895"/>
      <c r="AW25" s="1895"/>
      <c r="AX25" s="1895"/>
    </row>
    <row r="26" spans="1:54" ht="25.95" customHeight="1">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K26" s="115"/>
      <c r="AL26" s="115"/>
      <c r="AM26" s="115"/>
      <c r="AN26" s="1021"/>
      <c r="AO26" s="1021"/>
      <c r="AS26" s="1903"/>
      <c r="AT26" s="1904"/>
      <c r="AU26" s="1899"/>
      <c r="AV26" s="1899"/>
      <c r="AW26" s="1905"/>
      <c r="AX26" s="1899"/>
    </row>
    <row r="27" spans="1:54">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021"/>
      <c r="AO27" s="1021"/>
      <c r="AS27" s="1900"/>
      <c r="AT27" s="1900"/>
      <c r="AU27" s="1901"/>
      <c r="AV27" s="1901"/>
      <c r="AW27" s="1901"/>
      <c r="AX27" s="1901"/>
    </row>
    <row r="28" spans="1:54">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021"/>
      <c r="AO28" s="1021"/>
      <c r="AS28" s="1900"/>
      <c r="AT28" s="1900"/>
      <c r="AU28" s="1901"/>
      <c r="AV28" s="1901"/>
      <c r="AW28" s="1901"/>
      <c r="AX28" s="1901"/>
    </row>
    <row r="29" spans="1:54">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021"/>
      <c r="AO29" s="1021"/>
    </row>
    <row r="30" spans="1:54">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021"/>
      <c r="AO30" s="1021"/>
    </row>
    <row r="31" spans="1:54">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021"/>
      <c r="AO31" s="1021"/>
    </row>
    <row r="32" spans="1:54" ht="34.5" customHeight="1">
      <c r="A32" s="1893" t="s">
        <v>262</v>
      </c>
      <c r="B32" s="1894"/>
      <c r="C32" s="1894"/>
      <c r="D32" s="1894"/>
      <c r="E32" s="1894"/>
      <c r="F32" s="1894"/>
      <c r="G32" s="1894"/>
      <c r="H32" s="1894"/>
      <c r="I32" s="1894"/>
      <c r="J32" s="1894"/>
      <c r="K32" s="1894"/>
      <c r="L32" s="1894"/>
      <c r="M32" s="1894"/>
      <c r="N32" s="1894"/>
      <c r="O32" s="1894"/>
      <c r="P32" s="1894"/>
      <c r="Q32" s="1894"/>
      <c r="R32" s="1894"/>
      <c r="S32" s="1894"/>
      <c r="T32" s="1894"/>
      <c r="U32" s="1894"/>
      <c r="V32" s="1894"/>
      <c r="W32" s="1894"/>
      <c r="X32" s="1894"/>
      <c r="Y32" s="1894"/>
      <c r="Z32" s="1894"/>
      <c r="AA32" s="1894"/>
      <c r="AB32" s="1894"/>
      <c r="AC32" s="1894"/>
      <c r="AD32" s="1894"/>
      <c r="AE32" s="1894"/>
      <c r="AF32" s="1894"/>
      <c r="AG32" s="1894"/>
      <c r="AH32" s="1894"/>
      <c r="AI32" s="1894"/>
      <c r="AJ32" s="1894"/>
      <c r="AK32" s="1894"/>
      <c r="AL32" s="1894"/>
      <c r="AN32" s="1021"/>
      <c r="AO32" s="1021"/>
    </row>
    <row r="33" spans="1:41" ht="67.95" customHeight="1">
      <c r="A33" s="106" t="s">
        <v>46</v>
      </c>
      <c r="B33" s="781">
        <v>46028</v>
      </c>
      <c r="C33" s="781">
        <f t="shared" ref="C33:T33" si="6">EOMONTH(B33,1)</f>
        <v>46081</v>
      </c>
      <c r="D33" s="781">
        <f t="shared" si="6"/>
        <v>46112</v>
      </c>
      <c r="E33" s="781">
        <f t="shared" si="6"/>
        <v>46142</v>
      </c>
      <c r="F33" s="781">
        <f t="shared" si="6"/>
        <v>46173</v>
      </c>
      <c r="G33" s="781">
        <f t="shared" si="6"/>
        <v>46203</v>
      </c>
      <c r="H33" s="781">
        <f t="shared" si="6"/>
        <v>46234</v>
      </c>
      <c r="I33" s="781">
        <f t="shared" si="6"/>
        <v>46265</v>
      </c>
      <c r="J33" s="781">
        <f t="shared" si="6"/>
        <v>46295</v>
      </c>
      <c r="K33" s="781">
        <f t="shared" si="6"/>
        <v>46326</v>
      </c>
      <c r="L33" s="781">
        <f t="shared" si="6"/>
        <v>46356</v>
      </c>
      <c r="M33" s="781">
        <f t="shared" si="6"/>
        <v>46387</v>
      </c>
      <c r="N33" s="781">
        <f t="shared" si="6"/>
        <v>46418</v>
      </c>
      <c r="O33" s="781">
        <f t="shared" si="6"/>
        <v>46446</v>
      </c>
      <c r="P33" s="781">
        <f t="shared" si="6"/>
        <v>46477</v>
      </c>
      <c r="Q33" s="781">
        <f t="shared" si="6"/>
        <v>46507</v>
      </c>
      <c r="R33" s="781">
        <f t="shared" si="6"/>
        <v>46538</v>
      </c>
      <c r="S33" s="781">
        <f t="shared" si="6"/>
        <v>46568</v>
      </c>
      <c r="T33" s="781">
        <f t="shared" si="6"/>
        <v>46599</v>
      </c>
      <c r="U33" s="107"/>
      <c r="V33" s="107"/>
      <c r="W33" s="107"/>
      <c r="X33" s="107"/>
      <c r="Y33" s="107"/>
      <c r="Z33" s="107"/>
      <c r="AA33" s="107"/>
      <c r="AB33" s="107"/>
      <c r="AC33" s="107"/>
      <c r="AD33" s="107"/>
      <c r="AE33" s="107"/>
      <c r="AF33" s="107"/>
      <c r="AG33" s="107"/>
      <c r="AH33" s="107"/>
      <c r="AI33" s="107"/>
      <c r="AJ33" s="107"/>
      <c r="AK33" s="107"/>
      <c r="AL33" s="107"/>
      <c r="AN33" s="1021"/>
      <c r="AO33" s="1021"/>
    </row>
    <row r="34" spans="1:41" ht="40.5" customHeight="1">
      <c r="A34" s="109" t="s">
        <v>47</v>
      </c>
      <c r="B34" s="641">
        <v>0</v>
      </c>
      <c r="C34" s="641">
        <v>20</v>
      </c>
      <c r="D34" s="770">
        <v>44</v>
      </c>
      <c r="E34" s="770">
        <v>50</v>
      </c>
      <c r="F34" s="770">
        <v>65.085423076923064</v>
      </c>
      <c r="G34" s="770">
        <v>228</v>
      </c>
      <c r="H34" s="770">
        <v>220</v>
      </c>
      <c r="I34" s="770">
        <v>205</v>
      </c>
      <c r="J34" s="770">
        <v>190</v>
      </c>
      <c r="K34" s="770">
        <v>150</v>
      </c>
      <c r="L34" s="770">
        <v>110</v>
      </c>
      <c r="M34" s="770">
        <v>80.446153846153834</v>
      </c>
      <c r="N34" s="770">
        <v>57.873076923076923</v>
      </c>
      <c r="O34" s="770">
        <v>18.957692307692305</v>
      </c>
      <c r="P34" s="770">
        <v>10.496153846153845</v>
      </c>
      <c r="Q34" s="770">
        <v>4.9230769230769234</v>
      </c>
      <c r="R34" s="770">
        <v>11.123076923076924</v>
      </c>
      <c r="S34" s="770">
        <v>27.272115384615386</v>
      </c>
      <c r="T34" s="770">
        <v>0.5971153846153846</v>
      </c>
      <c r="U34" s="641"/>
      <c r="V34" s="641"/>
      <c r="W34" s="641"/>
      <c r="X34" s="641"/>
      <c r="Y34" s="110"/>
      <c r="Z34" s="110"/>
      <c r="AA34" s="110"/>
      <c r="AB34" s="110"/>
      <c r="AC34" s="110"/>
      <c r="AD34" s="110"/>
      <c r="AE34" s="110"/>
      <c r="AF34" s="110"/>
      <c r="AG34" s="110"/>
      <c r="AH34" s="110"/>
      <c r="AI34" s="110"/>
      <c r="AJ34" s="110"/>
      <c r="AK34" s="110"/>
      <c r="AL34" s="110"/>
      <c r="AN34" s="1021"/>
      <c r="AO34" s="1021"/>
    </row>
    <row r="35" spans="1:41" ht="40.5" customHeight="1">
      <c r="A35" s="109" t="s">
        <v>264</v>
      </c>
      <c r="B35" s="641">
        <f>B34</f>
        <v>0</v>
      </c>
      <c r="C35" s="641">
        <f>B35+C34</f>
        <v>20</v>
      </c>
      <c r="D35" s="641">
        <f t="shared" ref="D35:T35" si="7">C35+D34</f>
        <v>64</v>
      </c>
      <c r="E35" s="641">
        <f t="shared" si="7"/>
        <v>114</v>
      </c>
      <c r="F35" s="641">
        <f t="shared" si="7"/>
        <v>179.08542307692306</v>
      </c>
      <c r="G35" s="641">
        <f t="shared" si="7"/>
        <v>407.08542307692306</v>
      </c>
      <c r="H35" s="641">
        <f t="shared" si="7"/>
        <v>627.08542307692301</v>
      </c>
      <c r="I35" s="641">
        <f t="shared" si="7"/>
        <v>832.08542307692301</v>
      </c>
      <c r="J35" s="641">
        <f t="shared" si="7"/>
        <v>1022.085423076923</v>
      </c>
      <c r="K35" s="641">
        <f t="shared" si="7"/>
        <v>1172.085423076923</v>
      </c>
      <c r="L35" s="641">
        <f t="shared" si="7"/>
        <v>1282.085423076923</v>
      </c>
      <c r="M35" s="641">
        <f t="shared" si="7"/>
        <v>1362.531576923077</v>
      </c>
      <c r="N35" s="641">
        <f t="shared" si="7"/>
        <v>1420.4046538461539</v>
      </c>
      <c r="O35" s="641">
        <f t="shared" si="7"/>
        <v>1439.3623461538461</v>
      </c>
      <c r="P35" s="641">
        <f t="shared" si="7"/>
        <v>1449.8585</v>
      </c>
      <c r="Q35" s="641">
        <f t="shared" si="7"/>
        <v>1454.781576923077</v>
      </c>
      <c r="R35" s="641">
        <f t="shared" si="7"/>
        <v>1465.9046538461539</v>
      </c>
      <c r="S35" s="641">
        <f t="shared" si="7"/>
        <v>1493.1767692307692</v>
      </c>
      <c r="T35" s="641">
        <f t="shared" si="7"/>
        <v>1493.7738846153845</v>
      </c>
      <c r="U35" s="641"/>
      <c r="V35" s="641"/>
      <c r="W35" s="641"/>
      <c r="X35" s="641"/>
      <c r="Y35" s="110"/>
      <c r="Z35" s="110"/>
      <c r="AA35" s="110"/>
      <c r="AB35" s="110"/>
      <c r="AC35" s="110"/>
      <c r="AD35" s="110"/>
      <c r="AE35" s="110"/>
      <c r="AF35" s="110"/>
      <c r="AG35" s="110"/>
      <c r="AH35" s="110"/>
      <c r="AI35" s="110"/>
      <c r="AJ35" s="110"/>
      <c r="AK35" s="110"/>
      <c r="AL35" s="110"/>
      <c r="AN35" s="1021"/>
      <c r="AO35" s="1021"/>
    </row>
    <row r="36" spans="1:41" ht="28.5" customHeight="1">
      <c r="A36" s="109" t="s">
        <v>48</v>
      </c>
      <c r="B36" s="110">
        <v>0</v>
      </c>
      <c r="C36" s="110">
        <v>35</v>
      </c>
      <c r="D36" s="110">
        <v>111</v>
      </c>
      <c r="E36" s="110">
        <v>241</v>
      </c>
      <c r="F36" s="641">
        <v>260</v>
      </c>
      <c r="G36" s="110">
        <v>320</v>
      </c>
      <c r="H36" s="641">
        <f>B43</f>
        <v>326</v>
      </c>
      <c r="I36" s="110">
        <v>225</v>
      </c>
      <c r="J36" s="110">
        <v>326</v>
      </c>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N36" s="1021"/>
      <c r="AO36" s="1021"/>
    </row>
    <row r="37" spans="1:41" ht="28.5" customHeight="1">
      <c r="A37" s="111" t="s">
        <v>265</v>
      </c>
      <c r="B37" s="112">
        <v>0</v>
      </c>
      <c r="C37" s="112">
        <f t="shared" ref="C37:J37" si="8">B37+C36</f>
        <v>35</v>
      </c>
      <c r="D37" s="112">
        <f t="shared" si="8"/>
        <v>146</v>
      </c>
      <c r="E37" s="112">
        <f t="shared" si="8"/>
        <v>387</v>
      </c>
      <c r="F37" s="112">
        <f t="shared" si="8"/>
        <v>647</v>
      </c>
      <c r="G37" s="112">
        <f t="shared" si="8"/>
        <v>967</v>
      </c>
      <c r="H37" s="112">
        <f t="shared" si="8"/>
        <v>1293</v>
      </c>
      <c r="I37" s="112">
        <f t="shared" si="8"/>
        <v>1518</v>
      </c>
      <c r="J37" s="112">
        <f t="shared" si="8"/>
        <v>1844</v>
      </c>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N37" s="1022"/>
      <c r="AO37" s="1023"/>
    </row>
    <row r="38" spans="1:41" s="6" customFormat="1" ht="28.5" customHeight="1" thickBot="1">
      <c r="A38" s="113" t="s">
        <v>261</v>
      </c>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N38" s="1022"/>
      <c r="AO38" s="1024"/>
    </row>
    <row r="39" spans="1:41" ht="15" thickTop="1">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022"/>
      <c r="AO39" s="1023"/>
    </row>
    <row r="40" spans="1:41">
      <c r="AN40" s="1022"/>
      <c r="AO40" s="1023"/>
    </row>
    <row r="41" spans="1:41">
      <c r="A41" s="1875" t="s">
        <v>287</v>
      </c>
      <c r="B41" s="1876"/>
      <c r="C41" s="1876"/>
      <c r="D41" s="1876"/>
      <c r="E41" s="1876"/>
      <c r="F41" s="1876"/>
      <c r="G41" s="1876"/>
      <c r="H41" s="1876"/>
      <c r="I41" s="1876"/>
    </row>
    <row r="42" spans="1:41" ht="14.7" customHeight="1">
      <c r="A42" s="117" t="s">
        <v>18</v>
      </c>
      <c r="B42" s="1860" t="s">
        <v>15</v>
      </c>
      <c r="C42" s="1860"/>
      <c r="D42" s="1860" t="s">
        <v>298</v>
      </c>
      <c r="E42" s="1860"/>
      <c r="F42" s="1884" t="s">
        <v>31</v>
      </c>
      <c r="G42" s="1885"/>
      <c r="H42" s="1860" t="s">
        <v>263</v>
      </c>
      <c r="I42" s="1860"/>
    </row>
    <row r="43" spans="1:41">
      <c r="A43" s="116">
        <v>195</v>
      </c>
      <c r="B43" s="1886">
        <v>326</v>
      </c>
      <c r="C43" s="1887">
        <f>HLOOKUP($AI$18,$B$33:$AL$38,2,FALSE)</f>
        <v>190</v>
      </c>
      <c r="D43" s="1858">
        <f>AJ52</f>
        <v>0</v>
      </c>
      <c r="E43" s="1890"/>
      <c r="F43" s="1888">
        <f>B43-A43</f>
        <v>131</v>
      </c>
      <c r="G43" s="1889"/>
      <c r="H43" s="1858">
        <f>HLOOKUP($AM$18,$B$33:$AL$38,6,FALSE)</f>
        <v>0</v>
      </c>
      <c r="I43" s="1859"/>
    </row>
    <row r="44" spans="1:41">
      <c r="B44" t="s">
        <v>473</v>
      </c>
    </row>
    <row r="45" spans="1:41">
      <c r="L45" t="s">
        <v>540</v>
      </c>
    </row>
    <row r="49" spans="1:36" ht="19.2" customHeight="1">
      <c r="A49" s="117" t="s">
        <v>288</v>
      </c>
      <c r="B49" s="1860" t="s">
        <v>1320</v>
      </c>
      <c r="C49" s="1860" t="s">
        <v>284</v>
      </c>
      <c r="D49" s="1860" t="s">
        <v>626</v>
      </c>
      <c r="E49" s="1860" t="s">
        <v>285</v>
      </c>
      <c r="F49" s="1860" t="s">
        <v>627</v>
      </c>
      <c r="G49" s="1860" t="s">
        <v>286</v>
      </c>
      <c r="H49" s="1860" t="s">
        <v>517</v>
      </c>
      <c r="I49" s="1860"/>
      <c r="J49" s="1860" t="s">
        <v>1321</v>
      </c>
      <c r="K49" s="1860"/>
      <c r="L49" s="1860" t="s">
        <v>1322</v>
      </c>
      <c r="M49" s="1860"/>
      <c r="N49" s="1860" t="s">
        <v>518</v>
      </c>
      <c r="O49" s="1860"/>
      <c r="P49" s="1860" t="s">
        <v>628</v>
      </c>
      <c r="Q49" s="1860"/>
      <c r="R49" s="1860" t="s">
        <v>629</v>
      </c>
      <c r="S49" s="1860"/>
      <c r="T49" s="1884" t="s">
        <v>1323</v>
      </c>
      <c r="U49" s="1885"/>
      <c r="V49" s="1881" t="s">
        <v>1324</v>
      </c>
      <c r="W49" s="1881"/>
      <c r="X49" s="1881" t="s">
        <v>1325</v>
      </c>
      <c r="Y49" s="1881"/>
      <c r="Z49" s="1881" t="s">
        <v>748</v>
      </c>
      <c r="AA49" s="1881"/>
      <c r="AB49" s="1882" t="s">
        <v>1326</v>
      </c>
      <c r="AC49" s="1883"/>
      <c r="AD49" s="1882" t="s">
        <v>1327</v>
      </c>
      <c r="AE49" s="1883"/>
      <c r="AF49" s="652" t="s">
        <v>1328</v>
      </c>
      <c r="AG49" s="1014" t="s">
        <v>1329</v>
      </c>
      <c r="AH49" s="1018" t="s">
        <v>286</v>
      </c>
      <c r="AI49" s="1019" t="s">
        <v>5</v>
      </c>
      <c r="AJ49" s="1016"/>
    </row>
    <row r="50" spans="1:36" ht="14.7" customHeight="1">
      <c r="A50" s="117" t="s">
        <v>2</v>
      </c>
      <c r="B50" s="1855">
        <v>7</v>
      </c>
      <c r="C50" s="1855"/>
      <c r="D50" s="1855">
        <v>4</v>
      </c>
      <c r="E50" s="1855"/>
      <c r="F50" s="1855">
        <v>70</v>
      </c>
      <c r="G50" s="1855"/>
      <c r="H50" s="1855">
        <v>2</v>
      </c>
      <c r="I50" s="1855"/>
      <c r="J50" s="1855">
        <v>4</v>
      </c>
      <c r="K50" s="1855"/>
      <c r="L50" s="1855">
        <v>3</v>
      </c>
      <c r="M50" s="1855"/>
      <c r="N50" s="1855">
        <v>13</v>
      </c>
      <c r="O50" s="1855"/>
      <c r="P50" s="1855">
        <v>2</v>
      </c>
      <c r="Q50" s="1855"/>
      <c r="R50" s="1855">
        <v>15</v>
      </c>
      <c r="S50" s="1855"/>
      <c r="T50" s="1878">
        <v>15</v>
      </c>
      <c r="U50" s="1879"/>
      <c r="V50" s="1855">
        <v>19</v>
      </c>
      <c r="W50" s="1855"/>
      <c r="X50" s="1855">
        <v>1</v>
      </c>
      <c r="Y50" s="1855"/>
      <c r="Z50" s="1855">
        <v>1</v>
      </c>
      <c r="AA50" s="1855"/>
      <c r="AB50" s="1855">
        <v>2</v>
      </c>
      <c r="AC50" s="1855"/>
      <c r="AD50" s="1855">
        <v>15</v>
      </c>
      <c r="AE50" s="1855"/>
      <c r="AF50" s="653">
        <v>4</v>
      </c>
      <c r="AG50" s="653">
        <v>1</v>
      </c>
      <c r="AH50" s="1015">
        <v>17</v>
      </c>
      <c r="AI50" s="1020">
        <f>SUM(B50:AH50)</f>
        <v>195</v>
      </c>
      <c r="AJ50" s="1017"/>
    </row>
    <row r="51" spans="1:36">
      <c r="A51" s="117" t="s">
        <v>15</v>
      </c>
      <c r="B51" s="1855">
        <v>12</v>
      </c>
      <c r="C51" s="1855"/>
      <c r="D51" s="1855">
        <v>6</v>
      </c>
      <c r="E51" s="1855"/>
      <c r="F51" s="1855">
        <v>158</v>
      </c>
      <c r="G51" s="1855"/>
      <c r="H51" s="1855">
        <v>5</v>
      </c>
      <c r="I51" s="1855"/>
      <c r="J51" s="1855">
        <v>5</v>
      </c>
      <c r="K51" s="1855"/>
      <c r="L51" s="1855">
        <v>9</v>
      </c>
      <c r="M51" s="1855"/>
      <c r="N51" s="1855">
        <v>15</v>
      </c>
      <c r="O51" s="1855"/>
      <c r="P51" s="1855">
        <v>1</v>
      </c>
      <c r="Q51" s="1855"/>
      <c r="R51" s="1855">
        <v>20</v>
      </c>
      <c r="S51" s="1855"/>
      <c r="T51" s="1878">
        <v>20</v>
      </c>
      <c r="U51" s="1879"/>
      <c r="V51" s="1855">
        <v>20</v>
      </c>
      <c r="W51" s="1855"/>
      <c r="X51" s="1855">
        <v>1</v>
      </c>
      <c r="Y51" s="1855"/>
      <c r="Z51" s="1855">
        <v>3</v>
      </c>
      <c r="AA51" s="1855"/>
      <c r="AB51" s="1855">
        <v>6</v>
      </c>
      <c r="AC51" s="1855"/>
      <c r="AD51" s="1855">
        <v>20</v>
      </c>
      <c r="AE51" s="1855"/>
      <c r="AF51" s="653">
        <v>3</v>
      </c>
      <c r="AG51" s="653">
        <v>2</v>
      </c>
      <c r="AH51" s="1015">
        <v>20</v>
      </c>
      <c r="AI51" s="1020">
        <v>326</v>
      </c>
      <c r="AJ51" s="1017"/>
    </row>
    <row r="52" spans="1:36">
      <c r="A52" s="117" t="s">
        <v>298</v>
      </c>
      <c r="B52" s="1855"/>
      <c r="C52" s="1855"/>
      <c r="D52" s="1855"/>
      <c r="E52" s="1855"/>
      <c r="F52" s="1855"/>
      <c r="G52" s="1855"/>
      <c r="H52" s="1855"/>
      <c r="I52" s="1855"/>
      <c r="J52" s="1855"/>
      <c r="K52" s="1855"/>
      <c r="L52" s="1855"/>
      <c r="M52" s="1855"/>
      <c r="N52" s="1855"/>
      <c r="O52" s="1855"/>
      <c r="P52" s="1855"/>
      <c r="Q52" s="1855"/>
      <c r="R52" s="1855"/>
      <c r="S52" s="1855"/>
      <c r="T52" s="1878"/>
      <c r="U52" s="1879"/>
      <c r="V52" s="1855"/>
      <c r="W52" s="1855"/>
      <c r="X52" s="1855"/>
      <c r="Y52" s="1855"/>
      <c r="Z52" s="1855"/>
      <c r="AA52" s="1855"/>
      <c r="AB52" s="1855"/>
      <c r="AC52" s="1855"/>
      <c r="AD52" s="1855"/>
      <c r="AE52" s="1855"/>
      <c r="AF52" s="653"/>
      <c r="AG52" s="653"/>
      <c r="AH52" s="1015"/>
      <c r="AI52" s="1020"/>
      <c r="AJ52" s="1017"/>
    </row>
  </sheetData>
  <mergeCells count="151">
    <mergeCell ref="AS28:AT28"/>
    <mergeCell ref="AU28:AV28"/>
    <mergeCell ref="AW28:AX28"/>
    <mergeCell ref="AS25:AT25"/>
    <mergeCell ref="AU25:AV25"/>
    <mergeCell ref="AW25:AX25"/>
    <mergeCell ref="AS26:AT26"/>
    <mergeCell ref="AU26:AV26"/>
    <mergeCell ref="AW26:AX26"/>
    <mergeCell ref="AS27:AT27"/>
    <mergeCell ref="AU27:AV27"/>
    <mergeCell ref="AW27:AX27"/>
    <mergeCell ref="AS18:AT18"/>
    <mergeCell ref="AU18:AV18"/>
    <mergeCell ref="AW18:AX18"/>
    <mergeCell ref="AS19:AT19"/>
    <mergeCell ref="AS20:AT20"/>
    <mergeCell ref="AS21:AT21"/>
    <mergeCell ref="AU19:AV19"/>
    <mergeCell ref="AW19:AX19"/>
    <mergeCell ref="AU20:AV20"/>
    <mergeCell ref="AU21:AV21"/>
    <mergeCell ref="AW20:AX20"/>
    <mergeCell ref="AW21:AX21"/>
    <mergeCell ref="A1:T1"/>
    <mergeCell ref="A32:AL32"/>
    <mergeCell ref="Z52:AA52"/>
    <mergeCell ref="AB52:AC52"/>
    <mergeCell ref="AD52:AE52"/>
    <mergeCell ref="P52:Q52"/>
    <mergeCell ref="R52:S52"/>
    <mergeCell ref="T52:U52"/>
    <mergeCell ref="V52:W52"/>
    <mergeCell ref="X52:Y52"/>
    <mergeCell ref="AB49:AC49"/>
    <mergeCell ref="Z50:AA50"/>
    <mergeCell ref="AB50:AC50"/>
    <mergeCell ref="AD50:AE50"/>
    <mergeCell ref="P51:Q51"/>
    <mergeCell ref="R51:S51"/>
    <mergeCell ref="T51:U51"/>
    <mergeCell ref="V51:W51"/>
    <mergeCell ref="X51:Y51"/>
    <mergeCell ref="Z51:AA51"/>
    <mergeCell ref="AB51:AC51"/>
    <mergeCell ref="AD51:AE51"/>
    <mergeCell ref="P50:Q50"/>
    <mergeCell ref="R50:S50"/>
    <mergeCell ref="T50:U50"/>
    <mergeCell ref="Z49:AA49"/>
    <mergeCell ref="X50:Y50"/>
    <mergeCell ref="AD49:AE49"/>
    <mergeCell ref="P49:Q49"/>
    <mergeCell ref="R49:S49"/>
    <mergeCell ref="T49:U49"/>
    <mergeCell ref="B42:C42"/>
    <mergeCell ref="F42:G42"/>
    <mergeCell ref="H42:I42"/>
    <mergeCell ref="V50:W50"/>
    <mergeCell ref="V49:W49"/>
    <mergeCell ref="X49:Y49"/>
    <mergeCell ref="B43:C43"/>
    <mergeCell ref="F43:G43"/>
    <mergeCell ref="H43:I43"/>
    <mergeCell ref="D43:E43"/>
    <mergeCell ref="D42:E42"/>
    <mergeCell ref="H51:I51"/>
    <mergeCell ref="J51:K51"/>
    <mergeCell ref="L51:M51"/>
    <mergeCell ref="N51:O51"/>
    <mergeCell ref="B49:C49"/>
    <mergeCell ref="D49:E49"/>
    <mergeCell ref="F49:G49"/>
    <mergeCell ref="B51:C51"/>
    <mergeCell ref="D51:E51"/>
    <mergeCell ref="F51:G51"/>
    <mergeCell ref="B50:C50"/>
    <mergeCell ref="D50:E50"/>
    <mergeCell ref="F50:G50"/>
    <mergeCell ref="H49:I49"/>
    <mergeCell ref="J49:K49"/>
    <mergeCell ref="L49:M49"/>
    <mergeCell ref="N49:O49"/>
    <mergeCell ref="A41:I41"/>
    <mergeCell ref="H23:I23"/>
    <mergeCell ref="L22:AA22"/>
    <mergeCell ref="Z24:AA24"/>
    <mergeCell ref="Z23:AA23"/>
    <mergeCell ref="F20:G20"/>
    <mergeCell ref="B20:C20"/>
    <mergeCell ref="D20:E20"/>
    <mergeCell ref="B19:C19"/>
    <mergeCell ref="D19:E19"/>
    <mergeCell ref="F19:G19"/>
    <mergeCell ref="H19:I19"/>
    <mergeCell ref="H24:I24"/>
    <mergeCell ref="B24:C24"/>
    <mergeCell ref="A22:I22"/>
    <mergeCell ref="B23:C23"/>
    <mergeCell ref="D23:E23"/>
    <mergeCell ref="F23:G23"/>
    <mergeCell ref="D24:E24"/>
    <mergeCell ref="F24:G24"/>
    <mergeCell ref="AM18:AO18"/>
    <mergeCell ref="AD24:AE24"/>
    <mergeCell ref="Z25:AA25"/>
    <mergeCell ref="AB25:AC25"/>
    <mergeCell ref="AD25:AE25"/>
    <mergeCell ref="T24:U24"/>
    <mergeCell ref="V24:W24"/>
    <mergeCell ref="N23:O23"/>
    <mergeCell ref="P23:Q23"/>
    <mergeCell ref="R23:S23"/>
    <mergeCell ref="T23:U23"/>
    <mergeCell ref="V23:W23"/>
    <mergeCell ref="R24:S24"/>
    <mergeCell ref="AI18:AL18"/>
    <mergeCell ref="AG18:AH18"/>
    <mergeCell ref="AD23:AE23"/>
    <mergeCell ref="AB24:AC24"/>
    <mergeCell ref="AB23:AC23"/>
    <mergeCell ref="N25:O25"/>
    <mergeCell ref="P25:Q25"/>
    <mergeCell ref="R25:S25"/>
    <mergeCell ref="T25:U25"/>
    <mergeCell ref="V25:W25"/>
    <mergeCell ref="P24:Q24"/>
    <mergeCell ref="A9:AL9"/>
    <mergeCell ref="L52:M52"/>
    <mergeCell ref="N52:O52"/>
    <mergeCell ref="AF23:AG23"/>
    <mergeCell ref="AF24:AG24"/>
    <mergeCell ref="AF25:AG25"/>
    <mergeCell ref="X23:Y23"/>
    <mergeCell ref="X24:Y24"/>
    <mergeCell ref="X25:Y25"/>
    <mergeCell ref="L25:M25"/>
    <mergeCell ref="L23:M23"/>
    <mergeCell ref="L24:M24"/>
    <mergeCell ref="N24:O24"/>
    <mergeCell ref="B52:C52"/>
    <mergeCell ref="D52:E52"/>
    <mergeCell ref="F52:G52"/>
    <mergeCell ref="H52:I52"/>
    <mergeCell ref="J52:K52"/>
    <mergeCell ref="H50:I50"/>
    <mergeCell ref="J50:K50"/>
    <mergeCell ref="L50:M50"/>
    <mergeCell ref="N50:O50"/>
    <mergeCell ref="A18:I18"/>
    <mergeCell ref="H20:I20"/>
  </mergeCells>
  <conditionalFormatting sqref="D20">
    <cfRule type="cellIs" dxfId="13" priority="7" stopIfTrue="1" operator="greaterThan">
      <formula>0</formula>
    </cfRule>
    <cfRule type="cellIs" dxfId="12" priority="8" stopIfTrue="1" operator="equal">
      <formula>0</formula>
    </cfRule>
    <cfRule type="cellIs" dxfId="11" priority="9" stopIfTrue="1" operator="lessThan">
      <formula>0</formula>
    </cfRule>
  </conditionalFormatting>
  <conditionalFormatting sqref="D24">
    <cfRule type="cellIs" dxfId="10" priority="1" stopIfTrue="1" operator="greaterThan">
      <formula>0</formula>
    </cfRule>
    <cfRule type="cellIs" dxfId="9" priority="2" stopIfTrue="1" operator="equal">
      <formula>0</formula>
    </cfRule>
    <cfRule type="cellIs" dxfId="8" priority="3" stopIfTrue="1" operator="lessThan">
      <formula>0</formula>
    </cfRule>
  </conditionalFormatting>
  <conditionalFormatting sqref="F43">
    <cfRule type="cellIs" dxfId="7" priority="10" stopIfTrue="1" operator="greaterThan">
      <formula>0</formula>
    </cfRule>
    <cfRule type="cellIs" dxfId="6" priority="11" stopIfTrue="1" operator="equal">
      <formula>0</formula>
    </cfRule>
    <cfRule type="cellIs" dxfId="5" priority="12" stopIfTrue="1" operator="lessThan">
      <formula>0</formula>
    </cfRule>
  </conditionalFormatting>
  <printOptions horizontalCentered="1" verticalCentered="1"/>
  <pageMargins left="0" right="0" top="0" bottom="0" header="0" footer="0"/>
  <pageSetup paperSize="8" scale="46" orientation="landscape" r:id="rId1"/>
  <headerFooter>
    <oddFooter>&amp;R_x000D_&amp;1#&amp;"Aptos"&amp;10&amp;K000000 Data sensitivity - 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C6682"/>
    <pageSetUpPr fitToPage="1"/>
  </sheetPr>
  <dimension ref="A1:Y2335"/>
  <sheetViews>
    <sheetView view="pageBreakPreview" topLeftCell="A1975" zoomScale="70" zoomScaleNormal="70" zoomScaleSheetLayoutView="70" workbookViewId="0">
      <selection activeCell="F1701" sqref="F1701"/>
    </sheetView>
  </sheetViews>
  <sheetFormatPr defaultColWidth="9.109375" defaultRowHeight="15.6"/>
  <cols>
    <col min="1" max="1" width="27.109375" style="1060" customWidth="1"/>
    <col min="2" max="2" width="48" style="1052" customWidth="1"/>
    <col min="3" max="3" width="19.109375" style="1052" customWidth="1"/>
    <col min="4" max="4" width="38.6640625" style="1052" customWidth="1"/>
    <col min="5" max="5" width="88.109375" style="1061" customWidth="1"/>
    <col min="6" max="6" width="21.6640625" style="923" customWidth="1"/>
    <col min="7" max="7" width="17.88671875" style="1037" customWidth="1"/>
    <col min="8" max="8" width="16.6640625" style="1034" customWidth="1"/>
    <col min="9" max="9" width="21.109375" style="1029" customWidth="1"/>
    <col min="10" max="10" width="34.33203125" style="923" customWidth="1"/>
    <col min="11" max="11" width="17.6640625" style="912" bestFit="1" customWidth="1"/>
    <col min="12" max="12" width="11.44140625" style="568" bestFit="1" customWidth="1"/>
    <col min="13" max="16384" width="9.109375" style="568"/>
  </cols>
  <sheetData>
    <row r="1" spans="1:25" ht="18" hidden="1" customHeight="1">
      <c r="A1" s="1136"/>
      <c r="B1" s="1137"/>
      <c r="C1" s="1137"/>
      <c r="D1" s="1137"/>
      <c r="E1" s="1137"/>
      <c r="F1" s="1138"/>
      <c r="G1" s="1138"/>
      <c r="H1" s="1139"/>
      <c r="I1" s="1138"/>
      <c r="J1" s="1140"/>
    </row>
    <row r="2" spans="1:25" ht="32.25" customHeight="1">
      <c r="A2" s="1134" t="s">
        <v>140</v>
      </c>
      <c r="B2" s="1135"/>
      <c r="C2" s="1053" t="s">
        <v>612</v>
      </c>
      <c r="D2" s="1141"/>
      <c r="E2" s="1141"/>
      <c r="F2" s="1142"/>
      <c r="G2" s="1142"/>
      <c r="H2" s="1143"/>
      <c r="I2" s="1142"/>
      <c r="J2" s="1144"/>
    </row>
    <row r="3" spans="1:25" ht="27" customHeight="1">
      <c r="A3" s="1134" t="s">
        <v>113</v>
      </c>
      <c r="B3" s="1135"/>
      <c r="C3" s="1054" t="s">
        <v>613</v>
      </c>
      <c r="D3" s="1053"/>
      <c r="E3" s="1055" t="s">
        <v>941</v>
      </c>
      <c r="F3" s="1145">
        <f>'Invoice Log'!F3</f>
        <v>168629520</v>
      </c>
      <c r="G3" s="1145"/>
      <c r="H3" s="1146"/>
      <c r="I3" s="1147"/>
      <c r="J3" s="1148"/>
    </row>
    <row r="4" spans="1:25" ht="27" customHeight="1">
      <c r="A4" s="1134" t="s">
        <v>942</v>
      </c>
      <c r="B4" s="1135"/>
      <c r="C4" s="1056" t="s">
        <v>108</v>
      </c>
      <c r="D4" s="1056">
        <v>46028</v>
      </c>
      <c r="E4" s="1055" t="s">
        <v>943</v>
      </c>
      <c r="F4" s="914" t="s">
        <v>195</v>
      </c>
      <c r="G4" s="1084">
        <f>'General Information'!L1</f>
        <v>46293</v>
      </c>
      <c r="H4" s="1030"/>
      <c r="I4" s="1026"/>
      <c r="J4" s="915"/>
    </row>
    <row r="5" spans="1:25">
      <c r="A5" s="1057"/>
      <c r="B5" s="1058"/>
      <c r="C5" s="1058"/>
      <c r="D5" s="1058"/>
      <c r="E5" s="1059"/>
      <c r="F5" s="916"/>
      <c r="G5" s="1038"/>
      <c r="H5" s="1031"/>
      <c r="I5" s="1027"/>
      <c r="J5" s="916"/>
    </row>
    <row r="6" spans="1:25" ht="34.799999999999997">
      <c r="A6" s="1062" t="s">
        <v>944</v>
      </c>
      <c r="B6" s="1062" t="s">
        <v>945</v>
      </c>
      <c r="C6" s="1062" t="s">
        <v>946</v>
      </c>
      <c r="D6" s="1062" t="s">
        <v>947</v>
      </c>
      <c r="E6" s="1062" t="s">
        <v>948</v>
      </c>
      <c r="F6" s="1062" t="s">
        <v>1831</v>
      </c>
      <c r="G6" s="1062" t="s">
        <v>949</v>
      </c>
      <c r="H6" s="1062" t="s">
        <v>1829</v>
      </c>
      <c r="I6" s="1062" t="s">
        <v>1830</v>
      </c>
      <c r="J6" s="1062" t="s">
        <v>950</v>
      </c>
    </row>
    <row r="7" spans="1:25" ht="17.399999999999999" hidden="1" customHeight="1">
      <c r="A7" s="913"/>
      <c r="B7" s="913"/>
      <c r="C7" s="913"/>
      <c r="D7" s="913"/>
      <c r="E7" s="913"/>
      <c r="F7" s="917"/>
      <c r="G7" s="1035"/>
      <c r="H7" s="1032"/>
      <c r="I7" s="1028"/>
      <c r="J7" s="918">
        <f>F7*G7</f>
        <v>0</v>
      </c>
    </row>
    <row r="8" spans="1:25" ht="17.399999999999999" hidden="1" customHeight="1">
      <c r="A8" s="913"/>
      <c r="B8" s="913"/>
      <c r="C8" s="913"/>
      <c r="D8" s="913"/>
      <c r="E8" s="913"/>
      <c r="F8" s="917"/>
      <c r="G8" s="1035"/>
      <c r="H8" s="1032"/>
      <c r="I8" s="1028"/>
      <c r="J8" s="918">
        <f>F8*G8</f>
        <v>0</v>
      </c>
    </row>
    <row r="9" spans="1:25" ht="25.95" customHeight="1">
      <c r="A9" s="913"/>
      <c r="B9" s="913" t="s">
        <v>951</v>
      </c>
      <c r="C9" s="913"/>
      <c r="D9" s="913"/>
      <c r="E9" s="913"/>
      <c r="F9" s="913"/>
      <c r="G9" s="1039"/>
      <c r="H9" s="1033"/>
      <c r="I9" s="913"/>
      <c r="J9" s="1113">
        <f>SUM(J10:J1974)</f>
        <v>20832056.310426403</v>
      </c>
      <c r="K9" s="919"/>
      <c r="L9" s="920"/>
    </row>
    <row r="10" spans="1:25" ht="41.4" customHeight="1">
      <c r="A10" s="1089" t="s">
        <v>966</v>
      </c>
      <c r="B10" s="1090" t="s">
        <v>965</v>
      </c>
      <c r="C10" s="1072">
        <v>46113</v>
      </c>
      <c r="D10" s="1076" t="s">
        <v>967</v>
      </c>
      <c r="E10" s="1091" t="s">
        <v>968</v>
      </c>
      <c r="F10" s="1077">
        <v>22.31</v>
      </c>
      <c r="G10" s="1078">
        <v>721.03</v>
      </c>
      <c r="H10" s="1079">
        <v>1</v>
      </c>
      <c r="I10" s="1086">
        <f t="shared" ref="I10:I73" si="0">H10*F10</f>
        <v>22.31</v>
      </c>
      <c r="J10" s="1087">
        <f t="shared" ref="J10:J73" si="1">I10*G10</f>
        <v>16086.179299999998</v>
      </c>
      <c r="K10" s="921"/>
    </row>
    <row r="11" spans="1:25" ht="41.4" customHeight="1">
      <c r="A11" s="1089" t="s">
        <v>966</v>
      </c>
      <c r="B11" s="1090" t="s">
        <v>965</v>
      </c>
      <c r="C11" s="1072">
        <v>46114</v>
      </c>
      <c r="D11" s="1076" t="s">
        <v>969</v>
      </c>
      <c r="E11" s="1091" t="s">
        <v>970</v>
      </c>
      <c r="F11" s="1077">
        <v>22.31</v>
      </c>
      <c r="G11" s="1078">
        <v>1448.15</v>
      </c>
      <c r="H11" s="1079">
        <v>1</v>
      </c>
      <c r="I11" s="1086">
        <f t="shared" si="0"/>
        <v>22.31</v>
      </c>
      <c r="J11" s="1087">
        <f t="shared" si="1"/>
        <v>32308.226500000001</v>
      </c>
      <c r="K11" s="921"/>
      <c r="Y11" s="950"/>
    </row>
    <row r="12" spans="1:25" ht="41.4" customHeight="1">
      <c r="A12" s="1089" t="s">
        <v>966</v>
      </c>
      <c r="B12" s="1090" t="s">
        <v>965</v>
      </c>
      <c r="C12" s="1072">
        <v>46119</v>
      </c>
      <c r="D12" s="1076" t="s">
        <v>977</v>
      </c>
      <c r="E12" s="1091" t="s">
        <v>978</v>
      </c>
      <c r="F12" s="1077">
        <v>22.31</v>
      </c>
      <c r="G12" s="1078">
        <v>1500.26</v>
      </c>
      <c r="H12" s="1079">
        <v>1</v>
      </c>
      <c r="I12" s="1086">
        <f t="shared" si="0"/>
        <v>22.31</v>
      </c>
      <c r="J12" s="1087">
        <f t="shared" si="1"/>
        <v>33470.800599999995</v>
      </c>
      <c r="K12" s="921"/>
    </row>
    <row r="13" spans="1:25" ht="41.4" customHeight="1">
      <c r="A13" s="1089" t="s">
        <v>966</v>
      </c>
      <c r="B13" s="1090" t="s">
        <v>965</v>
      </c>
      <c r="C13" s="1072">
        <v>46121</v>
      </c>
      <c r="D13" s="1076" t="s">
        <v>971</v>
      </c>
      <c r="E13" s="1091" t="s">
        <v>972</v>
      </c>
      <c r="F13" s="1077">
        <v>22.31</v>
      </c>
      <c r="G13" s="1078">
        <v>836.86</v>
      </c>
      <c r="H13" s="1079">
        <v>1</v>
      </c>
      <c r="I13" s="1086">
        <f t="shared" si="0"/>
        <v>22.31</v>
      </c>
      <c r="J13" s="1087">
        <f>I13*G13</f>
        <v>18670.346600000001</v>
      </c>
      <c r="K13" s="921"/>
    </row>
    <row r="14" spans="1:25" ht="41.4" customHeight="1">
      <c r="A14" s="1089" t="s">
        <v>966</v>
      </c>
      <c r="B14" s="1090" t="s">
        <v>965</v>
      </c>
      <c r="C14" s="1072">
        <v>46121</v>
      </c>
      <c r="D14" s="1076" t="s">
        <v>973</v>
      </c>
      <c r="E14" s="1091" t="s">
        <v>974</v>
      </c>
      <c r="F14" s="1077">
        <v>22.31</v>
      </c>
      <c r="G14" s="1078">
        <v>2433.38</v>
      </c>
      <c r="H14" s="1079">
        <v>1</v>
      </c>
      <c r="I14" s="1086">
        <f t="shared" si="0"/>
        <v>22.31</v>
      </c>
      <c r="J14" s="1087">
        <f t="shared" si="1"/>
        <v>54288.707799999996</v>
      </c>
      <c r="K14" s="921"/>
    </row>
    <row r="15" spans="1:25" ht="41.4" customHeight="1">
      <c r="A15" s="1089" t="s">
        <v>966</v>
      </c>
      <c r="B15" s="1090" t="s">
        <v>965</v>
      </c>
      <c r="C15" s="1072">
        <v>46123</v>
      </c>
      <c r="D15" s="1076" t="s">
        <v>975</v>
      </c>
      <c r="E15" s="1091" t="s">
        <v>976</v>
      </c>
      <c r="F15" s="1077">
        <v>22.31</v>
      </c>
      <c r="G15" s="1078">
        <v>1362.19</v>
      </c>
      <c r="H15" s="1079">
        <v>1</v>
      </c>
      <c r="I15" s="1086">
        <f t="shared" si="0"/>
        <v>22.31</v>
      </c>
      <c r="J15" s="1087">
        <f t="shared" si="1"/>
        <v>30390.458899999998</v>
      </c>
      <c r="K15" s="921"/>
    </row>
    <row r="16" spans="1:25" ht="41.4" customHeight="1">
      <c r="A16" s="1089" t="s">
        <v>966</v>
      </c>
      <c r="B16" s="1090" t="s">
        <v>965</v>
      </c>
      <c r="C16" s="1072">
        <v>46125</v>
      </c>
      <c r="D16" s="1076" t="s">
        <v>1026</v>
      </c>
      <c r="E16" s="1091" t="s">
        <v>1027</v>
      </c>
      <c r="F16" s="1077">
        <v>22.31</v>
      </c>
      <c r="G16" s="1078">
        <v>1995.27</v>
      </c>
      <c r="H16" s="1079">
        <v>1</v>
      </c>
      <c r="I16" s="1086">
        <f t="shared" si="0"/>
        <v>22.31</v>
      </c>
      <c r="J16" s="1087">
        <f t="shared" si="1"/>
        <v>44514.473699999995</v>
      </c>
      <c r="K16" s="921"/>
    </row>
    <row r="17" spans="1:11" ht="41.4" customHeight="1">
      <c r="A17" s="1089" t="s">
        <v>966</v>
      </c>
      <c r="B17" s="1090" t="s">
        <v>965</v>
      </c>
      <c r="C17" s="1072">
        <v>46128</v>
      </c>
      <c r="D17" s="1076" t="s">
        <v>1006</v>
      </c>
      <c r="E17" s="1091" t="s">
        <v>1007</v>
      </c>
      <c r="F17" s="1077">
        <v>22.31</v>
      </c>
      <c r="G17" s="1078">
        <v>1615.11</v>
      </c>
      <c r="H17" s="1079">
        <v>1</v>
      </c>
      <c r="I17" s="1086">
        <f t="shared" si="0"/>
        <v>22.31</v>
      </c>
      <c r="J17" s="1087">
        <f t="shared" si="1"/>
        <v>36033.104099999997</v>
      </c>
      <c r="K17" s="921"/>
    </row>
    <row r="18" spans="1:11" ht="41.4" customHeight="1">
      <c r="A18" s="1089" t="s">
        <v>966</v>
      </c>
      <c r="B18" s="1090" t="s">
        <v>965</v>
      </c>
      <c r="C18" s="1072">
        <v>46128</v>
      </c>
      <c r="D18" s="1076" t="s">
        <v>1008</v>
      </c>
      <c r="E18" s="1091" t="s">
        <v>1009</v>
      </c>
      <c r="F18" s="1077">
        <v>22.31</v>
      </c>
      <c r="G18" s="1078">
        <v>879.49</v>
      </c>
      <c r="H18" s="1079">
        <v>1</v>
      </c>
      <c r="I18" s="1086">
        <f t="shared" si="0"/>
        <v>22.31</v>
      </c>
      <c r="J18" s="1087">
        <f t="shared" si="1"/>
        <v>19621.421899999998</v>
      </c>
      <c r="K18" s="921"/>
    </row>
    <row r="19" spans="1:11" ht="41.4" customHeight="1">
      <c r="A19" s="1089" t="s">
        <v>966</v>
      </c>
      <c r="B19" s="1090" t="s">
        <v>965</v>
      </c>
      <c r="C19" s="1072">
        <v>46130</v>
      </c>
      <c r="D19" s="1076" t="s">
        <v>1010</v>
      </c>
      <c r="E19" s="1091" t="s">
        <v>1011</v>
      </c>
      <c r="F19" s="1077">
        <v>22.31</v>
      </c>
      <c r="G19" s="1078">
        <v>932.1</v>
      </c>
      <c r="H19" s="1079">
        <v>1</v>
      </c>
      <c r="I19" s="1086">
        <f t="shared" si="0"/>
        <v>22.31</v>
      </c>
      <c r="J19" s="1087">
        <f t="shared" si="1"/>
        <v>20795.150999999998</v>
      </c>
      <c r="K19" s="921"/>
    </row>
    <row r="20" spans="1:11" ht="41.4" customHeight="1">
      <c r="A20" s="1089" t="s">
        <v>966</v>
      </c>
      <c r="B20" s="1090" t="s">
        <v>965</v>
      </c>
      <c r="C20" s="1072">
        <v>46130</v>
      </c>
      <c r="D20" s="1076" t="s">
        <v>1012</v>
      </c>
      <c r="E20" s="1091" t="s">
        <v>1013</v>
      </c>
      <c r="F20" s="1077">
        <v>22.31</v>
      </c>
      <c r="G20" s="1078">
        <v>1958.41</v>
      </c>
      <c r="H20" s="1079">
        <v>1</v>
      </c>
      <c r="I20" s="1086">
        <f t="shared" si="0"/>
        <v>22.31</v>
      </c>
      <c r="J20" s="1087">
        <f t="shared" si="1"/>
        <v>43692.127099999998</v>
      </c>
      <c r="K20" s="921"/>
    </row>
    <row r="21" spans="1:11" ht="41.4" customHeight="1">
      <c r="A21" s="1089" t="s">
        <v>966</v>
      </c>
      <c r="B21" s="1090" t="s">
        <v>965</v>
      </c>
      <c r="C21" s="1072">
        <v>46130</v>
      </c>
      <c r="D21" s="1076" t="s">
        <v>1014</v>
      </c>
      <c r="E21" s="1091" t="s">
        <v>1015</v>
      </c>
      <c r="F21" s="1077">
        <v>22.31</v>
      </c>
      <c r="G21" s="1078">
        <v>1257.28</v>
      </c>
      <c r="H21" s="1079">
        <v>1</v>
      </c>
      <c r="I21" s="1086">
        <f t="shared" si="0"/>
        <v>22.31</v>
      </c>
      <c r="J21" s="1087">
        <f t="shared" si="1"/>
        <v>28049.916799999999</v>
      </c>
      <c r="K21" s="921"/>
    </row>
    <row r="22" spans="1:11" ht="41.4" customHeight="1">
      <c r="A22" s="1089" t="s">
        <v>966</v>
      </c>
      <c r="B22" s="1090" t="s">
        <v>965</v>
      </c>
      <c r="C22" s="1072">
        <v>46131</v>
      </c>
      <c r="D22" s="1076" t="s">
        <v>1016</v>
      </c>
      <c r="E22" s="1091" t="s">
        <v>1017</v>
      </c>
      <c r="F22" s="1077">
        <v>22.31</v>
      </c>
      <c r="G22" s="1078">
        <v>1477.14</v>
      </c>
      <c r="H22" s="1079">
        <v>1</v>
      </c>
      <c r="I22" s="1086">
        <f t="shared" si="0"/>
        <v>22.31</v>
      </c>
      <c r="J22" s="1087">
        <f t="shared" si="1"/>
        <v>32954.993399999999</v>
      </c>
      <c r="K22" s="921"/>
    </row>
    <row r="23" spans="1:11" ht="41.4" customHeight="1">
      <c r="A23" s="1089" t="s">
        <v>966</v>
      </c>
      <c r="B23" s="1090" t="s">
        <v>965</v>
      </c>
      <c r="C23" s="1072">
        <v>46131</v>
      </c>
      <c r="D23" s="1076" t="s">
        <v>1018</v>
      </c>
      <c r="E23" s="1091" t="s">
        <v>1019</v>
      </c>
      <c r="F23" s="1077">
        <v>22.31</v>
      </c>
      <c r="G23" s="1078">
        <v>2394.09</v>
      </c>
      <c r="H23" s="1079">
        <v>1</v>
      </c>
      <c r="I23" s="1086">
        <f t="shared" si="0"/>
        <v>22.31</v>
      </c>
      <c r="J23" s="1087">
        <f t="shared" si="1"/>
        <v>53412.147900000004</v>
      </c>
      <c r="K23" s="921"/>
    </row>
    <row r="24" spans="1:11" ht="41.4" customHeight="1">
      <c r="A24" s="1089" t="s">
        <v>966</v>
      </c>
      <c r="B24" s="1090" t="s">
        <v>965</v>
      </c>
      <c r="C24" s="1072">
        <v>46131</v>
      </c>
      <c r="D24" s="1076" t="s">
        <v>1020</v>
      </c>
      <c r="E24" s="1091" t="s">
        <v>1021</v>
      </c>
      <c r="F24" s="1077">
        <v>22.31</v>
      </c>
      <c r="G24" s="1078">
        <v>1521.95</v>
      </c>
      <c r="H24" s="1079">
        <v>1</v>
      </c>
      <c r="I24" s="1086">
        <f t="shared" si="0"/>
        <v>22.31</v>
      </c>
      <c r="J24" s="1087">
        <f t="shared" si="1"/>
        <v>33954.7045</v>
      </c>
      <c r="K24" s="921"/>
    </row>
    <row r="25" spans="1:11" ht="41.4" customHeight="1">
      <c r="A25" s="1089" t="s">
        <v>966</v>
      </c>
      <c r="B25" s="1090" t="s">
        <v>965</v>
      </c>
      <c r="C25" s="1072">
        <v>46132</v>
      </c>
      <c r="D25" s="1076" t="s">
        <v>1022</v>
      </c>
      <c r="E25" s="1091" t="s">
        <v>1023</v>
      </c>
      <c r="F25" s="1077">
        <v>22.31</v>
      </c>
      <c r="G25" s="1078">
        <v>1476.28</v>
      </c>
      <c r="H25" s="1079">
        <v>1</v>
      </c>
      <c r="I25" s="1086">
        <f t="shared" si="0"/>
        <v>22.31</v>
      </c>
      <c r="J25" s="1087">
        <f t="shared" si="1"/>
        <v>32935.806799999998</v>
      </c>
      <c r="K25" s="921"/>
    </row>
    <row r="26" spans="1:11" ht="41.4" customHeight="1">
      <c r="A26" s="1089" t="s">
        <v>966</v>
      </c>
      <c r="B26" s="1090" t="s">
        <v>965</v>
      </c>
      <c r="C26" s="1072">
        <v>46132</v>
      </c>
      <c r="D26" s="1076" t="s">
        <v>1024</v>
      </c>
      <c r="E26" s="1091" t="s">
        <v>1025</v>
      </c>
      <c r="F26" s="1077">
        <v>22.31</v>
      </c>
      <c r="G26" s="1078">
        <v>1612.73</v>
      </c>
      <c r="H26" s="1079">
        <v>1</v>
      </c>
      <c r="I26" s="1086">
        <f t="shared" si="0"/>
        <v>22.31</v>
      </c>
      <c r="J26" s="1087">
        <f t="shared" si="1"/>
        <v>35980.006300000001</v>
      </c>
      <c r="K26" s="921"/>
    </row>
    <row r="27" spans="1:11" ht="41.4" customHeight="1">
      <c r="A27" s="1089" t="s">
        <v>966</v>
      </c>
      <c r="B27" s="1090" t="s">
        <v>965</v>
      </c>
      <c r="C27" s="1072">
        <v>46132</v>
      </c>
      <c r="D27" s="1076" t="s">
        <v>1045</v>
      </c>
      <c r="E27" s="1091" t="s">
        <v>1040</v>
      </c>
      <c r="F27" s="1077">
        <v>22.31</v>
      </c>
      <c r="G27" s="1078">
        <v>1161.27</v>
      </c>
      <c r="H27" s="1079">
        <v>1</v>
      </c>
      <c r="I27" s="1086">
        <f t="shared" si="0"/>
        <v>22.31</v>
      </c>
      <c r="J27" s="1087">
        <f t="shared" si="1"/>
        <v>25907.933699999998</v>
      </c>
      <c r="K27" s="921"/>
    </row>
    <row r="28" spans="1:11" ht="41.4" customHeight="1">
      <c r="A28" s="1089" t="s">
        <v>966</v>
      </c>
      <c r="B28" s="1090" t="s">
        <v>965</v>
      </c>
      <c r="C28" s="1072">
        <v>46133</v>
      </c>
      <c r="D28" s="1076" t="s">
        <v>1046</v>
      </c>
      <c r="E28" s="1091" t="s">
        <v>1041</v>
      </c>
      <c r="F28" s="1077">
        <v>22.31</v>
      </c>
      <c r="G28" s="1078">
        <v>812.15</v>
      </c>
      <c r="H28" s="1079">
        <v>1</v>
      </c>
      <c r="I28" s="1086">
        <f t="shared" si="0"/>
        <v>22.31</v>
      </c>
      <c r="J28" s="1087">
        <f t="shared" si="1"/>
        <v>18119.066499999997</v>
      </c>
      <c r="K28" s="921"/>
    </row>
    <row r="29" spans="1:11" ht="41.4" customHeight="1">
      <c r="A29" s="1089" t="s">
        <v>966</v>
      </c>
      <c r="B29" s="1090" t="s">
        <v>965</v>
      </c>
      <c r="C29" s="1072">
        <v>46133</v>
      </c>
      <c r="D29" s="1076" t="s">
        <v>1047</v>
      </c>
      <c r="E29" s="1091" t="s">
        <v>1042</v>
      </c>
      <c r="F29" s="1077">
        <v>22.31</v>
      </c>
      <c r="G29" s="1078">
        <v>2166.9699999999998</v>
      </c>
      <c r="H29" s="1079">
        <v>1</v>
      </c>
      <c r="I29" s="1086">
        <f t="shared" si="0"/>
        <v>22.31</v>
      </c>
      <c r="J29" s="1087">
        <f t="shared" si="1"/>
        <v>48345.100699999995</v>
      </c>
      <c r="K29" s="921"/>
    </row>
    <row r="30" spans="1:11" ht="41.4" customHeight="1">
      <c r="A30" s="1089" t="s">
        <v>966</v>
      </c>
      <c r="B30" s="1090" t="s">
        <v>965</v>
      </c>
      <c r="C30" s="1072">
        <v>46133</v>
      </c>
      <c r="D30" s="1076" t="s">
        <v>1767</v>
      </c>
      <c r="E30" s="1091" t="s">
        <v>1768</v>
      </c>
      <c r="F30" s="1077">
        <v>22.31</v>
      </c>
      <c r="G30" s="1078">
        <v>2073.37</v>
      </c>
      <c r="H30" s="1079">
        <v>1</v>
      </c>
      <c r="I30" s="1086">
        <f t="shared" si="0"/>
        <v>22.31</v>
      </c>
      <c r="J30" s="1087">
        <f t="shared" si="1"/>
        <v>46256.884699999995</v>
      </c>
      <c r="K30" s="921"/>
    </row>
    <row r="31" spans="1:11" ht="41.4" customHeight="1">
      <c r="A31" s="1089" t="s">
        <v>966</v>
      </c>
      <c r="B31" s="1090" t="s">
        <v>965</v>
      </c>
      <c r="C31" s="1072">
        <v>46133</v>
      </c>
      <c r="D31" s="1076" t="s">
        <v>1048</v>
      </c>
      <c r="E31" s="1091" t="s">
        <v>1043</v>
      </c>
      <c r="F31" s="1077">
        <v>22.31</v>
      </c>
      <c r="G31" s="1078">
        <v>599.64</v>
      </c>
      <c r="H31" s="1079">
        <v>1</v>
      </c>
      <c r="I31" s="1086">
        <f t="shared" si="0"/>
        <v>22.31</v>
      </c>
      <c r="J31" s="1087">
        <f t="shared" si="1"/>
        <v>13377.9684</v>
      </c>
      <c r="K31" s="921"/>
    </row>
    <row r="32" spans="1:11" ht="41.4" customHeight="1">
      <c r="A32" s="1089" t="s">
        <v>966</v>
      </c>
      <c r="B32" s="1090" t="s">
        <v>965</v>
      </c>
      <c r="C32" s="1072">
        <v>46133</v>
      </c>
      <c r="D32" s="1076" t="s">
        <v>1049</v>
      </c>
      <c r="E32" s="1091" t="s">
        <v>1044</v>
      </c>
      <c r="F32" s="1077">
        <v>22.31</v>
      </c>
      <c r="G32" s="1078">
        <v>77.86</v>
      </c>
      <c r="H32" s="1079">
        <v>1</v>
      </c>
      <c r="I32" s="1086">
        <f t="shared" si="0"/>
        <v>22.31</v>
      </c>
      <c r="J32" s="1087">
        <f t="shared" si="1"/>
        <v>1737.0565999999999</v>
      </c>
      <c r="K32" s="921"/>
    </row>
    <row r="33" spans="1:12" ht="41.4" customHeight="1">
      <c r="A33" s="1089" t="s">
        <v>966</v>
      </c>
      <c r="B33" s="1090" t="s">
        <v>965</v>
      </c>
      <c r="C33" s="1072">
        <v>46134</v>
      </c>
      <c r="D33" s="1076" t="s">
        <v>1769</v>
      </c>
      <c r="E33" s="1091" t="s">
        <v>1770</v>
      </c>
      <c r="F33" s="1077">
        <v>22.31</v>
      </c>
      <c r="G33" s="1078">
        <v>1657.98</v>
      </c>
      <c r="H33" s="1079">
        <v>1</v>
      </c>
      <c r="I33" s="1086">
        <f t="shared" si="0"/>
        <v>22.31</v>
      </c>
      <c r="J33" s="1087">
        <f t="shared" si="1"/>
        <v>36989.533799999997</v>
      </c>
      <c r="K33" s="921"/>
    </row>
    <row r="34" spans="1:12" ht="41.4" customHeight="1">
      <c r="A34" s="1089" t="s">
        <v>966</v>
      </c>
      <c r="B34" s="1090" t="s">
        <v>965</v>
      </c>
      <c r="C34" s="1072">
        <v>46139</v>
      </c>
      <c r="D34" s="1076" t="s">
        <v>1050</v>
      </c>
      <c r="E34" s="1091" t="s">
        <v>1051</v>
      </c>
      <c r="F34" s="1077">
        <v>22.31</v>
      </c>
      <c r="G34" s="1078">
        <v>2071.48</v>
      </c>
      <c r="H34" s="1079">
        <v>1</v>
      </c>
      <c r="I34" s="1086">
        <f t="shared" si="0"/>
        <v>22.31</v>
      </c>
      <c r="J34" s="1087">
        <f t="shared" si="1"/>
        <v>46214.718799999995</v>
      </c>
      <c r="K34" s="949"/>
      <c r="L34" s="949"/>
    </row>
    <row r="35" spans="1:12" ht="41.4" customHeight="1">
      <c r="A35" s="1089" t="s">
        <v>966</v>
      </c>
      <c r="B35" s="1090" t="s">
        <v>965</v>
      </c>
      <c r="C35" s="1072">
        <v>46139</v>
      </c>
      <c r="D35" s="1076" t="s">
        <v>1052</v>
      </c>
      <c r="E35" s="1091" t="s">
        <v>1053</v>
      </c>
      <c r="F35" s="1077">
        <v>22.31</v>
      </c>
      <c r="G35" s="1078">
        <v>1127.4000000000001</v>
      </c>
      <c r="H35" s="1079">
        <v>1</v>
      </c>
      <c r="I35" s="1086">
        <f t="shared" si="0"/>
        <v>22.31</v>
      </c>
      <c r="J35" s="1087">
        <f t="shared" si="1"/>
        <v>25152.294000000002</v>
      </c>
      <c r="K35" s="949"/>
      <c r="L35" s="949"/>
    </row>
    <row r="36" spans="1:12" ht="41.4" customHeight="1">
      <c r="A36" s="1089" t="s">
        <v>966</v>
      </c>
      <c r="B36" s="1090" t="s">
        <v>965</v>
      </c>
      <c r="C36" s="1072">
        <v>46139</v>
      </c>
      <c r="D36" s="1076" t="s">
        <v>1054</v>
      </c>
      <c r="E36" s="1091" t="s">
        <v>1055</v>
      </c>
      <c r="F36" s="1077">
        <v>22.31</v>
      </c>
      <c r="G36" s="1078">
        <v>1574.1</v>
      </c>
      <c r="H36" s="1079">
        <v>1</v>
      </c>
      <c r="I36" s="1086">
        <f t="shared" si="0"/>
        <v>22.31</v>
      </c>
      <c r="J36" s="1087">
        <f t="shared" si="1"/>
        <v>35118.170999999995</v>
      </c>
      <c r="K36" s="949"/>
      <c r="L36" s="949"/>
    </row>
    <row r="37" spans="1:12" ht="41.4" customHeight="1">
      <c r="A37" s="1089" t="s">
        <v>966</v>
      </c>
      <c r="B37" s="1090" t="s">
        <v>965</v>
      </c>
      <c r="C37" s="1072">
        <v>46139</v>
      </c>
      <c r="D37" s="1076" t="s">
        <v>1056</v>
      </c>
      <c r="E37" s="1091" t="s">
        <v>1057</v>
      </c>
      <c r="F37" s="1077">
        <v>22.31</v>
      </c>
      <c r="G37" s="1078">
        <v>2410.85</v>
      </c>
      <c r="H37" s="1079">
        <v>1</v>
      </c>
      <c r="I37" s="1086">
        <f t="shared" si="0"/>
        <v>22.31</v>
      </c>
      <c r="J37" s="1087">
        <f t="shared" si="1"/>
        <v>53786.063499999997</v>
      </c>
      <c r="K37" s="949"/>
      <c r="L37" s="949"/>
    </row>
    <row r="38" spans="1:12" ht="41.4" customHeight="1">
      <c r="A38" s="1089" t="s">
        <v>966</v>
      </c>
      <c r="B38" s="1090" t="s">
        <v>965</v>
      </c>
      <c r="C38" s="1072">
        <v>46144</v>
      </c>
      <c r="D38" s="1076" t="s">
        <v>1058</v>
      </c>
      <c r="E38" s="1091" t="s">
        <v>1059</v>
      </c>
      <c r="F38" s="1077">
        <v>22.31</v>
      </c>
      <c r="G38" s="1078">
        <v>1475.11</v>
      </c>
      <c r="H38" s="1079">
        <v>1</v>
      </c>
      <c r="I38" s="1086">
        <f t="shared" si="0"/>
        <v>22.31</v>
      </c>
      <c r="J38" s="1087">
        <f t="shared" si="1"/>
        <v>32909.704099999995</v>
      </c>
      <c r="K38" s="949"/>
      <c r="L38" s="949"/>
    </row>
    <row r="39" spans="1:12" ht="41.4" customHeight="1">
      <c r="A39" s="1089" t="s">
        <v>966</v>
      </c>
      <c r="B39" s="1090" t="s">
        <v>965</v>
      </c>
      <c r="C39" s="1072">
        <v>46141</v>
      </c>
      <c r="D39" s="1076" t="s">
        <v>1060</v>
      </c>
      <c r="E39" s="1091" t="s">
        <v>1061</v>
      </c>
      <c r="F39" s="1077">
        <v>22.31</v>
      </c>
      <c r="G39" s="1078">
        <v>673.43</v>
      </c>
      <c r="H39" s="1079">
        <v>1</v>
      </c>
      <c r="I39" s="1086">
        <f t="shared" si="0"/>
        <v>22.31</v>
      </c>
      <c r="J39" s="1087">
        <f t="shared" si="1"/>
        <v>15024.223299999998</v>
      </c>
      <c r="K39" s="949"/>
      <c r="L39" s="949"/>
    </row>
    <row r="40" spans="1:12" ht="41.4" customHeight="1">
      <c r="A40" s="1089" t="s">
        <v>966</v>
      </c>
      <c r="B40" s="1090" t="s">
        <v>965</v>
      </c>
      <c r="C40" s="1072">
        <v>46141</v>
      </c>
      <c r="D40" s="1076" t="s">
        <v>1062</v>
      </c>
      <c r="E40" s="1091" t="s">
        <v>1063</v>
      </c>
      <c r="F40" s="1077">
        <v>22.31</v>
      </c>
      <c r="G40" s="1078">
        <v>911.61</v>
      </c>
      <c r="H40" s="1079">
        <v>1</v>
      </c>
      <c r="I40" s="1086">
        <f t="shared" si="0"/>
        <v>22.31</v>
      </c>
      <c r="J40" s="1087">
        <f t="shared" si="1"/>
        <v>20338.019099999998</v>
      </c>
      <c r="K40" s="949"/>
      <c r="L40" s="949"/>
    </row>
    <row r="41" spans="1:12" ht="41.4" customHeight="1">
      <c r="A41" s="1089" t="s">
        <v>966</v>
      </c>
      <c r="B41" s="1090" t="s">
        <v>965</v>
      </c>
      <c r="C41" s="1072">
        <v>46144</v>
      </c>
      <c r="D41" s="1076" t="s">
        <v>1064</v>
      </c>
      <c r="E41" s="1091" t="s">
        <v>1065</v>
      </c>
      <c r="F41" s="1077">
        <v>22.31</v>
      </c>
      <c r="G41" s="1078">
        <v>1602.98</v>
      </c>
      <c r="H41" s="1079">
        <v>1</v>
      </c>
      <c r="I41" s="1086">
        <f t="shared" si="0"/>
        <v>22.31</v>
      </c>
      <c r="J41" s="1087">
        <f t="shared" si="1"/>
        <v>35762.483800000002</v>
      </c>
      <c r="K41" s="949"/>
      <c r="L41" s="949"/>
    </row>
    <row r="42" spans="1:12" ht="41.4" customHeight="1">
      <c r="A42" s="1089" t="s">
        <v>966</v>
      </c>
      <c r="B42" s="1090" t="s">
        <v>965</v>
      </c>
      <c r="C42" s="1072">
        <v>46144</v>
      </c>
      <c r="D42" s="1076" t="s">
        <v>1066</v>
      </c>
      <c r="E42" s="1091" t="s">
        <v>1067</v>
      </c>
      <c r="F42" s="1077">
        <v>22.31</v>
      </c>
      <c r="G42" s="1078">
        <v>1990.8</v>
      </c>
      <c r="H42" s="1079">
        <v>1</v>
      </c>
      <c r="I42" s="1086">
        <f t="shared" si="0"/>
        <v>22.31</v>
      </c>
      <c r="J42" s="1087">
        <f t="shared" si="1"/>
        <v>44414.748</v>
      </c>
      <c r="K42" s="949"/>
      <c r="L42" s="949"/>
    </row>
    <row r="43" spans="1:12" ht="41.4" customHeight="1">
      <c r="A43" s="1089" t="s">
        <v>966</v>
      </c>
      <c r="B43" s="1090" t="s">
        <v>965</v>
      </c>
      <c r="C43" s="1072">
        <v>46144</v>
      </c>
      <c r="D43" s="1076" t="s">
        <v>1068</v>
      </c>
      <c r="E43" s="1091" t="s">
        <v>1069</v>
      </c>
      <c r="F43" s="1077">
        <v>22.31</v>
      </c>
      <c r="G43" s="1078">
        <v>1051.75</v>
      </c>
      <c r="H43" s="1079">
        <v>1</v>
      </c>
      <c r="I43" s="1086">
        <f t="shared" si="0"/>
        <v>22.31</v>
      </c>
      <c r="J43" s="1087">
        <f t="shared" si="1"/>
        <v>23464.5425</v>
      </c>
      <c r="K43" s="949"/>
      <c r="L43" s="949"/>
    </row>
    <row r="44" spans="1:12" ht="41.4" customHeight="1">
      <c r="A44" s="1089" t="s">
        <v>966</v>
      </c>
      <c r="B44" s="1090" t="s">
        <v>965</v>
      </c>
      <c r="C44" s="1072">
        <v>46144</v>
      </c>
      <c r="D44" s="1076" t="s">
        <v>1070</v>
      </c>
      <c r="E44" s="1091" t="s">
        <v>1071</v>
      </c>
      <c r="F44" s="1077">
        <v>22.31</v>
      </c>
      <c r="G44" s="1078">
        <v>638.47</v>
      </c>
      <c r="H44" s="1079">
        <v>1</v>
      </c>
      <c r="I44" s="1086">
        <f t="shared" si="0"/>
        <v>22.31</v>
      </c>
      <c r="J44" s="1087">
        <f t="shared" si="1"/>
        <v>14244.2657</v>
      </c>
      <c r="K44" s="949"/>
      <c r="L44" s="949"/>
    </row>
    <row r="45" spans="1:12" ht="41.4" customHeight="1">
      <c r="A45" s="1089" t="s">
        <v>966</v>
      </c>
      <c r="B45" s="1090" t="s">
        <v>965</v>
      </c>
      <c r="C45" s="1072">
        <v>46145</v>
      </c>
      <c r="D45" s="1076" t="s">
        <v>1072</v>
      </c>
      <c r="E45" s="1091" t="s">
        <v>1073</v>
      </c>
      <c r="F45" s="1077">
        <v>22.31</v>
      </c>
      <c r="G45" s="1078">
        <v>1766.75</v>
      </c>
      <c r="H45" s="1079">
        <v>1</v>
      </c>
      <c r="I45" s="1086">
        <f t="shared" si="0"/>
        <v>22.31</v>
      </c>
      <c r="J45" s="1087">
        <f t="shared" si="1"/>
        <v>39416.192499999997</v>
      </c>
      <c r="K45" s="949"/>
      <c r="L45" s="949"/>
    </row>
    <row r="46" spans="1:12" ht="41.4" customHeight="1">
      <c r="A46" s="1089" t="s">
        <v>966</v>
      </c>
      <c r="B46" s="1090" t="s">
        <v>965</v>
      </c>
      <c r="C46" s="1072">
        <v>46145</v>
      </c>
      <c r="D46" s="1076" t="s">
        <v>1076</v>
      </c>
      <c r="E46" s="1091" t="s">
        <v>1077</v>
      </c>
      <c r="F46" s="1077">
        <v>22.31</v>
      </c>
      <c r="G46" s="1078">
        <v>1162.2</v>
      </c>
      <c r="H46" s="1079">
        <v>1</v>
      </c>
      <c r="I46" s="1086">
        <f t="shared" si="0"/>
        <v>22.31</v>
      </c>
      <c r="J46" s="1087">
        <f t="shared" si="1"/>
        <v>25928.682000000001</v>
      </c>
      <c r="K46" s="921"/>
    </row>
    <row r="47" spans="1:12" ht="41.4" customHeight="1">
      <c r="A47" s="1089" t="s">
        <v>966</v>
      </c>
      <c r="B47" s="1090" t="s">
        <v>965</v>
      </c>
      <c r="C47" s="1072">
        <v>46145</v>
      </c>
      <c r="D47" s="1076" t="s">
        <v>1078</v>
      </c>
      <c r="E47" s="1091" t="s">
        <v>1079</v>
      </c>
      <c r="F47" s="1077">
        <v>22.31</v>
      </c>
      <c r="G47" s="1078">
        <v>848.88</v>
      </c>
      <c r="H47" s="1079">
        <v>1</v>
      </c>
      <c r="I47" s="1086">
        <f t="shared" si="0"/>
        <v>22.31</v>
      </c>
      <c r="J47" s="1087">
        <f t="shared" si="1"/>
        <v>18938.5128</v>
      </c>
      <c r="K47" s="921"/>
    </row>
    <row r="48" spans="1:12" ht="41.4" customHeight="1">
      <c r="A48" s="1089" t="s">
        <v>966</v>
      </c>
      <c r="B48" s="1090" t="s">
        <v>965</v>
      </c>
      <c r="C48" s="1072">
        <v>46148</v>
      </c>
      <c r="D48" s="1076" t="s">
        <v>1080</v>
      </c>
      <c r="E48" s="1091" t="s">
        <v>1081</v>
      </c>
      <c r="F48" s="1077">
        <v>22.31</v>
      </c>
      <c r="G48" s="1078">
        <v>647.12</v>
      </c>
      <c r="H48" s="1079">
        <v>1</v>
      </c>
      <c r="I48" s="1086">
        <f t="shared" si="0"/>
        <v>22.31</v>
      </c>
      <c r="J48" s="1087">
        <f t="shared" si="1"/>
        <v>14437.2472</v>
      </c>
      <c r="K48" s="921"/>
    </row>
    <row r="49" spans="1:11" ht="41.4" customHeight="1">
      <c r="A49" s="1089" t="s">
        <v>966</v>
      </c>
      <c r="B49" s="1090" t="s">
        <v>965</v>
      </c>
      <c r="C49" s="1072">
        <v>46146</v>
      </c>
      <c r="D49" s="1076" t="s">
        <v>1082</v>
      </c>
      <c r="E49" s="1091" t="s">
        <v>1083</v>
      </c>
      <c r="F49" s="1077">
        <v>22.31</v>
      </c>
      <c r="G49" s="1078">
        <v>3115.32</v>
      </c>
      <c r="H49" s="1079">
        <v>1</v>
      </c>
      <c r="I49" s="1086">
        <f t="shared" si="0"/>
        <v>22.31</v>
      </c>
      <c r="J49" s="1087">
        <f t="shared" si="1"/>
        <v>69502.789199999999</v>
      </c>
      <c r="K49" s="921"/>
    </row>
    <row r="50" spans="1:11" ht="41.4" customHeight="1">
      <c r="A50" s="1089" t="s">
        <v>966</v>
      </c>
      <c r="B50" s="1090" t="s">
        <v>965</v>
      </c>
      <c r="C50" s="1072">
        <v>46146</v>
      </c>
      <c r="D50" s="1076" t="s">
        <v>1084</v>
      </c>
      <c r="E50" s="1091" t="s">
        <v>1085</v>
      </c>
      <c r="F50" s="1077">
        <v>22.31</v>
      </c>
      <c r="G50" s="1078">
        <v>724.95</v>
      </c>
      <c r="H50" s="1079">
        <v>1</v>
      </c>
      <c r="I50" s="1086">
        <f t="shared" si="0"/>
        <v>22.31</v>
      </c>
      <c r="J50" s="1087">
        <f t="shared" si="1"/>
        <v>16173.6345</v>
      </c>
      <c r="K50" s="921"/>
    </row>
    <row r="51" spans="1:11" ht="41.4" customHeight="1">
      <c r="A51" s="1089" t="s">
        <v>966</v>
      </c>
      <c r="B51" s="1090" t="s">
        <v>965</v>
      </c>
      <c r="C51" s="1072">
        <v>46146</v>
      </c>
      <c r="D51" s="1076" t="s">
        <v>1086</v>
      </c>
      <c r="E51" s="1091" t="s">
        <v>1087</v>
      </c>
      <c r="F51" s="1077">
        <v>22.31</v>
      </c>
      <c r="G51" s="1078">
        <v>2089.09</v>
      </c>
      <c r="H51" s="1079">
        <v>1</v>
      </c>
      <c r="I51" s="1086">
        <f t="shared" si="0"/>
        <v>22.31</v>
      </c>
      <c r="J51" s="1087">
        <f t="shared" si="1"/>
        <v>46607.597900000001</v>
      </c>
      <c r="K51" s="921"/>
    </row>
    <row r="52" spans="1:11" ht="41.4" customHeight="1">
      <c r="A52" s="1089" t="s">
        <v>966</v>
      </c>
      <c r="B52" s="1090" t="s">
        <v>965</v>
      </c>
      <c r="C52" s="1072">
        <v>46146</v>
      </c>
      <c r="D52" s="1076" t="s">
        <v>1088</v>
      </c>
      <c r="E52" s="1091" t="s">
        <v>1089</v>
      </c>
      <c r="F52" s="1077">
        <v>22.31</v>
      </c>
      <c r="G52" s="1078">
        <v>1375.6</v>
      </c>
      <c r="H52" s="1079">
        <v>1</v>
      </c>
      <c r="I52" s="1086">
        <f t="shared" si="0"/>
        <v>22.31</v>
      </c>
      <c r="J52" s="1087">
        <f t="shared" si="1"/>
        <v>30689.635999999995</v>
      </c>
      <c r="K52" s="921"/>
    </row>
    <row r="53" spans="1:11" ht="41.4" customHeight="1">
      <c r="A53" s="1089" t="s">
        <v>966</v>
      </c>
      <c r="B53" s="1090" t="s">
        <v>965</v>
      </c>
      <c r="C53" s="1072">
        <v>46146</v>
      </c>
      <c r="D53" s="1076" t="s">
        <v>1090</v>
      </c>
      <c r="E53" s="1091" t="s">
        <v>1091</v>
      </c>
      <c r="F53" s="1077">
        <v>22.31</v>
      </c>
      <c r="G53" s="1078">
        <v>1408.75</v>
      </c>
      <c r="H53" s="1079">
        <v>1</v>
      </c>
      <c r="I53" s="1086">
        <f t="shared" si="0"/>
        <v>22.31</v>
      </c>
      <c r="J53" s="1087">
        <f t="shared" si="1"/>
        <v>31429.212499999998</v>
      </c>
      <c r="K53" s="921"/>
    </row>
    <row r="54" spans="1:11" ht="41.4" customHeight="1">
      <c r="A54" s="1089" t="s">
        <v>966</v>
      </c>
      <c r="B54" s="1090" t="s">
        <v>965</v>
      </c>
      <c r="C54" s="1072">
        <v>46148</v>
      </c>
      <c r="D54" s="1076" t="s">
        <v>1092</v>
      </c>
      <c r="E54" s="1091" t="s">
        <v>1093</v>
      </c>
      <c r="F54" s="1077">
        <v>22.31</v>
      </c>
      <c r="G54" s="1078">
        <v>1132.33</v>
      </c>
      <c r="H54" s="1079">
        <v>1</v>
      </c>
      <c r="I54" s="1086">
        <f t="shared" si="0"/>
        <v>22.31</v>
      </c>
      <c r="J54" s="1087">
        <f t="shared" si="1"/>
        <v>25262.282299999995</v>
      </c>
      <c r="K54" s="921"/>
    </row>
    <row r="55" spans="1:11" ht="41.4" customHeight="1">
      <c r="A55" s="1089" t="s">
        <v>966</v>
      </c>
      <c r="B55" s="1090" t="s">
        <v>965</v>
      </c>
      <c r="C55" s="1072">
        <v>46148</v>
      </c>
      <c r="D55" s="1076" t="s">
        <v>1094</v>
      </c>
      <c r="E55" s="1091" t="s">
        <v>1095</v>
      </c>
      <c r="F55" s="1077">
        <v>22.31</v>
      </c>
      <c r="G55" s="1078">
        <v>2401.9899999999998</v>
      </c>
      <c r="H55" s="1079">
        <v>1</v>
      </c>
      <c r="I55" s="1086">
        <f t="shared" si="0"/>
        <v>22.31</v>
      </c>
      <c r="J55" s="1087">
        <f t="shared" si="1"/>
        <v>53588.396899999992</v>
      </c>
      <c r="K55" s="921"/>
    </row>
    <row r="56" spans="1:11" ht="41.4" customHeight="1">
      <c r="A56" s="1089" t="s">
        <v>966</v>
      </c>
      <c r="B56" s="1090" t="s">
        <v>965</v>
      </c>
      <c r="C56" s="1072">
        <v>46147</v>
      </c>
      <c r="D56" s="1076" t="s">
        <v>1096</v>
      </c>
      <c r="E56" s="1091" t="s">
        <v>1097</v>
      </c>
      <c r="F56" s="1077">
        <v>22.31</v>
      </c>
      <c r="G56" s="1078">
        <v>1560.48</v>
      </c>
      <c r="H56" s="1079">
        <v>1</v>
      </c>
      <c r="I56" s="1086">
        <f t="shared" si="0"/>
        <v>22.31</v>
      </c>
      <c r="J56" s="1087">
        <f t="shared" si="1"/>
        <v>34814.308799999999</v>
      </c>
      <c r="K56" s="921"/>
    </row>
    <row r="57" spans="1:11" ht="41.4" customHeight="1">
      <c r="A57" s="1089" t="s">
        <v>966</v>
      </c>
      <c r="B57" s="1090" t="s">
        <v>965</v>
      </c>
      <c r="C57" s="1072">
        <v>46148</v>
      </c>
      <c r="D57" s="1076" t="s">
        <v>1098</v>
      </c>
      <c r="E57" s="1091" t="s">
        <v>1099</v>
      </c>
      <c r="F57" s="1077">
        <v>22.31</v>
      </c>
      <c r="G57" s="1078">
        <v>141.91</v>
      </c>
      <c r="H57" s="1079">
        <v>1</v>
      </c>
      <c r="I57" s="1086">
        <f t="shared" si="0"/>
        <v>22.31</v>
      </c>
      <c r="J57" s="1087">
        <f t="shared" si="1"/>
        <v>3166.0120999999999</v>
      </c>
      <c r="K57" s="921"/>
    </row>
    <row r="58" spans="1:11" ht="41.4" customHeight="1">
      <c r="A58" s="1089" t="s">
        <v>966</v>
      </c>
      <c r="B58" s="1090" t="s">
        <v>965</v>
      </c>
      <c r="C58" s="1072">
        <v>46148</v>
      </c>
      <c r="D58" s="1076" t="s">
        <v>1100</v>
      </c>
      <c r="E58" s="1091" t="s">
        <v>1101</v>
      </c>
      <c r="F58" s="1077">
        <v>22.31</v>
      </c>
      <c r="G58" s="1078">
        <v>1989.77</v>
      </c>
      <c r="H58" s="1079">
        <v>1</v>
      </c>
      <c r="I58" s="1086">
        <f t="shared" si="0"/>
        <v>22.31</v>
      </c>
      <c r="J58" s="1087">
        <f t="shared" si="1"/>
        <v>44391.768700000001</v>
      </c>
      <c r="K58" s="921"/>
    </row>
    <row r="59" spans="1:11" ht="41.4" customHeight="1">
      <c r="A59" s="1089" t="s">
        <v>966</v>
      </c>
      <c r="B59" s="1090" t="s">
        <v>965</v>
      </c>
      <c r="C59" s="1072">
        <v>46148</v>
      </c>
      <c r="D59" s="1076" t="s">
        <v>1102</v>
      </c>
      <c r="E59" s="1091" t="s">
        <v>1103</v>
      </c>
      <c r="F59" s="1077">
        <v>22.31</v>
      </c>
      <c r="G59" s="1078">
        <v>1953.26</v>
      </c>
      <c r="H59" s="1079">
        <v>1</v>
      </c>
      <c r="I59" s="1086">
        <f t="shared" si="0"/>
        <v>22.31</v>
      </c>
      <c r="J59" s="1087">
        <f t="shared" si="1"/>
        <v>43577.230599999995</v>
      </c>
      <c r="K59" s="921"/>
    </row>
    <row r="60" spans="1:11" ht="41.4" customHeight="1">
      <c r="A60" s="1089" t="s">
        <v>966</v>
      </c>
      <c r="B60" s="1090" t="s">
        <v>965</v>
      </c>
      <c r="C60" s="1072">
        <v>46149</v>
      </c>
      <c r="D60" s="1076" t="s">
        <v>1104</v>
      </c>
      <c r="E60" s="1091" t="s">
        <v>1105</v>
      </c>
      <c r="F60" s="1077">
        <v>22.31</v>
      </c>
      <c r="G60" s="1078">
        <v>1136.97</v>
      </c>
      <c r="H60" s="1079">
        <v>1</v>
      </c>
      <c r="I60" s="1086">
        <f t="shared" si="0"/>
        <v>22.31</v>
      </c>
      <c r="J60" s="1087">
        <f t="shared" si="1"/>
        <v>25365.8007</v>
      </c>
      <c r="K60" s="921"/>
    </row>
    <row r="61" spans="1:11" ht="41.4" customHeight="1">
      <c r="A61" s="1089" t="s">
        <v>966</v>
      </c>
      <c r="B61" s="1090" t="s">
        <v>965</v>
      </c>
      <c r="C61" s="1072">
        <v>46149</v>
      </c>
      <c r="D61" s="1076" t="s">
        <v>1106</v>
      </c>
      <c r="E61" s="1091" t="s">
        <v>1107</v>
      </c>
      <c r="F61" s="1077">
        <v>22.31</v>
      </c>
      <c r="G61" s="1078">
        <v>1040.9100000000001</v>
      </c>
      <c r="H61" s="1079">
        <v>1</v>
      </c>
      <c r="I61" s="1086">
        <f t="shared" si="0"/>
        <v>22.31</v>
      </c>
      <c r="J61" s="1087">
        <f t="shared" si="1"/>
        <v>23222.702100000002</v>
      </c>
      <c r="K61" s="921"/>
    </row>
    <row r="62" spans="1:11" ht="41.4" customHeight="1">
      <c r="A62" s="1089" t="s">
        <v>966</v>
      </c>
      <c r="B62" s="1090" t="s">
        <v>965</v>
      </c>
      <c r="C62" s="1072">
        <v>46149</v>
      </c>
      <c r="D62" s="1076" t="s">
        <v>1108</v>
      </c>
      <c r="E62" s="1091" t="s">
        <v>1109</v>
      </c>
      <c r="F62" s="1077">
        <v>22.31</v>
      </c>
      <c r="G62" s="1078">
        <v>743.01</v>
      </c>
      <c r="H62" s="1079">
        <v>1</v>
      </c>
      <c r="I62" s="1086">
        <f t="shared" si="0"/>
        <v>22.31</v>
      </c>
      <c r="J62" s="1087">
        <f t="shared" si="1"/>
        <v>16576.553099999997</v>
      </c>
      <c r="K62" s="921"/>
    </row>
    <row r="63" spans="1:11" ht="41.4" customHeight="1">
      <c r="A63" s="1089" t="s">
        <v>966</v>
      </c>
      <c r="B63" s="1090" t="s">
        <v>965</v>
      </c>
      <c r="C63" s="1072">
        <v>46151</v>
      </c>
      <c r="D63" s="1076" t="s">
        <v>1110</v>
      </c>
      <c r="E63" s="1091" t="s">
        <v>1111</v>
      </c>
      <c r="F63" s="1077">
        <v>22.31</v>
      </c>
      <c r="G63" s="1078">
        <v>2209.38</v>
      </c>
      <c r="H63" s="1079">
        <v>1</v>
      </c>
      <c r="I63" s="1086">
        <f t="shared" si="0"/>
        <v>22.31</v>
      </c>
      <c r="J63" s="1087">
        <f t="shared" si="1"/>
        <v>49291.267800000001</v>
      </c>
      <c r="K63" s="921"/>
    </row>
    <row r="64" spans="1:11" ht="41.4" customHeight="1">
      <c r="A64" s="1089" t="s">
        <v>966</v>
      </c>
      <c r="B64" s="1090" t="s">
        <v>965</v>
      </c>
      <c r="C64" s="1072">
        <v>46152</v>
      </c>
      <c r="D64" s="1076" t="s">
        <v>1112</v>
      </c>
      <c r="E64" s="1091" t="s">
        <v>1113</v>
      </c>
      <c r="F64" s="1077">
        <v>22.31</v>
      </c>
      <c r="G64" s="1078">
        <v>2067.09</v>
      </c>
      <c r="H64" s="1079">
        <v>1</v>
      </c>
      <c r="I64" s="1086">
        <f t="shared" si="0"/>
        <v>22.31</v>
      </c>
      <c r="J64" s="1087">
        <f t="shared" si="1"/>
        <v>46116.777900000001</v>
      </c>
      <c r="K64" s="921"/>
    </row>
    <row r="65" spans="1:11" ht="41.4" customHeight="1">
      <c r="A65" s="1089" t="s">
        <v>966</v>
      </c>
      <c r="B65" s="1090" t="s">
        <v>965</v>
      </c>
      <c r="C65" s="1072">
        <v>46153</v>
      </c>
      <c r="D65" s="1076" t="s">
        <v>1484</v>
      </c>
      <c r="E65" s="1091" t="s">
        <v>1485</v>
      </c>
      <c r="F65" s="1077">
        <v>22.31</v>
      </c>
      <c r="G65" s="1078">
        <v>2206.7199999999998</v>
      </c>
      <c r="H65" s="1079">
        <v>1</v>
      </c>
      <c r="I65" s="1086">
        <f t="shared" si="0"/>
        <v>22.31</v>
      </c>
      <c r="J65" s="1087">
        <f t="shared" si="1"/>
        <v>49231.92319999999</v>
      </c>
      <c r="K65" s="921"/>
    </row>
    <row r="66" spans="1:11" ht="41.4" customHeight="1">
      <c r="A66" s="1089" t="s">
        <v>966</v>
      </c>
      <c r="B66" s="1090" t="s">
        <v>965</v>
      </c>
      <c r="C66" s="1072">
        <v>46153</v>
      </c>
      <c r="D66" s="1076" t="s">
        <v>1486</v>
      </c>
      <c r="E66" s="1091" t="s">
        <v>1487</v>
      </c>
      <c r="F66" s="1077">
        <v>22.31</v>
      </c>
      <c r="G66" s="1078">
        <v>1579.04</v>
      </c>
      <c r="H66" s="1079">
        <v>1</v>
      </c>
      <c r="I66" s="1086">
        <f t="shared" si="0"/>
        <v>22.31</v>
      </c>
      <c r="J66" s="1087">
        <f t="shared" si="1"/>
        <v>35228.382399999995</v>
      </c>
      <c r="K66" s="921"/>
    </row>
    <row r="67" spans="1:11" ht="41.4" customHeight="1">
      <c r="A67" s="1089" t="s">
        <v>966</v>
      </c>
      <c r="B67" s="1090" t="s">
        <v>965</v>
      </c>
      <c r="C67" s="1072">
        <v>46153</v>
      </c>
      <c r="D67" s="1076" t="s">
        <v>1488</v>
      </c>
      <c r="E67" s="1091" t="s">
        <v>1489</v>
      </c>
      <c r="F67" s="1077">
        <v>22.31</v>
      </c>
      <c r="G67" s="1078">
        <v>662.88</v>
      </c>
      <c r="H67" s="1079">
        <v>1</v>
      </c>
      <c r="I67" s="1086">
        <f t="shared" si="0"/>
        <v>22.31</v>
      </c>
      <c r="J67" s="1087">
        <f t="shared" si="1"/>
        <v>14788.852799999999</v>
      </c>
      <c r="K67" s="921"/>
    </row>
    <row r="68" spans="1:11" ht="41.4" customHeight="1">
      <c r="A68" s="1089" t="s">
        <v>966</v>
      </c>
      <c r="B68" s="1090" t="s">
        <v>965</v>
      </c>
      <c r="C68" s="1072">
        <v>46153</v>
      </c>
      <c r="D68" s="1076" t="s">
        <v>1114</v>
      </c>
      <c r="E68" s="1091" t="s">
        <v>1115</v>
      </c>
      <c r="F68" s="1077">
        <v>22.31</v>
      </c>
      <c r="G68" s="1078">
        <v>1945.12</v>
      </c>
      <c r="H68" s="1079">
        <v>1</v>
      </c>
      <c r="I68" s="1086">
        <f t="shared" si="0"/>
        <v>22.31</v>
      </c>
      <c r="J68" s="1087">
        <f t="shared" si="1"/>
        <v>43395.627199999995</v>
      </c>
      <c r="K68" s="921"/>
    </row>
    <row r="69" spans="1:11" ht="41.4" customHeight="1">
      <c r="A69" s="1089" t="s">
        <v>966</v>
      </c>
      <c r="B69" s="1090" t="s">
        <v>965</v>
      </c>
      <c r="C69" s="1072">
        <v>46153</v>
      </c>
      <c r="D69" s="1076" t="s">
        <v>1116</v>
      </c>
      <c r="E69" s="1091" t="s">
        <v>1117</v>
      </c>
      <c r="F69" s="1077">
        <v>22.31</v>
      </c>
      <c r="G69" s="1078">
        <v>888.44</v>
      </c>
      <c r="H69" s="1079">
        <v>1</v>
      </c>
      <c r="I69" s="1086">
        <f t="shared" si="0"/>
        <v>22.31</v>
      </c>
      <c r="J69" s="1087">
        <f t="shared" si="1"/>
        <v>19821.096399999999</v>
      </c>
      <c r="K69" s="921"/>
    </row>
    <row r="70" spans="1:11" ht="41.4" customHeight="1">
      <c r="A70" s="1089" t="s">
        <v>966</v>
      </c>
      <c r="B70" s="1090" t="s">
        <v>965</v>
      </c>
      <c r="C70" s="1072">
        <v>46152</v>
      </c>
      <c r="D70" s="1076" t="s">
        <v>1118</v>
      </c>
      <c r="E70" s="1091" t="s">
        <v>1119</v>
      </c>
      <c r="F70" s="1077">
        <v>22.31</v>
      </c>
      <c r="G70" s="1078">
        <v>142.04</v>
      </c>
      <c r="H70" s="1079">
        <v>1</v>
      </c>
      <c r="I70" s="1086">
        <f t="shared" si="0"/>
        <v>22.31</v>
      </c>
      <c r="J70" s="1087">
        <f t="shared" si="1"/>
        <v>3168.9123999999997</v>
      </c>
      <c r="K70" s="921"/>
    </row>
    <row r="71" spans="1:11" ht="41.4" customHeight="1">
      <c r="A71" s="1089" t="s">
        <v>966</v>
      </c>
      <c r="B71" s="1090" t="s">
        <v>965</v>
      </c>
      <c r="C71" s="1072">
        <v>46153</v>
      </c>
      <c r="D71" s="1076" t="s">
        <v>1120</v>
      </c>
      <c r="E71" s="1091" t="s">
        <v>1121</v>
      </c>
      <c r="F71" s="1077">
        <v>22.31</v>
      </c>
      <c r="G71" s="1078">
        <v>2945.18</v>
      </c>
      <c r="H71" s="1079">
        <v>1</v>
      </c>
      <c r="I71" s="1086">
        <f t="shared" si="0"/>
        <v>22.31</v>
      </c>
      <c r="J71" s="1087">
        <f t="shared" si="1"/>
        <v>65706.965799999991</v>
      </c>
      <c r="K71" s="921"/>
    </row>
    <row r="72" spans="1:11" ht="41.4" customHeight="1">
      <c r="A72" s="1089" t="s">
        <v>966</v>
      </c>
      <c r="B72" s="1090" t="s">
        <v>965</v>
      </c>
      <c r="C72" s="1072">
        <v>46153</v>
      </c>
      <c r="D72" s="1076" t="s">
        <v>1122</v>
      </c>
      <c r="E72" s="1091" t="s">
        <v>1123</v>
      </c>
      <c r="F72" s="1077">
        <v>22.31</v>
      </c>
      <c r="G72" s="1078">
        <v>2975.57</v>
      </c>
      <c r="H72" s="1079">
        <v>1</v>
      </c>
      <c r="I72" s="1086">
        <f t="shared" si="0"/>
        <v>22.31</v>
      </c>
      <c r="J72" s="1087">
        <f t="shared" si="1"/>
        <v>66384.966700000004</v>
      </c>
      <c r="K72" s="921"/>
    </row>
    <row r="73" spans="1:11" ht="41.4" customHeight="1">
      <c r="A73" s="1089" t="s">
        <v>966</v>
      </c>
      <c r="B73" s="1090" t="s">
        <v>965</v>
      </c>
      <c r="C73" s="1072">
        <v>46154</v>
      </c>
      <c r="D73" s="1076" t="s">
        <v>1124</v>
      </c>
      <c r="E73" s="1091" t="s">
        <v>1210</v>
      </c>
      <c r="F73" s="1077">
        <v>22.31</v>
      </c>
      <c r="G73" s="1078">
        <v>1910.55</v>
      </c>
      <c r="H73" s="1079">
        <v>1</v>
      </c>
      <c r="I73" s="1086">
        <f t="shared" si="0"/>
        <v>22.31</v>
      </c>
      <c r="J73" s="1087">
        <f t="shared" si="1"/>
        <v>42624.370499999997</v>
      </c>
      <c r="K73" s="921"/>
    </row>
    <row r="74" spans="1:11" ht="41.4" customHeight="1">
      <c r="A74" s="1089" t="s">
        <v>966</v>
      </c>
      <c r="B74" s="1090" t="s">
        <v>965</v>
      </c>
      <c r="C74" s="1072">
        <v>46156</v>
      </c>
      <c r="D74" s="1076" t="s">
        <v>1125</v>
      </c>
      <c r="E74" s="1091" t="s">
        <v>1126</v>
      </c>
      <c r="F74" s="1077">
        <v>22.31</v>
      </c>
      <c r="G74" s="1078">
        <v>2272.85</v>
      </c>
      <c r="H74" s="1079">
        <v>1</v>
      </c>
      <c r="I74" s="1086">
        <f t="shared" ref="I74:I137" si="2">H74*F74</f>
        <v>22.31</v>
      </c>
      <c r="J74" s="1087">
        <f t="shared" ref="J74:J80" si="3">I74*G74</f>
        <v>50707.283499999998</v>
      </c>
      <c r="K74" s="921"/>
    </row>
    <row r="75" spans="1:11" ht="41.4" customHeight="1">
      <c r="A75" s="1089" t="s">
        <v>1211</v>
      </c>
      <c r="B75" s="1090" t="s">
        <v>1212</v>
      </c>
      <c r="C75" s="1072">
        <v>46154</v>
      </c>
      <c r="D75" s="1076" t="s">
        <v>1127</v>
      </c>
      <c r="E75" s="1091" t="s">
        <v>1128</v>
      </c>
      <c r="F75" s="1077">
        <v>221.14</v>
      </c>
      <c r="G75" s="1078">
        <v>98.8</v>
      </c>
      <c r="H75" s="1079">
        <v>0.05</v>
      </c>
      <c r="I75" s="1086">
        <f t="shared" si="2"/>
        <v>11.057</v>
      </c>
      <c r="J75" s="1087">
        <f t="shared" si="3"/>
        <v>1092.4316000000001</v>
      </c>
      <c r="K75" s="921"/>
    </row>
    <row r="76" spans="1:11" ht="41.4" customHeight="1">
      <c r="A76" s="1089" t="s">
        <v>1213</v>
      </c>
      <c r="B76" s="1090" t="s">
        <v>1214</v>
      </c>
      <c r="C76" s="1072">
        <v>46159</v>
      </c>
      <c r="D76" s="1076" t="s">
        <v>1490</v>
      </c>
      <c r="E76" s="1091" t="s">
        <v>1491</v>
      </c>
      <c r="F76" s="1077">
        <v>15848.43</v>
      </c>
      <c r="G76" s="1078">
        <v>1</v>
      </c>
      <c r="H76" s="1079">
        <v>0.05</v>
      </c>
      <c r="I76" s="1086">
        <f t="shared" si="2"/>
        <v>792.42150000000004</v>
      </c>
      <c r="J76" s="1087">
        <f t="shared" si="3"/>
        <v>792.42150000000004</v>
      </c>
      <c r="K76" s="921"/>
    </row>
    <row r="77" spans="1:11" ht="41.4" customHeight="1">
      <c r="A77" s="1089" t="s">
        <v>966</v>
      </c>
      <c r="B77" s="1090" t="s">
        <v>965</v>
      </c>
      <c r="C77" s="1072">
        <v>46154</v>
      </c>
      <c r="D77" s="1076" t="s">
        <v>1129</v>
      </c>
      <c r="E77" s="1091" t="s">
        <v>1130</v>
      </c>
      <c r="F77" s="1077">
        <v>22.31</v>
      </c>
      <c r="G77" s="1078">
        <v>142.32</v>
      </c>
      <c r="H77" s="1079">
        <v>1</v>
      </c>
      <c r="I77" s="1086">
        <f t="shared" si="2"/>
        <v>22.31</v>
      </c>
      <c r="J77" s="1087">
        <f t="shared" si="3"/>
        <v>3175.1591999999996</v>
      </c>
      <c r="K77" s="921"/>
    </row>
    <row r="78" spans="1:11" ht="41.4" customHeight="1">
      <c r="A78" s="1089" t="s">
        <v>966</v>
      </c>
      <c r="B78" s="1090" t="s">
        <v>965</v>
      </c>
      <c r="C78" s="1072">
        <v>46154</v>
      </c>
      <c r="D78" s="1076" t="s">
        <v>1131</v>
      </c>
      <c r="E78" s="1091" t="s">
        <v>1132</v>
      </c>
      <c r="F78" s="1077">
        <v>22.31</v>
      </c>
      <c r="G78" s="1078">
        <v>666.36</v>
      </c>
      <c r="H78" s="1079">
        <v>1</v>
      </c>
      <c r="I78" s="1086">
        <f t="shared" si="2"/>
        <v>22.31</v>
      </c>
      <c r="J78" s="1087">
        <f t="shared" si="3"/>
        <v>14866.491599999999</v>
      </c>
      <c r="K78" s="921"/>
    </row>
    <row r="79" spans="1:11" ht="41.4" customHeight="1">
      <c r="A79" s="1089" t="s">
        <v>966</v>
      </c>
      <c r="B79" s="1090" t="s">
        <v>965</v>
      </c>
      <c r="C79" s="1072">
        <v>46154</v>
      </c>
      <c r="D79" s="1076" t="s">
        <v>1133</v>
      </c>
      <c r="E79" s="1091" t="s">
        <v>1134</v>
      </c>
      <c r="F79" s="1077">
        <v>22.31</v>
      </c>
      <c r="G79" s="1078">
        <v>770.95</v>
      </c>
      <c r="H79" s="1079">
        <v>1</v>
      </c>
      <c r="I79" s="1086">
        <f t="shared" si="2"/>
        <v>22.31</v>
      </c>
      <c r="J79" s="1087">
        <f t="shared" si="3"/>
        <v>17199.894499999999</v>
      </c>
      <c r="K79" s="921"/>
    </row>
    <row r="80" spans="1:11" ht="41.4" customHeight="1">
      <c r="A80" s="1089" t="s">
        <v>966</v>
      </c>
      <c r="B80" s="1090" t="s">
        <v>965</v>
      </c>
      <c r="C80" s="1072">
        <v>46155</v>
      </c>
      <c r="D80" s="1076" t="s">
        <v>1135</v>
      </c>
      <c r="E80" s="1091" t="s">
        <v>1136</v>
      </c>
      <c r="F80" s="1077">
        <v>22.31</v>
      </c>
      <c r="G80" s="1078">
        <v>127.02</v>
      </c>
      <c r="H80" s="1079">
        <v>1</v>
      </c>
      <c r="I80" s="1086">
        <f t="shared" si="2"/>
        <v>22.31</v>
      </c>
      <c r="J80" s="1087">
        <f t="shared" si="3"/>
        <v>2833.8161999999998</v>
      </c>
      <c r="K80" s="921"/>
    </row>
    <row r="81" spans="1:11" ht="41.4" customHeight="1">
      <c r="A81" s="1089" t="s">
        <v>1213</v>
      </c>
      <c r="B81" s="1090" t="s">
        <v>1214</v>
      </c>
      <c r="C81" s="1072">
        <v>46156</v>
      </c>
      <c r="D81" s="1076" t="s">
        <v>1137</v>
      </c>
      <c r="E81" s="1091" t="s">
        <v>1138</v>
      </c>
      <c r="F81" s="1077">
        <v>15848.43</v>
      </c>
      <c r="G81" s="1078">
        <v>2</v>
      </c>
      <c r="H81" s="1079">
        <v>0.05</v>
      </c>
      <c r="I81" s="1086">
        <f t="shared" si="2"/>
        <v>792.42150000000004</v>
      </c>
      <c r="J81" s="1087">
        <f t="shared" ref="J81:J109" si="4">I81*G81</f>
        <v>1584.8430000000001</v>
      </c>
      <c r="K81" s="922"/>
    </row>
    <row r="82" spans="1:11" ht="41.4" customHeight="1">
      <c r="A82" s="1089" t="s">
        <v>1211</v>
      </c>
      <c r="B82" s="1090" t="s">
        <v>1212</v>
      </c>
      <c r="C82" s="1072">
        <v>46156</v>
      </c>
      <c r="D82" s="1076" t="s">
        <v>1139</v>
      </c>
      <c r="E82" s="1091" t="s">
        <v>1140</v>
      </c>
      <c r="F82" s="1077">
        <v>221.14</v>
      </c>
      <c r="G82" s="1078">
        <v>197.6</v>
      </c>
      <c r="H82" s="1079">
        <v>0.05</v>
      </c>
      <c r="I82" s="1086">
        <f t="shared" si="2"/>
        <v>11.057</v>
      </c>
      <c r="J82" s="1087">
        <f t="shared" si="4"/>
        <v>2184.8632000000002</v>
      </c>
    </row>
    <row r="83" spans="1:11" ht="41.4" customHeight="1">
      <c r="A83" s="1089" t="s">
        <v>1497</v>
      </c>
      <c r="B83" s="1090" t="s">
        <v>1496</v>
      </c>
      <c r="C83" s="1072">
        <v>46188</v>
      </c>
      <c r="D83" s="1076" t="s">
        <v>1494</v>
      </c>
      <c r="E83" s="1091" t="s">
        <v>1495</v>
      </c>
      <c r="F83" s="1077">
        <v>14852.32</v>
      </c>
      <c r="G83" s="1078">
        <v>98.8</v>
      </c>
      <c r="H83" s="1079">
        <v>0.05</v>
      </c>
      <c r="I83" s="1086">
        <f t="shared" si="2"/>
        <v>742.61599999999999</v>
      </c>
      <c r="J83" s="1087">
        <f t="shared" si="4"/>
        <v>73370.460800000001</v>
      </c>
    </row>
    <row r="84" spans="1:11" ht="41.4" customHeight="1">
      <c r="A84" s="1089" t="s">
        <v>1309</v>
      </c>
      <c r="B84" s="1090" t="s">
        <v>1468</v>
      </c>
      <c r="C84" s="1072">
        <v>46165</v>
      </c>
      <c r="D84" s="1076" t="s">
        <v>1492</v>
      </c>
      <c r="E84" s="1091" t="s">
        <v>1493</v>
      </c>
      <c r="F84" s="1077">
        <v>19319.759999999998</v>
      </c>
      <c r="G84" s="1078">
        <v>3</v>
      </c>
      <c r="H84" s="1079">
        <v>0.05</v>
      </c>
      <c r="I84" s="1086">
        <f t="shared" si="2"/>
        <v>965.98799999999994</v>
      </c>
      <c r="J84" s="1087">
        <f t="shared" si="4"/>
        <v>2897.9639999999999</v>
      </c>
    </row>
    <row r="85" spans="1:11" ht="41.4" customHeight="1">
      <c r="A85" s="1089" t="s">
        <v>966</v>
      </c>
      <c r="B85" s="1090" t="s">
        <v>965</v>
      </c>
      <c r="C85" s="1072">
        <v>46156</v>
      </c>
      <c r="D85" s="1076" t="s">
        <v>1141</v>
      </c>
      <c r="E85" s="1091" t="s">
        <v>1142</v>
      </c>
      <c r="F85" s="1077">
        <v>22.31</v>
      </c>
      <c r="G85" s="1078">
        <v>1658.21</v>
      </c>
      <c r="H85" s="1079">
        <v>1</v>
      </c>
      <c r="I85" s="1086">
        <f t="shared" si="2"/>
        <v>22.31</v>
      </c>
      <c r="J85" s="1087">
        <f t="shared" si="4"/>
        <v>36994.665099999998</v>
      </c>
    </row>
    <row r="86" spans="1:11" ht="41.4" customHeight="1">
      <c r="A86" s="1089" t="s">
        <v>966</v>
      </c>
      <c r="B86" s="1090" t="s">
        <v>965</v>
      </c>
      <c r="C86" s="1072">
        <v>46156</v>
      </c>
      <c r="D86" s="1076" t="s">
        <v>1143</v>
      </c>
      <c r="E86" s="1091" t="s">
        <v>1144</v>
      </c>
      <c r="F86" s="1077">
        <v>22.31</v>
      </c>
      <c r="G86" s="1078">
        <v>493.13</v>
      </c>
      <c r="H86" s="1079">
        <v>1</v>
      </c>
      <c r="I86" s="1086">
        <f t="shared" si="2"/>
        <v>22.31</v>
      </c>
      <c r="J86" s="1087">
        <f t="shared" si="4"/>
        <v>11001.730299999999</v>
      </c>
    </row>
    <row r="87" spans="1:11" ht="41.4" customHeight="1">
      <c r="A87" s="1089" t="s">
        <v>1217</v>
      </c>
      <c r="B87" s="1090" t="s">
        <v>1212</v>
      </c>
      <c r="C87" s="1072">
        <v>46162</v>
      </c>
      <c r="D87" s="1076" t="s">
        <v>1498</v>
      </c>
      <c r="E87" s="1091" t="s">
        <v>1499</v>
      </c>
      <c r="F87" s="1077">
        <v>329.77</v>
      </c>
      <c r="G87" s="1078">
        <v>98.8</v>
      </c>
      <c r="H87" s="1079">
        <v>0.05</v>
      </c>
      <c r="I87" s="1086">
        <f t="shared" si="2"/>
        <v>16.488499999999998</v>
      </c>
      <c r="J87" s="1087">
        <f t="shared" si="4"/>
        <v>1629.0637999999999</v>
      </c>
    </row>
    <row r="88" spans="1:11" ht="41.4" customHeight="1">
      <c r="A88" s="1089" t="s">
        <v>966</v>
      </c>
      <c r="B88" s="1090" t="s">
        <v>965</v>
      </c>
      <c r="C88" s="1072">
        <v>46156</v>
      </c>
      <c r="D88" s="1076" t="s">
        <v>1145</v>
      </c>
      <c r="E88" s="1091" t="s">
        <v>1146</v>
      </c>
      <c r="F88" s="1077">
        <v>22.31</v>
      </c>
      <c r="G88" s="1078">
        <v>142.74</v>
      </c>
      <c r="H88" s="1079">
        <v>1</v>
      </c>
      <c r="I88" s="1086">
        <f t="shared" si="2"/>
        <v>22.31</v>
      </c>
      <c r="J88" s="1087">
        <f t="shared" si="4"/>
        <v>3184.5293999999999</v>
      </c>
    </row>
    <row r="89" spans="1:11" ht="41.4" customHeight="1">
      <c r="A89" s="1089" t="s">
        <v>966</v>
      </c>
      <c r="B89" s="1090" t="s">
        <v>965</v>
      </c>
      <c r="C89" s="1072">
        <v>46156</v>
      </c>
      <c r="D89" s="1076" t="s">
        <v>1147</v>
      </c>
      <c r="E89" s="1091" t="s">
        <v>1148</v>
      </c>
      <c r="F89" s="1077">
        <v>22.31</v>
      </c>
      <c r="G89" s="1078">
        <v>2297.58</v>
      </c>
      <c r="H89" s="1079">
        <v>1</v>
      </c>
      <c r="I89" s="1086">
        <f t="shared" si="2"/>
        <v>22.31</v>
      </c>
      <c r="J89" s="1087">
        <f t="shared" si="4"/>
        <v>51259.009799999993</v>
      </c>
    </row>
    <row r="90" spans="1:11" ht="41.4" customHeight="1">
      <c r="A90" s="1089" t="s">
        <v>966</v>
      </c>
      <c r="B90" s="1090" t="s">
        <v>965</v>
      </c>
      <c r="C90" s="1072">
        <v>46158</v>
      </c>
      <c r="D90" s="1076" t="s">
        <v>1149</v>
      </c>
      <c r="E90" s="1091" t="s">
        <v>1150</v>
      </c>
      <c r="F90" s="1077">
        <v>22.31</v>
      </c>
      <c r="G90" s="1078">
        <v>1900.52</v>
      </c>
      <c r="H90" s="1079">
        <v>1</v>
      </c>
      <c r="I90" s="1086">
        <f t="shared" si="2"/>
        <v>22.31</v>
      </c>
      <c r="J90" s="1087">
        <f t="shared" si="4"/>
        <v>42400.601199999997</v>
      </c>
    </row>
    <row r="91" spans="1:11" ht="41.4" customHeight="1">
      <c r="A91" s="1089" t="s">
        <v>966</v>
      </c>
      <c r="B91" s="1090" t="s">
        <v>965</v>
      </c>
      <c r="C91" s="1072">
        <v>46158</v>
      </c>
      <c r="D91" s="1076" t="s">
        <v>1151</v>
      </c>
      <c r="E91" s="1091" t="s">
        <v>1152</v>
      </c>
      <c r="F91" s="1077">
        <v>22.31</v>
      </c>
      <c r="G91" s="1078">
        <v>143.08000000000001</v>
      </c>
      <c r="H91" s="1079">
        <v>1</v>
      </c>
      <c r="I91" s="1086">
        <f t="shared" si="2"/>
        <v>22.31</v>
      </c>
      <c r="J91" s="1087">
        <f t="shared" si="4"/>
        <v>3192.1148000000003</v>
      </c>
    </row>
    <row r="92" spans="1:11" ht="41.4" customHeight="1">
      <c r="A92" s="1089" t="s">
        <v>966</v>
      </c>
      <c r="B92" s="1090" t="s">
        <v>965</v>
      </c>
      <c r="C92" s="1072">
        <v>46159</v>
      </c>
      <c r="D92" s="1076" t="s">
        <v>1153</v>
      </c>
      <c r="E92" s="1091" t="s">
        <v>1154</v>
      </c>
      <c r="F92" s="1077">
        <v>22.31</v>
      </c>
      <c r="G92" s="1078">
        <v>670.18</v>
      </c>
      <c r="H92" s="1079">
        <v>1</v>
      </c>
      <c r="I92" s="1086">
        <f t="shared" si="2"/>
        <v>22.31</v>
      </c>
      <c r="J92" s="1087">
        <f t="shared" si="4"/>
        <v>14951.715799999998</v>
      </c>
    </row>
    <row r="93" spans="1:11" ht="41.4" customHeight="1">
      <c r="A93" s="1089" t="s">
        <v>966</v>
      </c>
      <c r="B93" s="1090" t="s">
        <v>965</v>
      </c>
      <c r="C93" s="1072">
        <v>46159</v>
      </c>
      <c r="D93" s="1076" t="s">
        <v>1155</v>
      </c>
      <c r="E93" s="1091" t="s">
        <v>1156</v>
      </c>
      <c r="F93" s="1077">
        <v>22.31</v>
      </c>
      <c r="G93" s="1078">
        <v>472.69</v>
      </c>
      <c r="H93" s="1079">
        <v>1</v>
      </c>
      <c r="I93" s="1086">
        <f t="shared" si="2"/>
        <v>22.31</v>
      </c>
      <c r="J93" s="1087">
        <f t="shared" si="4"/>
        <v>10545.713899999999</v>
      </c>
    </row>
    <row r="94" spans="1:11" ht="41.4" customHeight="1">
      <c r="A94" s="1089" t="s">
        <v>966</v>
      </c>
      <c r="B94" s="1090" t="s">
        <v>965</v>
      </c>
      <c r="C94" s="1072">
        <v>46159</v>
      </c>
      <c r="D94" s="1076" t="s">
        <v>1157</v>
      </c>
      <c r="E94" s="1091" t="s">
        <v>1158</v>
      </c>
      <c r="F94" s="1077">
        <v>22.31</v>
      </c>
      <c r="G94" s="1078">
        <v>803.74</v>
      </c>
      <c r="H94" s="1079">
        <v>1</v>
      </c>
      <c r="I94" s="1086">
        <f t="shared" si="2"/>
        <v>22.31</v>
      </c>
      <c r="J94" s="1087">
        <f t="shared" si="4"/>
        <v>17931.439399999999</v>
      </c>
    </row>
    <row r="95" spans="1:11" ht="41.4" customHeight="1">
      <c r="A95" s="1089" t="s">
        <v>966</v>
      </c>
      <c r="B95" s="1090" t="s">
        <v>965</v>
      </c>
      <c r="C95" s="1072">
        <v>46159</v>
      </c>
      <c r="D95" s="1076" t="s">
        <v>1159</v>
      </c>
      <c r="E95" s="1091" t="s">
        <v>1160</v>
      </c>
      <c r="F95" s="1077">
        <v>22.31</v>
      </c>
      <c r="G95" s="1078">
        <v>1268.9100000000001</v>
      </c>
      <c r="H95" s="1079">
        <v>1</v>
      </c>
      <c r="I95" s="1086">
        <f t="shared" si="2"/>
        <v>22.31</v>
      </c>
      <c r="J95" s="1087">
        <f t="shared" si="4"/>
        <v>28309.382099999999</v>
      </c>
    </row>
    <row r="96" spans="1:11" ht="41.4" customHeight="1">
      <c r="A96" s="1089" t="s">
        <v>966</v>
      </c>
      <c r="B96" s="1090" t="s">
        <v>965</v>
      </c>
      <c r="C96" s="1072">
        <v>46159</v>
      </c>
      <c r="D96" s="1076" t="s">
        <v>1161</v>
      </c>
      <c r="E96" s="1091" t="s">
        <v>1162</v>
      </c>
      <c r="F96" s="1077">
        <v>22.31</v>
      </c>
      <c r="G96" s="1078">
        <v>2238.92</v>
      </c>
      <c r="H96" s="1079">
        <v>1</v>
      </c>
      <c r="I96" s="1086">
        <f t="shared" si="2"/>
        <v>22.31</v>
      </c>
      <c r="J96" s="1087">
        <f t="shared" si="4"/>
        <v>49950.305199999995</v>
      </c>
    </row>
    <row r="97" spans="1:10" ht="41.4" customHeight="1">
      <c r="A97" s="1074" t="s">
        <v>1218</v>
      </c>
      <c r="B97" s="1090" t="s">
        <v>1215</v>
      </c>
      <c r="C97" s="1072">
        <v>46159</v>
      </c>
      <c r="D97" s="1076" t="s">
        <v>1163</v>
      </c>
      <c r="E97" s="1091" t="s">
        <v>1164</v>
      </c>
      <c r="F97" s="1077">
        <v>13.58</v>
      </c>
      <c r="G97" s="1078">
        <v>405.01100000000002</v>
      </c>
      <c r="H97" s="1079">
        <v>1</v>
      </c>
      <c r="I97" s="1086">
        <f t="shared" si="2"/>
        <v>13.58</v>
      </c>
      <c r="J97" s="1087">
        <f t="shared" si="4"/>
        <v>5500.0493800000004</v>
      </c>
    </row>
    <row r="98" spans="1:10" ht="41.4" customHeight="1">
      <c r="A98" s="1089" t="s">
        <v>1211</v>
      </c>
      <c r="B98" s="1090" t="s">
        <v>1212</v>
      </c>
      <c r="C98" s="1072">
        <v>46159</v>
      </c>
      <c r="D98" s="1076" t="s">
        <v>1165</v>
      </c>
      <c r="E98" s="1091" t="s">
        <v>1166</v>
      </c>
      <c r="F98" s="1077">
        <v>221.14</v>
      </c>
      <c r="G98" s="1078">
        <v>98.8</v>
      </c>
      <c r="H98" s="1079">
        <v>0.05</v>
      </c>
      <c r="I98" s="1086">
        <f t="shared" si="2"/>
        <v>11.057</v>
      </c>
      <c r="J98" s="1087">
        <f t="shared" si="4"/>
        <v>1092.4316000000001</v>
      </c>
    </row>
    <row r="99" spans="1:10" ht="41.4" customHeight="1">
      <c r="A99" s="1089" t="s">
        <v>1216</v>
      </c>
      <c r="B99" s="1090" t="s">
        <v>1785</v>
      </c>
      <c r="C99" s="1072">
        <v>46161</v>
      </c>
      <c r="D99" s="1076" t="s">
        <v>1192</v>
      </c>
      <c r="E99" s="1091" t="s">
        <v>1174</v>
      </c>
      <c r="F99" s="1077">
        <v>12377.1</v>
      </c>
      <c r="G99" s="1078">
        <v>1</v>
      </c>
      <c r="H99" s="1079">
        <v>0.05</v>
      </c>
      <c r="I99" s="1086">
        <f t="shared" si="2"/>
        <v>618.85500000000002</v>
      </c>
      <c r="J99" s="1087">
        <f t="shared" si="4"/>
        <v>618.85500000000002</v>
      </c>
    </row>
    <row r="100" spans="1:10" ht="41.4" customHeight="1">
      <c r="A100" s="1089" t="s">
        <v>966</v>
      </c>
      <c r="B100" s="1090" t="s">
        <v>965</v>
      </c>
      <c r="C100" s="1072">
        <v>46161</v>
      </c>
      <c r="D100" s="1076" t="s">
        <v>1193</v>
      </c>
      <c r="E100" s="1091" t="s">
        <v>1175</v>
      </c>
      <c r="F100" s="1077">
        <v>22.31</v>
      </c>
      <c r="G100" s="1078">
        <v>1302.03</v>
      </c>
      <c r="H100" s="1079">
        <v>1</v>
      </c>
      <c r="I100" s="1086">
        <f t="shared" si="2"/>
        <v>22.31</v>
      </c>
      <c r="J100" s="1087">
        <f t="shared" si="4"/>
        <v>29048.289299999997</v>
      </c>
    </row>
    <row r="101" spans="1:10" ht="41.4" customHeight="1">
      <c r="A101" s="1089" t="s">
        <v>966</v>
      </c>
      <c r="B101" s="1090" t="s">
        <v>965</v>
      </c>
      <c r="C101" s="1072">
        <v>46161</v>
      </c>
      <c r="D101" s="1076" t="s">
        <v>1194</v>
      </c>
      <c r="E101" s="1091" t="s">
        <v>1176</v>
      </c>
      <c r="F101" s="1077">
        <v>22.31</v>
      </c>
      <c r="G101" s="1078">
        <v>2326.4299999999998</v>
      </c>
      <c r="H101" s="1079">
        <v>1</v>
      </c>
      <c r="I101" s="1086">
        <f t="shared" si="2"/>
        <v>22.31</v>
      </c>
      <c r="J101" s="1087">
        <f t="shared" si="4"/>
        <v>51902.653299999991</v>
      </c>
    </row>
    <row r="102" spans="1:10" ht="41.4" customHeight="1">
      <c r="A102" s="1089" t="s">
        <v>966</v>
      </c>
      <c r="B102" s="1090" t="s">
        <v>965</v>
      </c>
      <c r="C102" s="1072">
        <v>46161</v>
      </c>
      <c r="D102" s="1076" t="s">
        <v>1195</v>
      </c>
      <c r="E102" s="1091" t="s">
        <v>1177</v>
      </c>
      <c r="F102" s="1077">
        <v>22.31</v>
      </c>
      <c r="G102" s="1078">
        <v>2791.98</v>
      </c>
      <c r="H102" s="1079">
        <v>1</v>
      </c>
      <c r="I102" s="1086">
        <f t="shared" si="2"/>
        <v>22.31</v>
      </c>
      <c r="J102" s="1087">
        <f t="shared" si="4"/>
        <v>62289.073799999998</v>
      </c>
    </row>
    <row r="103" spans="1:10" ht="41.4" customHeight="1">
      <c r="A103" s="1089" t="s">
        <v>966</v>
      </c>
      <c r="B103" s="1090" t="s">
        <v>965</v>
      </c>
      <c r="C103" s="1072">
        <v>46165</v>
      </c>
      <c r="D103" s="1076" t="s">
        <v>1196</v>
      </c>
      <c r="E103" s="1091" t="s">
        <v>1178</v>
      </c>
      <c r="F103" s="1077">
        <v>22.31</v>
      </c>
      <c r="G103" s="1078">
        <v>1938.17</v>
      </c>
      <c r="H103" s="1079">
        <v>1</v>
      </c>
      <c r="I103" s="1086">
        <f t="shared" si="2"/>
        <v>22.31</v>
      </c>
      <c r="J103" s="1087">
        <f t="shared" si="4"/>
        <v>43240.572699999997</v>
      </c>
    </row>
    <row r="104" spans="1:10" ht="41.4" customHeight="1">
      <c r="A104" s="1089" t="s">
        <v>1211</v>
      </c>
      <c r="B104" s="1090" t="s">
        <v>1212</v>
      </c>
      <c r="C104" s="1072">
        <v>46188</v>
      </c>
      <c r="D104" s="1076" t="s">
        <v>1500</v>
      </c>
      <c r="E104" s="1091" t="s">
        <v>1501</v>
      </c>
      <c r="F104" s="1077">
        <v>221.14</v>
      </c>
      <c r="G104" s="1078">
        <v>98.8</v>
      </c>
      <c r="H104" s="1079">
        <v>0.05</v>
      </c>
      <c r="I104" s="1086">
        <f t="shared" si="2"/>
        <v>11.057</v>
      </c>
      <c r="J104" s="1087">
        <f t="shared" si="4"/>
        <v>1092.4316000000001</v>
      </c>
    </row>
    <row r="105" spans="1:10" ht="41.4" customHeight="1">
      <c r="A105" s="1089" t="s">
        <v>1213</v>
      </c>
      <c r="B105" s="1090" t="s">
        <v>1512</v>
      </c>
      <c r="C105" s="1072">
        <v>46165</v>
      </c>
      <c r="D105" s="1076" t="s">
        <v>1502</v>
      </c>
      <c r="E105" s="1091" t="s">
        <v>1503</v>
      </c>
      <c r="F105" s="1077">
        <v>15848.43</v>
      </c>
      <c r="G105" s="1078" t="s">
        <v>1304</v>
      </c>
      <c r="H105" s="1079">
        <v>0.05</v>
      </c>
      <c r="I105" s="1086">
        <f t="shared" si="2"/>
        <v>792.42150000000004</v>
      </c>
      <c r="J105" s="1087">
        <f t="shared" si="4"/>
        <v>792.42150000000004</v>
      </c>
    </row>
    <row r="106" spans="1:10" ht="41.4" customHeight="1">
      <c r="A106" s="1089" t="s">
        <v>1211</v>
      </c>
      <c r="B106" s="1090" t="s">
        <v>1212</v>
      </c>
      <c r="C106" s="1072">
        <v>46188</v>
      </c>
      <c r="D106" s="1076" t="s">
        <v>1504</v>
      </c>
      <c r="E106" s="1091" t="s">
        <v>1505</v>
      </c>
      <c r="F106" s="1077">
        <v>221.14</v>
      </c>
      <c r="G106" s="1078">
        <v>98.8</v>
      </c>
      <c r="H106" s="1079">
        <v>0.05</v>
      </c>
      <c r="I106" s="1086">
        <f t="shared" si="2"/>
        <v>11.057</v>
      </c>
      <c r="J106" s="1087">
        <f t="shared" si="4"/>
        <v>1092.4316000000001</v>
      </c>
    </row>
    <row r="107" spans="1:10" ht="41.4" customHeight="1">
      <c r="A107" s="1089" t="s">
        <v>1213</v>
      </c>
      <c r="B107" s="1090" t="s">
        <v>1512</v>
      </c>
      <c r="C107" s="1072">
        <v>46165</v>
      </c>
      <c r="D107" s="1076" t="s">
        <v>1506</v>
      </c>
      <c r="E107" s="1091" t="s">
        <v>1507</v>
      </c>
      <c r="F107" s="1077">
        <v>15848.43</v>
      </c>
      <c r="G107" s="1078" t="s">
        <v>1304</v>
      </c>
      <c r="H107" s="1079">
        <v>0.05</v>
      </c>
      <c r="I107" s="1086">
        <f t="shared" si="2"/>
        <v>792.42150000000004</v>
      </c>
      <c r="J107" s="1087">
        <f t="shared" si="4"/>
        <v>792.42150000000004</v>
      </c>
    </row>
    <row r="108" spans="1:10" ht="41.4" customHeight="1">
      <c r="A108" s="1089" t="s">
        <v>1211</v>
      </c>
      <c r="B108" s="1090" t="s">
        <v>1212</v>
      </c>
      <c r="C108" s="1072">
        <v>46187</v>
      </c>
      <c r="D108" s="1076" t="s">
        <v>1508</v>
      </c>
      <c r="E108" s="1091" t="s">
        <v>1509</v>
      </c>
      <c r="F108" s="1077">
        <v>221.14</v>
      </c>
      <c r="G108" s="1078">
        <v>98.8</v>
      </c>
      <c r="H108" s="1079">
        <v>0.45</v>
      </c>
      <c r="I108" s="1086">
        <f t="shared" si="2"/>
        <v>99.512999999999991</v>
      </c>
      <c r="J108" s="1087">
        <f t="shared" si="4"/>
        <v>9831.884399999999</v>
      </c>
    </row>
    <row r="109" spans="1:10" ht="41.4" customHeight="1">
      <c r="A109" s="1089" t="s">
        <v>1211</v>
      </c>
      <c r="B109" s="1090" t="s">
        <v>1212</v>
      </c>
      <c r="C109" s="1072">
        <v>46166</v>
      </c>
      <c r="D109" s="1076" t="s">
        <v>1510</v>
      </c>
      <c r="E109" s="1091" t="s">
        <v>1511</v>
      </c>
      <c r="F109" s="1077">
        <v>221.14</v>
      </c>
      <c r="G109" s="1078">
        <v>98.8</v>
      </c>
      <c r="H109" s="1079">
        <v>0.45</v>
      </c>
      <c r="I109" s="1086">
        <f t="shared" si="2"/>
        <v>99.512999999999991</v>
      </c>
      <c r="J109" s="1087">
        <f t="shared" si="4"/>
        <v>9831.884399999999</v>
      </c>
    </row>
    <row r="110" spans="1:10" ht="41.4" customHeight="1">
      <c r="A110" s="1089" t="s">
        <v>1213</v>
      </c>
      <c r="B110" s="1090" t="s">
        <v>1214</v>
      </c>
      <c r="C110" s="1072">
        <v>46162</v>
      </c>
      <c r="D110" s="1076" t="s">
        <v>1197</v>
      </c>
      <c r="E110" s="1091" t="s">
        <v>1179</v>
      </c>
      <c r="F110" s="1077">
        <v>15848.43</v>
      </c>
      <c r="G110" s="1078">
        <v>1</v>
      </c>
      <c r="H110" s="1079">
        <v>0.25</v>
      </c>
      <c r="I110" s="1086">
        <f t="shared" si="2"/>
        <v>3962.1075000000001</v>
      </c>
      <c r="J110" s="1087">
        <f t="shared" ref="J110:J141" si="5">I110*G110</f>
        <v>3962.1075000000001</v>
      </c>
    </row>
    <row r="111" spans="1:10" ht="41.4" customHeight="1">
      <c r="A111" s="1089" t="s">
        <v>1213</v>
      </c>
      <c r="B111" s="1090" t="s">
        <v>1214</v>
      </c>
      <c r="C111" s="1072">
        <v>46162</v>
      </c>
      <c r="D111" s="1076" t="s">
        <v>1198</v>
      </c>
      <c r="E111" s="1091" t="s">
        <v>1180</v>
      </c>
      <c r="F111" s="1077">
        <v>15848.43</v>
      </c>
      <c r="G111" s="1078">
        <v>1</v>
      </c>
      <c r="H111" s="1079">
        <v>0.25</v>
      </c>
      <c r="I111" s="1086">
        <f t="shared" si="2"/>
        <v>3962.1075000000001</v>
      </c>
      <c r="J111" s="1087">
        <f t="shared" si="5"/>
        <v>3962.1075000000001</v>
      </c>
    </row>
    <row r="112" spans="1:10" ht="41.4" customHeight="1">
      <c r="A112" s="1089" t="s">
        <v>1213</v>
      </c>
      <c r="B112" s="1090" t="s">
        <v>1214</v>
      </c>
      <c r="C112" s="1072">
        <v>46162</v>
      </c>
      <c r="D112" s="1076" t="s">
        <v>1199</v>
      </c>
      <c r="E112" s="1091" t="s">
        <v>1181</v>
      </c>
      <c r="F112" s="1077">
        <v>15848.43</v>
      </c>
      <c r="G112" s="1078">
        <v>1</v>
      </c>
      <c r="H112" s="1079">
        <v>0.25</v>
      </c>
      <c r="I112" s="1086">
        <f t="shared" si="2"/>
        <v>3962.1075000000001</v>
      </c>
      <c r="J112" s="1087">
        <f t="shared" si="5"/>
        <v>3962.1075000000001</v>
      </c>
    </row>
    <row r="113" spans="1:10" ht="41.4" customHeight="1">
      <c r="A113" s="1089" t="s">
        <v>966</v>
      </c>
      <c r="B113" s="1090" t="s">
        <v>965</v>
      </c>
      <c r="C113" s="1072">
        <v>46162</v>
      </c>
      <c r="D113" s="1076" t="s">
        <v>1200</v>
      </c>
      <c r="E113" s="1091" t="s">
        <v>1182</v>
      </c>
      <c r="F113" s="1077">
        <v>22.31</v>
      </c>
      <c r="G113" s="1078">
        <v>1824.42</v>
      </c>
      <c r="H113" s="1079">
        <v>1</v>
      </c>
      <c r="I113" s="1086">
        <f t="shared" si="2"/>
        <v>22.31</v>
      </c>
      <c r="J113" s="1087">
        <f t="shared" si="5"/>
        <v>40702.8102</v>
      </c>
    </row>
    <row r="114" spans="1:10" ht="41.4" customHeight="1">
      <c r="A114" s="1089" t="s">
        <v>966</v>
      </c>
      <c r="B114" s="1090" t="s">
        <v>965</v>
      </c>
      <c r="C114" s="1072">
        <v>46162</v>
      </c>
      <c r="D114" s="1076" t="s">
        <v>1201</v>
      </c>
      <c r="E114" s="1091" t="s">
        <v>1183</v>
      </c>
      <c r="F114" s="1077">
        <v>22.31</v>
      </c>
      <c r="G114" s="1078">
        <v>867.28</v>
      </c>
      <c r="H114" s="1079">
        <v>1</v>
      </c>
      <c r="I114" s="1086">
        <f t="shared" si="2"/>
        <v>22.31</v>
      </c>
      <c r="J114" s="1087">
        <f t="shared" si="5"/>
        <v>19349.016799999998</v>
      </c>
    </row>
    <row r="115" spans="1:10" ht="41.4" customHeight="1">
      <c r="A115" s="1089" t="s">
        <v>1217</v>
      </c>
      <c r="B115" s="1090" t="s">
        <v>1214</v>
      </c>
      <c r="C115" s="1072">
        <v>46162</v>
      </c>
      <c r="D115" s="1076" t="s">
        <v>1202</v>
      </c>
      <c r="E115" s="1091" t="s">
        <v>1184</v>
      </c>
      <c r="F115" s="1077">
        <v>329.77</v>
      </c>
      <c r="G115" s="1078">
        <v>98.8</v>
      </c>
      <c r="H115" s="1079">
        <v>0.05</v>
      </c>
      <c r="I115" s="1086">
        <f t="shared" si="2"/>
        <v>16.488499999999998</v>
      </c>
      <c r="J115" s="1087">
        <f t="shared" si="5"/>
        <v>1629.0637999999999</v>
      </c>
    </row>
    <row r="116" spans="1:10" ht="41.4" customHeight="1">
      <c r="A116" s="1089" t="s">
        <v>966</v>
      </c>
      <c r="B116" s="1090" t="s">
        <v>965</v>
      </c>
      <c r="C116" s="1072">
        <v>46163</v>
      </c>
      <c r="D116" s="1076" t="s">
        <v>1203</v>
      </c>
      <c r="E116" s="1091" t="s">
        <v>1185</v>
      </c>
      <c r="F116" s="1077">
        <v>22.31</v>
      </c>
      <c r="G116" s="1078">
        <v>1855.89</v>
      </c>
      <c r="H116" s="1079">
        <v>1</v>
      </c>
      <c r="I116" s="1086">
        <f t="shared" si="2"/>
        <v>22.31</v>
      </c>
      <c r="J116" s="1087">
        <f t="shared" si="5"/>
        <v>41404.905899999998</v>
      </c>
    </row>
    <row r="117" spans="1:10" ht="41.4" customHeight="1">
      <c r="A117" s="1089" t="s">
        <v>966</v>
      </c>
      <c r="B117" s="1090" t="s">
        <v>965</v>
      </c>
      <c r="C117" s="1072">
        <v>46165</v>
      </c>
      <c r="D117" s="1076" t="s">
        <v>1204</v>
      </c>
      <c r="E117" s="1091" t="s">
        <v>1186</v>
      </c>
      <c r="F117" s="1077">
        <v>22.31</v>
      </c>
      <c r="G117" s="1078">
        <v>2713.98</v>
      </c>
      <c r="H117" s="1079">
        <v>1</v>
      </c>
      <c r="I117" s="1086">
        <f t="shared" si="2"/>
        <v>22.31</v>
      </c>
      <c r="J117" s="1087">
        <f t="shared" si="5"/>
        <v>60548.893799999998</v>
      </c>
    </row>
    <row r="118" spans="1:10" ht="41.4" customHeight="1">
      <c r="A118" s="1089" t="s">
        <v>1211</v>
      </c>
      <c r="B118" s="1090" t="s">
        <v>1212</v>
      </c>
      <c r="C118" s="1072">
        <v>46165</v>
      </c>
      <c r="D118" s="1076" t="s">
        <v>1205</v>
      </c>
      <c r="E118" s="1091" t="s">
        <v>1187</v>
      </c>
      <c r="F118" s="1077">
        <v>221.14</v>
      </c>
      <c r="G118" s="1078">
        <v>58.8</v>
      </c>
      <c r="H118" s="1079">
        <v>0.05</v>
      </c>
      <c r="I118" s="1086">
        <f t="shared" si="2"/>
        <v>11.057</v>
      </c>
      <c r="J118" s="1087">
        <f t="shared" si="5"/>
        <v>650.15160000000003</v>
      </c>
    </row>
    <row r="119" spans="1:10" ht="41.4" customHeight="1">
      <c r="A119" s="1089" t="s">
        <v>1216</v>
      </c>
      <c r="B119" s="1090" t="s">
        <v>1785</v>
      </c>
      <c r="C119" s="1072">
        <v>46165</v>
      </c>
      <c r="D119" s="1076" t="s">
        <v>1206</v>
      </c>
      <c r="E119" s="1091" t="s">
        <v>1188</v>
      </c>
      <c r="F119" s="1077">
        <v>12377.1</v>
      </c>
      <c r="G119" s="1078">
        <v>1</v>
      </c>
      <c r="H119" s="1079">
        <v>0.05</v>
      </c>
      <c r="I119" s="1086">
        <f t="shared" si="2"/>
        <v>618.85500000000002</v>
      </c>
      <c r="J119" s="1087">
        <f t="shared" si="5"/>
        <v>618.85500000000002</v>
      </c>
    </row>
    <row r="120" spans="1:10" ht="41.4" customHeight="1">
      <c r="A120" s="1089" t="s">
        <v>966</v>
      </c>
      <c r="B120" s="1090" t="s">
        <v>965</v>
      </c>
      <c r="C120" s="1072">
        <v>46165</v>
      </c>
      <c r="D120" s="1076" t="s">
        <v>1513</v>
      </c>
      <c r="E120" s="1091" t="s">
        <v>1514</v>
      </c>
      <c r="F120" s="1077">
        <v>22.31</v>
      </c>
      <c r="G120" s="1078">
        <v>1544.49</v>
      </c>
      <c r="H120" s="1079">
        <v>1</v>
      </c>
      <c r="I120" s="1086">
        <f t="shared" si="2"/>
        <v>22.31</v>
      </c>
      <c r="J120" s="1087">
        <f t="shared" si="5"/>
        <v>34457.571899999995</v>
      </c>
    </row>
    <row r="121" spans="1:10" ht="41.4" customHeight="1">
      <c r="A121" s="1089" t="s">
        <v>966</v>
      </c>
      <c r="B121" s="1090" t="s">
        <v>965</v>
      </c>
      <c r="C121" s="1072">
        <v>46165</v>
      </c>
      <c r="D121" s="1076" t="s">
        <v>1515</v>
      </c>
      <c r="E121" s="1091" t="s">
        <v>1516</v>
      </c>
      <c r="F121" s="1077">
        <v>22.31</v>
      </c>
      <c r="G121" s="1078">
        <v>1932.77</v>
      </c>
      <c r="H121" s="1079">
        <v>1</v>
      </c>
      <c r="I121" s="1086">
        <f t="shared" si="2"/>
        <v>22.31</v>
      </c>
      <c r="J121" s="1087">
        <f t="shared" si="5"/>
        <v>43120.098699999995</v>
      </c>
    </row>
    <row r="122" spans="1:10" ht="41.4" customHeight="1">
      <c r="A122" s="1089" t="s">
        <v>966</v>
      </c>
      <c r="B122" s="1090" t="s">
        <v>965</v>
      </c>
      <c r="C122" s="1072">
        <v>46165</v>
      </c>
      <c r="D122" s="1076" t="s">
        <v>1517</v>
      </c>
      <c r="E122" s="1091" t="s">
        <v>1518</v>
      </c>
      <c r="F122" s="1077">
        <v>22.31</v>
      </c>
      <c r="G122" s="1078">
        <v>2400</v>
      </c>
      <c r="H122" s="1079">
        <v>1</v>
      </c>
      <c r="I122" s="1086">
        <f t="shared" si="2"/>
        <v>22.31</v>
      </c>
      <c r="J122" s="1087">
        <f t="shared" si="5"/>
        <v>53544</v>
      </c>
    </row>
    <row r="123" spans="1:10" ht="41.4" customHeight="1">
      <c r="A123" s="1089" t="s">
        <v>1216</v>
      </c>
      <c r="B123" s="1090" t="s">
        <v>1785</v>
      </c>
      <c r="C123" s="1072">
        <v>46165</v>
      </c>
      <c r="D123" s="1076" t="s">
        <v>1519</v>
      </c>
      <c r="E123" s="1091" t="s">
        <v>1520</v>
      </c>
      <c r="F123" s="1077">
        <v>12377.1</v>
      </c>
      <c r="G123" s="1078">
        <v>1</v>
      </c>
      <c r="H123" s="1079">
        <v>0.25</v>
      </c>
      <c r="I123" s="1086">
        <f t="shared" si="2"/>
        <v>3094.2750000000001</v>
      </c>
      <c r="J123" s="1087">
        <f t="shared" si="5"/>
        <v>3094.2750000000001</v>
      </c>
    </row>
    <row r="124" spans="1:10" ht="41.4" customHeight="1">
      <c r="A124" s="1089" t="s">
        <v>966</v>
      </c>
      <c r="B124" s="1090" t="s">
        <v>965</v>
      </c>
      <c r="C124" s="1072">
        <v>46165</v>
      </c>
      <c r="D124" s="1076" t="s">
        <v>1521</v>
      </c>
      <c r="E124" s="1091" t="s">
        <v>1522</v>
      </c>
      <c r="F124" s="1077">
        <v>22.31</v>
      </c>
      <c r="G124" s="1078">
        <v>300</v>
      </c>
      <c r="H124" s="1079">
        <v>1</v>
      </c>
      <c r="I124" s="1086">
        <f t="shared" si="2"/>
        <v>22.31</v>
      </c>
      <c r="J124" s="1087">
        <f t="shared" si="5"/>
        <v>6693</v>
      </c>
    </row>
    <row r="125" spans="1:10" ht="41.4" customHeight="1">
      <c r="A125" s="1089" t="s">
        <v>966</v>
      </c>
      <c r="B125" s="1090" t="s">
        <v>965</v>
      </c>
      <c r="C125" s="1072">
        <v>46165</v>
      </c>
      <c r="D125" s="1076" t="s">
        <v>1523</v>
      </c>
      <c r="E125" s="1091" t="s">
        <v>1524</v>
      </c>
      <c r="F125" s="1077">
        <v>22.31</v>
      </c>
      <c r="G125" s="1078">
        <v>1490.57</v>
      </c>
      <c r="H125" s="1079">
        <v>1</v>
      </c>
      <c r="I125" s="1086">
        <f t="shared" si="2"/>
        <v>22.31</v>
      </c>
      <c r="J125" s="1087">
        <f t="shared" si="5"/>
        <v>33254.616699999999</v>
      </c>
    </row>
    <row r="126" spans="1:10" ht="41.4" customHeight="1">
      <c r="A126" s="1089" t="s">
        <v>966</v>
      </c>
      <c r="B126" s="1090" t="s">
        <v>965</v>
      </c>
      <c r="C126" s="1072">
        <v>46163</v>
      </c>
      <c r="D126" s="1076" t="s">
        <v>1525</v>
      </c>
      <c r="E126" s="1091" t="s">
        <v>1526</v>
      </c>
      <c r="F126" s="1077">
        <v>22.31</v>
      </c>
      <c r="G126" s="1078">
        <v>1901.95</v>
      </c>
      <c r="H126" s="1079">
        <v>1</v>
      </c>
      <c r="I126" s="1086">
        <f t="shared" si="2"/>
        <v>22.31</v>
      </c>
      <c r="J126" s="1087">
        <f t="shared" si="5"/>
        <v>42432.504499999995</v>
      </c>
    </row>
    <row r="127" spans="1:10" ht="41.4" customHeight="1">
      <c r="A127" s="1089" t="s">
        <v>966</v>
      </c>
      <c r="B127" s="1090" t="s">
        <v>965</v>
      </c>
      <c r="C127" s="1072">
        <v>46166</v>
      </c>
      <c r="D127" s="1076" t="s">
        <v>1527</v>
      </c>
      <c r="E127" s="1091" t="s">
        <v>1528</v>
      </c>
      <c r="F127" s="1077">
        <v>22.31</v>
      </c>
      <c r="G127" s="1078">
        <v>2099.3200000000002</v>
      </c>
      <c r="H127" s="1079">
        <v>1</v>
      </c>
      <c r="I127" s="1086">
        <f t="shared" si="2"/>
        <v>22.31</v>
      </c>
      <c r="J127" s="1087">
        <f t="shared" si="5"/>
        <v>46835.8292</v>
      </c>
    </row>
    <row r="128" spans="1:10" ht="41.4" customHeight="1">
      <c r="A128" s="1089" t="s">
        <v>966</v>
      </c>
      <c r="B128" s="1090" t="s">
        <v>965</v>
      </c>
      <c r="C128" s="1072">
        <v>46166</v>
      </c>
      <c r="D128" s="1076" t="s">
        <v>1207</v>
      </c>
      <c r="E128" s="1091" t="s">
        <v>1189</v>
      </c>
      <c r="F128" s="1077">
        <v>22.31</v>
      </c>
      <c r="G128" s="1078">
        <v>839.24</v>
      </c>
      <c r="H128" s="1079">
        <v>1</v>
      </c>
      <c r="I128" s="1086">
        <f t="shared" si="2"/>
        <v>22.31</v>
      </c>
      <c r="J128" s="1087">
        <f t="shared" si="5"/>
        <v>18723.4444</v>
      </c>
    </row>
    <row r="129" spans="1:10" ht="41.4" customHeight="1">
      <c r="A129" s="1089" t="s">
        <v>966</v>
      </c>
      <c r="B129" s="1090" t="s">
        <v>965</v>
      </c>
      <c r="C129" s="1072">
        <v>46166</v>
      </c>
      <c r="D129" s="1076" t="s">
        <v>1208</v>
      </c>
      <c r="E129" s="1091" t="s">
        <v>1190</v>
      </c>
      <c r="F129" s="1077">
        <v>22.31</v>
      </c>
      <c r="G129" s="1078">
        <v>671.8</v>
      </c>
      <c r="H129" s="1079">
        <v>1</v>
      </c>
      <c r="I129" s="1086">
        <f t="shared" si="2"/>
        <v>22.31</v>
      </c>
      <c r="J129" s="1087">
        <f t="shared" si="5"/>
        <v>14987.857999999998</v>
      </c>
    </row>
    <row r="130" spans="1:10" ht="41.4" customHeight="1">
      <c r="A130" s="1089" t="s">
        <v>966</v>
      </c>
      <c r="B130" s="1090" t="s">
        <v>965</v>
      </c>
      <c r="C130" s="1072">
        <v>46166</v>
      </c>
      <c r="D130" s="1076" t="s">
        <v>1209</v>
      </c>
      <c r="E130" s="1091" t="s">
        <v>1191</v>
      </c>
      <c r="F130" s="1077">
        <v>22.31</v>
      </c>
      <c r="G130" s="1078">
        <v>1759.61</v>
      </c>
      <c r="H130" s="1079">
        <v>1</v>
      </c>
      <c r="I130" s="1086">
        <f t="shared" si="2"/>
        <v>22.31</v>
      </c>
      <c r="J130" s="1087">
        <f t="shared" si="5"/>
        <v>39256.899099999995</v>
      </c>
    </row>
    <row r="131" spans="1:10" ht="41.4" customHeight="1">
      <c r="A131" s="1089" t="s">
        <v>966</v>
      </c>
      <c r="B131" s="1090" t="s">
        <v>965</v>
      </c>
      <c r="C131" s="1072">
        <v>46163</v>
      </c>
      <c r="D131" s="1076" t="s">
        <v>1237</v>
      </c>
      <c r="E131" s="1091" t="s">
        <v>1221</v>
      </c>
      <c r="F131" s="1077">
        <v>22.31</v>
      </c>
      <c r="G131" s="1078">
        <v>1455.73</v>
      </c>
      <c r="H131" s="1079">
        <v>1</v>
      </c>
      <c r="I131" s="1086">
        <f t="shared" si="2"/>
        <v>22.31</v>
      </c>
      <c r="J131" s="1087">
        <f t="shared" si="5"/>
        <v>32477.336299999999</v>
      </c>
    </row>
    <row r="132" spans="1:10" ht="41.4" customHeight="1">
      <c r="A132" s="1089" t="s">
        <v>966</v>
      </c>
      <c r="B132" s="1090" t="s">
        <v>965</v>
      </c>
      <c r="C132" s="1072">
        <v>46165</v>
      </c>
      <c r="D132" s="1076" t="s">
        <v>1238</v>
      </c>
      <c r="E132" s="1091" t="s">
        <v>1222</v>
      </c>
      <c r="F132" s="1077">
        <v>22.31</v>
      </c>
      <c r="G132" s="1078">
        <v>2610</v>
      </c>
      <c r="H132" s="1079">
        <v>1</v>
      </c>
      <c r="I132" s="1086">
        <f t="shared" si="2"/>
        <v>22.31</v>
      </c>
      <c r="J132" s="1087">
        <f t="shared" si="5"/>
        <v>58229.1</v>
      </c>
    </row>
    <row r="133" spans="1:10" ht="41.4" customHeight="1">
      <c r="A133" s="1089" t="s">
        <v>966</v>
      </c>
      <c r="B133" s="1090" t="s">
        <v>965</v>
      </c>
      <c r="C133" s="1072">
        <v>46165</v>
      </c>
      <c r="D133" s="1076" t="s">
        <v>1239</v>
      </c>
      <c r="E133" s="1091" t="s">
        <v>1223</v>
      </c>
      <c r="F133" s="1077">
        <v>22.31</v>
      </c>
      <c r="G133" s="1078">
        <v>2402</v>
      </c>
      <c r="H133" s="1079">
        <v>1</v>
      </c>
      <c r="I133" s="1086">
        <f t="shared" si="2"/>
        <v>22.31</v>
      </c>
      <c r="J133" s="1087">
        <f t="shared" si="5"/>
        <v>53588.619999999995</v>
      </c>
    </row>
    <row r="134" spans="1:10" ht="41.4" customHeight="1">
      <c r="A134" s="1089" t="s">
        <v>966</v>
      </c>
      <c r="B134" s="1090" t="s">
        <v>965</v>
      </c>
      <c r="C134" s="1072">
        <v>46166</v>
      </c>
      <c r="D134" s="1076" t="s">
        <v>1240</v>
      </c>
      <c r="E134" s="1091" t="s">
        <v>1224</v>
      </c>
      <c r="F134" s="1077">
        <v>22.31</v>
      </c>
      <c r="G134" s="1078">
        <v>700</v>
      </c>
      <c r="H134" s="1079">
        <v>1</v>
      </c>
      <c r="I134" s="1086">
        <f t="shared" si="2"/>
        <v>22.31</v>
      </c>
      <c r="J134" s="1087">
        <f t="shared" si="5"/>
        <v>15617</v>
      </c>
    </row>
    <row r="135" spans="1:10" ht="41.4" customHeight="1">
      <c r="A135" s="1089" t="s">
        <v>966</v>
      </c>
      <c r="B135" s="1090" t="s">
        <v>965</v>
      </c>
      <c r="C135" s="1072">
        <v>46163</v>
      </c>
      <c r="D135" s="1076" t="s">
        <v>1241</v>
      </c>
      <c r="E135" s="1091" t="s">
        <v>1225</v>
      </c>
      <c r="F135" s="1077">
        <v>22.31</v>
      </c>
      <c r="G135" s="1078">
        <v>458.61</v>
      </c>
      <c r="H135" s="1079">
        <v>1</v>
      </c>
      <c r="I135" s="1086">
        <f t="shared" si="2"/>
        <v>22.31</v>
      </c>
      <c r="J135" s="1087">
        <f t="shared" si="5"/>
        <v>10231.589099999999</v>
      </c>
    </row>
    <row r="136" spans="1:10" ht="41.4" customHeight="1">
      <c r="A136" s="1089" t="s">
        <v>966</v>
      </c>
      <c r="B136" s="1090" t="s">
        <v>965</v>
      </c>
      <c r="C136" s="1072">
        <v>46166</v>
      </c>
      <c r="D136" s="1076" t="s">
        <v>1242</v>
      </c>
      <c r="E136" s="1091" t="s">
        <v>1226</v>
      </c>
      <c r="F136" s="1077">
        <v>22.31</v>
      </c>
      <c r="G136" s="1078">
        <v>233.68</v>
      </c>
      <c r="H136" s="1079">
        <v>1</v>
      </c>
      <c r="I136" s="1086">
        <f t="shared" si="2"/>
        <v>22.31</v>
      </c>
      <c r="J136" s="1087">
        <f t="shared" si="5"/>
        <v>5213.4007999999994</v>
      </c>
    </row>
    <row r="137" spans="1:10" ht="41.4" customHeight="1">
      <c r="A137" s="1089" t="s">
        <v>966</v>
      </c>
      <c r="B137" s="1090" t="s">
        <v>965</v>
      </c>
      <c r="C137" s="1072">
        <v>46163</v>
      </c>
      <c r="D137" s="1076" t="s">
        <v>1243</v>
      </c>
      <c r="E137" s="1091" t="s">
        <v>1227</v>
      </c>
      <c r="F137" s="1077">
        <v>22.31</v>
      </c>
      <c r="G137" s="1078">
        <v>216.81</v>
      </c>
      <c r="H137" s="1079">
        <v>1</v>
      </c>
      <c r="I137" s="1086">
        <f t="shared" si="2"/>
        <v>22.31</v>
      </c>
      <c r="J137" s="1087">
        <f t="shared" si="5"/>
        <v>4837.0311000000002</v>
      </c>
    </row>
    <row r="138" spans="1:10" ht="41.4" customHeight="1">
      <c r="A138" s="1089" t="s">
        <v>966</v>
      </c>
      <c r="B138" s="1090" t="s">
        <v>965</v>
      </c>
      <c r="C138" s="1072">
        <v>46166</v>
      </c>
      <c r="D138" s="1076" t="s">
        <v>1244</v>
      </c>
      <c r="E138" s="1091" t="s">
        <v>1228</v>
      </c>
      <c r="F138" s="1077">
        <v>22.31</v>
      </c>
      <c r="G138" s="1078">
        <v>434.65</v>
      </c>
      <c r="H138" s="1079">
        <v>1</v>
      </c>
      <c r="I138" s="1086">
        <f t="shared" ref="I138:I201" si="6">H138*F138</f>
        <v>22.31</v>
      </c>
      <c r="J138" s="1087">
        <f t="shared" si="5"/>
        <v>9697.0414999999994</v>
      </c>
    </row>
    <row r="139" spans="1:10" ht="41.4" customHeight="1">
      <c r="A139" s="1089" t="s">
        <v>966</v>
      </c>
      <c r="B139" s="1090" t="s">
        <v>965</v>
      </c>
      <c r="C139" s="1072">
        <v>46166</v>
      </c>
      <c r="D139" s="1076" t="s">
        <v>1245</v>
      </c>
      <c r="E139" s="1091" t="s">
        <v>1229</v>
      </c>
      <c r="F139" s="1077">
        <v>22.31</v>
      </c>
      <c r="G139" s="1078">
        <v>485.5</v>
      </c>
      <c r="H139" s="1079">
        <v>1</v>
      </c>
      <c r="I139" s="1086">
        <f t="shared" si="6"/>
        <v>22.31</v>
      </c>
      <c r="J139" s="1087">
        <f t="shared" si="5"/>
        <v>10831.504999999999</v>
      </c>
    </row>
    <row r="140" spans="1:10" ht="41.4" customHeight="1">
      <c r="A140" s="1089" t="s">
        <v>966</v>
      </c>
      <c r="B140" s="1090" t="s">
        <v>965</v>
      </c>
      <c r="C140" s="1072">
        <v>46166</v>
      </c>
      <c r="D140" s="1076" t="s">
        <v>1246</v>
      </c>
      <c r="E140" s="1091" t="s">
        <v>1230</v>
      </c>
      <c r="F140" s="1077">
        <v>22.31</v>
      </c>
      <c r="G140" s="1078">
        <v>2376.02</v>
      </c>
      <c r="H140" s="1079">
        <v>1</v>
      </c>
      <c r="I140" s="1086">
        <f t="shared" si="6"/>
        <v>22.31</v>
      </c>
      <c r="J140" s="1087">
        <f t="shared" si="5"/>
        <v>53009.006199999996</v>
      </c>
    </row>
    <row r="141" spans="1:10" ht="41.4" customHeight="1">
      <c r="A141" s="1089" t="s">
        <v>966</v>
      </c>
      <c r="B141" s="1090" t="s">
        <v>965</v>
      </c>
      <c r="C141" s="1072">
        <v>46167</v>
      </c>
      <c r="D141" s="1076" t="s">
        <v>1247</v>
      </c>
      <c r="E141" s="1091" t="s">
        <v>1231</v>
      </c>
      <c r="F141" s="1077">
        <v>22.31</v>
      </c>
      <c r="G141" s="1078">
        <v>4305.8100000000004</v>
      </c>
      <c r="H141" s="1079">
        <v>1</v>
      </c>
      <c r="I141" s="1086">
        <f t="shared" si="6"/>
        <v>22.31</v>
      </c>
      <c r="J141" s="1087">
        <f t="shared" si="5"/>
        <v>96062.621100000004</v>
      </c>
    </row>
    <row r="142" spans="1:10" ht="41.4" customHeight="1">
      <c r="A142" s="1089" t="s">
        <v>966</v>
      </c>
      <c r="B142" s="1090" t="s">
        <v>1253</v>
      </c>
      <c r="C142" s="1072">
        <v>46167</v>
      </c>
      <c r="D142" s="1076" t="s">
        <v>1248</v>
      </c>
      <c r="E142" s="1091" t="s">
        <v>1232</v>
      </c>
      <c r="F142" s="1077">
        <v>22.31</v>
      </c>
      <c r="G142" s="1078">
        <v>1400</v>
      </c>
      <c r="H142" s="1079">
        <v>1</v>
      </c>
      <c r="I142" s="1086">
        <f t="shared" si="6"/>
        <v>22.31</v>
      </c>
      <c r="J142" s="1087">
        <f t="shared" ref="J142:J173" si="7">I142*G142</f>
        <v>31234</v>
      </c>
    </row>
    <row r="143" spans="1:10" ht="41.4" customHeight="1">
      <c r="A143" s="1089" t="s">
        <v>966</v>
      </c>
      <c r="B143" s="1090" t="s">
        <v>965</v>
      </c>
      <c r="C143" s="1072">
        <v>46166</v>
      </c>
      <c r="D143" s="1076" t="s">
        <v>1249</v>
      </c>
      <c r="E143" s="1091" t="s">
        <v>1233</v>
      </c>
      <c r="F143" s="1077">
        <v>22.31</v>
      </c>
      <c r="G143" s="1078">
        <v>304.70999999999998</v>
      </c>
      <c r="H143" s="1079">
        <v>1</v>
      </c>
      <c r="I143" s="1086">
        <f t="shared" si="6"/>
        <v>22.31</v>
      </c>
      <c r="J143" s="1087">
        <f t="shared" si="7"/>
        <v>6798.0800999999992</v>
      </c>
    </row>
    <row r="144" spans="1:10" ht="41.4" customHeight="1">
      <c r="A144" s="1089" t="s">
        <v>966</v>
      </c>
      <c r="B144" s="1090" t="s">
        <v>965</v>
      </c>
      <c r="C144" s="1072">
        <v>46167</v>
      </c>
      <c r="D144" s="1076" t="s">
        <v>1250</v>
      </c>
      <c r="E144" s="1091" t="s">
        <v>1234</v>
      </c>
      <c r="F144" s="1077">
        <v>22.31</v>
      </c>
      <c r="G144" s="1078">
        <v>114.37</v>
      </c>
      <c r="H144" s="1079">
        <v>1</v>
      </c>
      <c r="I144" s="1086">
        <f t="shared" si="6"/>
        <v>22.31</v>
      </c>
      <c r="J144" s="1087">
        <f t="shared" si="7"/>
        <v>2551.5947000000001</v>
      </c>
    </row>
    <row r="145" spans="1:10" ht="41.4" customHeight="1">
      <c r="A145" s="1089" t="s">
        <v>966</v>
      </c>
      <c r="B145" s="1090" t="s">
        <v>965</v>
      </c>
      <c r="C145" s="1072">
        <v>46167</v>
      </c>
      <c r="D145" s="1076" t="s">
        <v>1529</v>
      </c>
      <c r="E145" s="1091" t="s">
        <v>1530</v>
      </c>
      <c r="F145" s="1077">
        <v>22.31</v>
      </c>
      <c r="G145" s="1078">
        <v>229.32</v>
      </c>
      <c r="H145" s="1079">
        <v>1</v>
      </c>
      <c r="I145" s="1086">
        <f t="shared" si="6"/>
        <v>22.31</v>
      </c>
      <c r="J145" s="1087">
        <f t="shared" si="7"/>
        <v>5116.1291999999994</v>
      </c>
    </row>
    <row r="146" spans="1:10" ht="41.4" customHeight="1">
      <c r="A146" s="1089" t="s">
        <v>966</v>
      </c>
      <c r="B146" s="1090" t="s">
        <v>965</v>
      </c>
      <c r="C146" s="1072">
        <v>46173</v>
      </c>
      <c r="D146" s="1076" t="s">
        <v>1251</v>
      </c>
      <c r="E146" s="1091" t="s">
        <v>1235</v>
      </c>
      <c r="F146" s="1077">
        <v>22.31</v>
      </c>
      <c r="G146" s="1078">
        <v>1855.91</v>
      </c>
      <c r="H146" s="1079">
        <v>1</v>
      </c>
      <c r="I146" s="1086">
        <f t="shared" si="6"/>
        <v>22.31</v>
      </c>
      <c r="J146" s="1087">
        <f t="shared" si="7"/>
        <v>41405.352099999996</v>
      </c>
    </row>
    <row r="147" spans="1:10" ht="41.4" customHeight="1">
      <c r="A147" s="1089" t="s">
        <v>966</v>
      </c>
      <c r="B147" s="1090" t="s">
        <v>965</v>
      </c>
      <c r="C147" s="1072">
        <v>46167</v>
      </c>
      <c r="D147" s="1076" t="s">
        <v>1252</v>
      </c>
      <c r="E147" s="1091" t="s">
        <v>1236</v>
      </c>
      <c r="F147" s="1077">
        <v>22.31</v>
      </c>
      <c r="G147" s="1078">
        <v>1785.12</v>
      </c>
      <c r="H147" s="1079">
        <v>1</v>
      </c>
      <c r="I147" s="1086">
        <f t="shared" si="6"/>
        <v>22.31</v>
      </c>
      <c r="J147" s="1087">
        <f t="shared" si="7"/>
        <v>39826.027199999997</v>
      </c>
    </row>
    <row r="148" spans="1:10" ht="41.4" customHeight="1">
      <c r="A148" s="1089" t="s">
        <v>966</v>
      </c>
      <c r="B148" s="1090" t="s">
        <v>965</v>
      </c>
      <c r="C148" s="1072">
        <v>46173</v>
      </c>
      <c r="D148" s="1076" t="s">
        <v>1279</v>
      </c>
      <c r="E148" s="1091" t="s">
        <v>1254</v>
      </c>
      <c r="F148" s="1077">
        <v>22.31</v>
      </c>
      <c r="G148" s="1078">
        <v>2421.5</v>
      </c>
      <c r="H148" s="1079">
        <v>1</v>
      </c>
      <c r="I148" s="1086">
        <f t="shared" si="6"/>
        <v>22.31</v>
      </c>
      <c r="J148" s="1087">
        <f t="shared" si="7"/>
        <v>54023.664999999994</v>
      </c>
    </row>
    <row r="149" spans="1:10" ht="41.4" customHeight="1">
      <c r="A149" s="1089" t="s">
        <v>966</v>
      </c>
      <c r="B149" s="1090" t="s">
        <v>965</v>
      </c>
      <c r="C149" s="1072">
        <v>46173</v>
      </c>
      <c r="D149" s="1076" t="s">
        <v>1280</v>
      </c>
      <c r="E149" s="1091" t="s">
        <v>1255</v>
      </c>
      <c r="F149" s="1077">
        <v>22.31</v>
      </c>
      <c r="G149" s="1078">
        <v>2639.16</v>
      </c>
      <c r="H149" s="1079">
        <v>1</v>
      </c>
      <c r="I149" s="1086">
        <f t="shared" si="6"/>
        <v>22.31</v>
      </c>
      <c r="J149" s="1087">
        <f t="shared" si="7"/>
        <v>58879.659599999992</v>
      </c>
    </row>
    <row r="150" spans="1:10" ht="41.4" customHeight="1">
      <c r="A150" s="1089" t="s">
        <v>966</v>
      </c>
      <c r="B150" s="1090" t="s">
        <v>965</v>
      </c>
      <c r="C150" s="1072">
        <v>46173</v>
      </c>
      <c r="D150" s="1076" t="s">
        <v>1281</v>
      </c>
      <c r="E150" s="1091" t="s">
        <v>1256</v>
      </c>
      <c r="F150" s="1077">
        <v>22.31</v>
      </c>
      <c r="G150" s="1078">
        <v>1326</v>
      </c>
      <c r="H150" s="1079">
        <v>1</v>
      </c>
      <c r="I150" s="1086">
        <f t="shared" si="6"/>
        <v>22.31</v>
      </c>
      <c r="J150" s="1087">
        <f t="shared" si="7"/>
        <v>29583.059999999998</v>
      </c>
    </row>
    <row r="151" spans="1:10" ht="41.4" customHeight="1">
      <c r="A151" s="1089" t="s">
        <v>1216</v>
      </c>
      <c r="B151" s="1090" t="s">
        <v>1785</v>
      </c>
      <c r="C151" s="1072">
        <v>46179</v>
      </c>
      <c r="D151" s="1076" t="s">
        <v>1531</v>
      </c>
      <c r="E151" s="1091" t="s">
        <v>1532</v>
      </c>
      <c r="F151" s="1077">
        <v>12377.1</v>
      </c>
      <c r="G151" s="1078">
        <v>1</v>
      </c>
      <c r="H151" s="1079">
        <v>0.25</v>
      </c>
      <c r="I151" s="1086">
        <f t="shared" si="6"/>
        <v>3094.2750000000001</v>
      </c>
      <c r="J151" s="1087">
        <f t="shared" si="7"/>
        <v>3094.2750000000001</v>
      </c>
    </row>
    <row r="152" spans="1:10" ht="41.4" customHeight="1">
      <c r="A152" s="1089" t="s">
        <v>1309</v>
      </c>
      <c r="B152" s="1090" t="s">
        <v>1543</v>
      </c>
      <c r="C152" s="1072">
        <v>46179</v>
      </c>
      <c r="D152" s="1076" t="s">
        <v>1533</v>
      </c>
      <c r="E152" s="1091" t="s">
        <v>1534</v>
      </c>
      <c r="F152" s="1077">
        <v>19319.759999999998</v>
      </c>
      <c r="G152" s="1078">
        <v>1</v>
      </c>
      <c r="H152" s="1079">
        <v>0.25</v>
      </c>
      <c r="I152" s="1086">
        <f t="shared" si="6"/>
        <v>4829.9399999999996</v>
      </c>
      <c r="J152" s="1087">
        <f t="shared" si="7"/>
        <v>4829.9399999999996</v>
      </c>
    </row>
    <row r="153" spans="1:10" ht="41.4" customHeight="1">
      <c r="A153" s="1089" t="s">
        <v>966</v>
      </c>
      <c r="B153" s="1090" t="s">
        <v>965</v>
      </c>
      <c r="C153" s="1072">
        <v>46166</v>
      </c>
      <c r="D153" s="1076" t="s">
        <v>1535</v>
      </c>
      <c r="E153" s="1091" t="s">
        <v>1536</v>
      </c>
      <c r="F153" s="1077">
        <v>22.31</v>
      </c>
      <c r="G153" s="1078">
        <v>381.28</v>
      </c>
      <c r="H153" s="1079">
        <v>1</v>
      </c>
      <c r="I153" s="1086">
        <f t="shared" si="6"/>
        <v>22.31</v>
      </c>
      <c r="J153" s="1087">
        <f t="shared" si="7"/>
        <v>8506.3567999999996</v>
      </c>
    </row>
    <row r="154" spans="1:10" ht="41.4" customHeight="1">
      <c r="A154" s="1089" t="s">
        <v>966</v>
      </c>
      <c r="B154" s="1090" t="s">
        <v>965</v>
      </c>
      <c r="C154" s="1072">
        <v>46167</v>
      </c>
      <c r="D154" s="1076" t="s">
        <v>1537</v>
      </c>
      <c r="E154" s="1091" t="s">
        <v>1538</v>
      </c>
      <c r="F154" s="1077">
        <v>22.31</v>
      </c>
      <c r="G154" s="1078">
        <v>223.38</v>
      </c>
      <c r="H154" s="1079">
        <v>1</v>
      </c>
      <c r="I154" s="1086">
        <f t="shared" si="6"/>
        <v>22.31</v>
      </c>
      <c r="J154" s="1087">
        <f t="shared" si="7"/>
        <v>4983.6077999999998</v>
      </c>
    </row>
    <row r="155" spans="1:10" ht="41.4" customHeight="1">
      <c r="A155" s="1089" t="s">
        <v>966</v>
      </c>
      <c r="B155" s="1090" t="s">
        <v>965</v>
      </c>
      <c r="C155" s="1072">
        <v>46173</v>
      </c>
      <c r="D155" s="1076" t="s">
        <v>1539</v>
      </c>
      <c r="E155" s="1091" t="s">
        <v>1540</v>
      </c>
      <c r="F155" s="1077">
        <v>22.31</v>
      </c>
      <c r="G155" s="1078">
        <v>117.01</v>
      </c>
      <c r="H155" s="1079">
        <v>1</v>
      </c>
      <c r="I155" s="1086">
        <f t="shared" si="6"/>
        <v>22.31</v>
      </c>
      <c r="J155" s="1087">
        <f t="shared" si="7"/>
        <v>2610.4931000000001</v>
      </c>
    </row>
    <row r="156" spans="1:10" ht="41.4" customHeight="1">
      <c r="A156" s="1089" t="s">
        <v>966</v>
      </c>
      <c r="B156" s="1090" t="s">
        <v>965</v>
      </c>
      <c r="C156" s="1072">
        <v>46173</v>
      </c>
      <c r="D156" s="1076" t="s">
        <v>1541</v>
      </c>
      <c r="E156" s="1091" t="s">
        <v>1542</v>
      </c>
      <c r="F156" s="1077">
        <v>22.31</v>
      </c>
      <c r="G156" s="1078">
        <v>152.49</v>
      </c>
      <c r="H156" s="1079">
        <v>1</v>
      </c>
      <c r="I156" s="1086">
        <f t="shared" si="6"/>
        <v>22.31</v>
      </c>
      <c r="J156" s="1087">
        <f t="shared" si="7"/>
        <v>3402.0518999999999</v>
      </c>
    </row>
    <row r="157" spans="1:10" ht="41.4" customHeight="1">
      <c r="A157" s="1089" t="s">
        <v>966</v>
      </c>
      <c r="B157" s="1090" t="s">
        <v>965</v>
      </c>
      <c r="C157" s="1072">
        <v>46174</v>
      </c>
      <c r="D157" s="1076" t="s">
        <v>1282</v>
      </c>
      <c r="E157" s="1091" t="s">
        <v>1257</v>
      </c>
      <c r="F157" s="1077">
        <v>22.31</v>
      </c>
      <c r="G157" s="1078">
        <v>1210.5</v>
      </c>
      <c r="H157" s="1079">
        <v>1</v>
      </c>
      <c r="I157" s="1086">
        <f t="shared" si="6"/>
        <v>22.31</v>
      </c>
      <c r="J157" s="1087">
        <f t="shared" si="7"/>
        <v>27006.254999999997</v>
      </c>
    </row>
    <row r="158" spans="1:10" ht="41.4" customHeight="1">
      <c r="A158" s="1089" t="s">
        <v>966</v>
      </c>
      <c r="B158" s="1090" t="s">
        <v>965</v>
      </c>
      <c r="C158" s="1072">
        <v>46174</v>
      </c>
      <c r="D158" s="1076" t="s">
        <v>1283</v>
      </c>
      <c r="E158" s="1091" t="s">
        <v>1258</v>
      </c>
      <c r="F158" s="1077">
        <v>22.31</v>
      </c>
      <c r="G158" s="1078">
        <v>869.81</v>
      </c>
      <c r="H158" s="1079">
        <v>1</v>
      </c>
      <c r="I158" s="1086">
        <f t="shared" si="6"/>
        <v>22.31</v>
      </c>
      <c r="J158" s="1087">
        <f t="shared" si="7"/>
        <v>19405.461099999997</v>
      </c>
    </row>
    <row r="159" spans="1:10" ht="41.4" customHeight="1">
      <c r="A159" s="1089" t="s">
        <v>966</v>
      </c>
      <c r="B159" s="1090" t="s">
        <v>965</v>
      </c>
      <c r="C159" s="1072">
        <v>46174</v>
      </c>
      <c r="D159" s="1076" t="s">
        <v>1284</v>
      </c>
      <c r="E159" s="1091" t="s">
        <v>1259</v>
      </c>
      <c r="F159" s="1077">
        <v>22.31</v>
      </c>
      <c r="G159" s="1078">
        <v>1810.44</v>
      </c>
      <c r="H159" s="1079">
        <v>1</v>
      </c>
      <c r="I159" s="1086">
        <f t="shared" si="6"/>
        <v>22.31</v>
      </c>
      <c r="J159" s="1087">
        <f t="shared" si="7"/>
        <v>40390.916400000002</v>
      </c>
    </row>
    <row r="160" spans="1:10" ht="41.4" customHeight="1">
      <c r="A160" s="1089" t="s">
        <v>1217</v>
      </c>
      <c r="B160" s="1090" t="s">
        <v>1307</v>
      </c>
      <c r="C160" s="1072">
        <v>46174</v>
      </c>
      <c r="D160" s="1076" t="s">
        <v>1285</v>
      </c>
      <c r="E160" s="1091" t="s">
        <v>1260</v>
      </c>
      <c r="F160" s="1077">
        <v>329.77</v>
      </c>
      <c r="G160" s="1078">
        <v>101.33</v>
      </c>
      <c r="H160" s="1079">
        <v>0.05</v>
      </c>
      <c r="I160" s="1086">
        <f t="shared" si="6"/>
        <v>16.488499999999998</v>
      </c>
      <c r="J160" s="1087">
        <f t="shared" si="7"/>
        <v>1670.7797049999997</v>
      </c>
    </row>
    <row r="161" spans="1:10" ht="41.4" customHeight="1">
      <c r="A161" s="1089" t="s">
        <v>1309</v>
      </c>
      <c r="B161" s="1090" t="s">
        <v>1468</v>
      </c>
      <c r="C161" s="1072">
        <v>46174</v>
      </c>
      <c r="D161" s="1076" t="s">
        <v>1286</v>
      </c>
      <c r="E161" s="1091" t="s">
        <v>1261</v>
      </c>
      <c r="F161" s="1077">
        <v>19319.759999999998</v>
      </c>
      <c r="G161" s="1078" t="s">
        <v>1304</v>
      </c>
      <c r="H161" s="1079">
        <v>0.05</v>
      </c>
      <c r="I161" s="1086">
        <f t="shared" si="6"/>
        <v>965.98799999999994</v>
      </c>
      <c r="J161" s="1087">
        <f t="shared" si="7"/>
        <v>965.98799999999994</v>
      </c>
    </row>
    <row r="162" spans="1:10" ht="41.4" customHeight="1">
      <c r="A162" s="1089" t="s">
        <v>966</v>
      </c>
      <c r="B162" s="1090" t="s">
        <v>965</v>
      </c>
      <c r="C162" s="1072">
        <v>46174</v>
      </c>
      <c r="D162" s="1076" t="s">
        <v>1287</v>
      </c>
      <c r="E162" s="1091" t="s">
        <v>1262</v>
      </c>
      <c r="F162" s="1077">
        <v>22.31</v>
      </c>
      <c r="G162" s="1078">
        <v>2430.8000000000002</v>
      </c>
      <c r="H162" s="1079">
        <v>1</v>
      </c>
      <c r="I162" s="1086">
        <f t="shared" si="6"/>
        <v>22.31</v>
      </c>
      <c r="J162" s="1087">
        <f t="shared" si="7"/>
        <v>54231.148000000001</v>
      </c>
    </row>
    <row r="163" spans="1:10" ht="41.4" customHeight="1">
      <c r="A163" s="1089" t="s">
        <v>966</v>
      </c>
      <c r="B163" s="1090" t="s">
        <v>965</v>
      </c>
      <c r="C163" s="1072">
        <v>46174</v>
      </c>
      <c r="D163" s="1076" t="s">
        <v>1544</v>
      </c>
      <c r="E163" s="1091" t="s">
        <v>1545</v>
      </c>
      <c r="F163" s="1077">
        <v>22.31</v>
      </c>
      <c r="G163" s="1078">
        <v>520.41</v>
      </c>
      <c r="H163" s="1079">
        <v>1</v>
      </c>
      <c r="I163" s="1086">
        <f t="shared" si="6"/>
        <v>22.31</v>
      </c>
      <c r="J163" s="1087">
        <f t="shared" si="7"/>
        <v>11610.347099999999</v>
      </c>
    </row>
    <row r="164" spans="1:10" ht="41.4" customHeight="1">
      <c r="A164" s="1089" t="s">
        <v>966</v>
      </c>
      <c r="B164" s="1090" t="s">
        <v>965</v>
      </c>
      <c r="C164" s="1072">
        <v>46174</v>
      </c>
      <c r="D164" s="1076" t="s">
        <v>1546</v>
      </c>
      <c r="E164" s="1091" t="s">
        <v>1547</v>
      </c>
      <c r="F164" s="1077">
        <v>22.31</v>
      </c>
      <c r="G164" s="1078">
        <v>178.46</v>
      </c>
      <c r="H164" s="1079">
        <v>1</v>
      </c>
      <c r="I164" s="1086">
        <f t="shared" si="6"/>
        <v>22.31</v>
      </c>
      <c r="J164" s="1087">
        <f t="shared" si="7"/>
        <v>3981.4425999999999</v>
      </c>
    </row>
    <row r="165" spans="1:10" ht="41.4" customHeight="1">
      <c r="A165" s="1089" t="s">
        <v>966</v>
      </c>
      <c r="B165" s="1090" t="s">
        <v>965</v>
      </c>
      <c r="C165" s="1072">
        <v>46174</v>
      </c>
      <c r="D165" s="1076" t="s">
        <v>1548</v>
      </c>
      <c r="E165" s="1091" t="s">
        <v>1549</v>
      </c>
      <c r="F165" s="1077">
        <v>22.31</v>
      </c>
      <c r="G165" s="1078">
        <v>382.5</v>
      </c>
      <c r="H165" s="1079">
        <v>1</v>
      </c>
      <c r="I165" s="1086">
        <f t="shared" si="6"/>
        <v>22.31</v>
      </c>
      <c r="J165" s="1087">
        <f t="shared" si="7"/>
        <v>8533.5749999999989</v>
      </c>
    </row>
    <row r="166" spans="1:10" ht="41.4" customHeight="1">
      <c r="A166" s="1089" t="s">
        <v>966</v>
      </c>
      <c r="B166" s="1090" t="s">
        <v>965</v>
      </c>
      <c r="C166" s="1072">
        <v>46174</v>
      </c>
      <c r="D166" s="1076" t="s">
        <v>1550</v>
      </c>
      <c r="E166" s="1091" t="s">
        <v>1551</v>
      </c>
      <c r="F166" s="1077">
        <v>22.31</v>
      </c>
      <c r="G166" s="1078">
        <v>177.38</v>
      </c>
      <c r="H166" s="1079">
        <v>1</v>
      </c>
      <c r="I166" s="1086">
        <f t="shared" si="6"/>
        <v>22.31</v>
      </c>
      <c r="J166" s="1087">
        <f t="shared" si="7"/>
        <v>3957.3477999999996</v>
      </c>
    </row>
    <row r="167" spans="1:10" ht="41.4" customHeight="1">
      <c r="A167" s="1089" t="s">
        <v>966</v>
      </c>
      <c r="B167" s="1090" t="s">
        <v>965</v>
      </c>
      <c r="C167" s="1072">
        <v>46182</v>
      </c>
      <c r="D167" s="1076" t="s">
        <v>1552</v>
      </c>
      <c r="E167" s="1091" t="s">
        <v>1553</v>
      </c>
      <c r="F167" s="1077">
        <v>22.31</v>
      </c>
      <c r="G167" s="1078">
        <v>1043.32</v>
      </c>
      <c r="H167" s="1079">
        <v>1</v>
      </c>
      <c r="I167" s="1086">
        <f t="shared" si="6"/>
        <v>22.31</v>
      </c>
      <c r="J167" s="1087">
        <f t="shared" si="7"/>
        <v>23276.469199999996</v>
      </c>
    </row>
    <row r="168" spans="1:10" ht="41.4" customHeight="1">
      <c r="A168" s="1089" t="s">
        <v>966</v>
      </c>
      <c r="B168" s="1090" t="s">
        <v>965</v>
      </c>
      <c r="C168" s="1072">
        <v>46182</v>
      </c>
      <c r="D168" s="1076" t="s">
        <v>1554</v>
      </c>
      <c r="E168" s="1091" t="s">
        <v>1555</v>
      </c>
      <c r="F168" s="1077">
        <v>22.31</v>
      </c>
      <c r="G168" s="1078">
        <v>765.73</v>
      </c>
      <c r="H168" s="1079">
        <v>1</v>
      </c>
      <c r="I168" s="1086">
        <f t="shared" si="6"/>
        <v>22.31</v>
      </c>
      <c r="J168" s="1087">
        <f t="shared" si="7"/>
        <v>17083.436300000001</v>
      </c>
    </row>
    <row r="169" spans="1:10" ht="41.4" customHeight="1">
      <c r="A169" s="1089" t="s">
        <v>966</v>
      </c>
      <c r="B169" s="1090" t="s">
        <v>965</v>
      </c>
      <c r="C169" s="1072">
        <v>46190</v>
      </c>
      <c r="D169" s="1076" t="s">
        <v>1556</v>
      </c>
      <c r="E169" s="1091" t="s">
        <v>1557</v>
      </c>
      <c r="F169" s="1077">
        <v>22.31</v>
      </c>
      <c r="G169" s="1078">
        <v>763.3</v>
      </c>
      <c r="H169" s="1079">
        <v>1</v>
      </c>
      <c r="I169" s="1086">
        <f t="shared" si="6"/>
        <v>22.31</v>
      </c>
      <c r="J169" s="1087">
        <f t="shared" si="7"/>
        <v>17029.222999999998</v>
      </c>
    </row>
    <row r="170" spans="1:10" ht="41.4" customHeight="1">
      <c r="A170" s="1089" t="s">
        <v>966</v>
      </c>
      <c r="B170" s="1090" t="s">
        <v>965</v>
      </c>
      <c r="C170" s="1072">
        <v>46190</v>
      </c>
      <c r="D170" s="1076" t="s">
        <v>1558</v>
      </c>
      <c r="E170" s="1091" t="s">
        <v>1559</v>
      </c>
      <c r="F170" s="1077">
        <v>22.31</v>
      </c>
      <c r="G170" s="1078">
        <v>144.78</v>
      </c>
      <c r="H170" s="1079">
        <v>1</v>
      </c>
      <c r="I170" s="1086">
        <f t="shared" si="6"/>
        <v>22.31</v>
      </c>
      <c r="J170" s="1087">
        <f t="shared" si="7"/>
        <v>3230.0418</v>
      </c>
    </row>
    <row r="171" spans="1:10" ht="41.4" customHeight="1">
      <c r="A171" s="1089" t="s">
        <v>966</v>
      </c>
      <c r="B171" s="1090" t="s">
        <v>965</v>
      </c>
      <c r="C171" s="1072">
        <v>46174</v>
      </c>
      <c r="D171" s="1076" t="s">
        <v>1560</v>
      </c>
      <c r="E171" s="1091" t="s">
        <v>1561</v>
      </c>
      <c r="F171" s="1077">
        <v>22.31</v>
      </c>
      <c r="G171" s="1078">
        <v>56.84</v>
      </c>
      <c r="H171" s="1079">
        <v>1</v>
      </c>
      <c r="I171" s="1086">
        <f t="shared" si="6"/>
        <v>22.31</v>
      </c>
      <c r="J171" s="1087">
        <f t="shared" si="7"/>
        <v>1268.1004</v>
      </c>
    </row>
    <row r="172" spans="1:10" ht="41.4" customHeight="1">
      <c r="A172" s="1089" t="s">
        <v>966</v>
      </c>
      <c r="B172" s="1090" t="s">
        <v>965</v>
      </c>
      <c r="C172" s="1072">
        <v>46174</v>
      </c>
      <c r="D172" s="1076" t="s">
        <v>1562</v>
      </c>
      <c r="E172" s="1091" t="s">
        <v>1563</v>
      </c>
      <c r="F172" s="1077">
        <v>22.31</v>
      </c>
      <c r="G172" s="1078">
        <v>101.92</v>
      </c>
      <c r="H172" s="1079">
        <v>1</v>
      </c>
      <c r="I172" s="1086">
        <f t="shared" si="6"/>
        <v>22.31</v>
      </c>
      <c r="J172" s="1087">
        <f t="shared" si="7"/>
        <v>2273.8352</v>
      </c>
    </row>
    <row r="173" spans="1:10" ht="41.4" customHeight="1">
      <c r="A173" s="1092" t="s">
        <v>1308</v>
      </c>
      <c r="B173" s="1075" t="s">
        <v>1318</v>
      </c>
      <c r="C173" s="1071">
        <v>46175</v>
      </c>
      <c r="D173" s="1076" t="s">
        <v>1288</v>
      </c>
      <c r="E173" s="1091" t="s">
        <v>1263</v>
      </c>
      <c r="F173" s="1077">
        <v>884.56</v>
      </c>
      <c r="G173" s="1078">
        <v>92.65</v>
      </c>
      <c r="H173" s="1079">
        <v>0.05</v>
      </c>
      <c r="I173" s="1086">
        <f t="shared" si="6"/>
        <v>44.228000000000002</v>
      </c>
      <c r="J173" s="1087">
        <f t="shared" si="7"/>
        <v>4097.7242000000006</v>
      </c>
    </row>
    <row r="174" spans="1:10" ht="41.4" customHeight="1">
      <c r="A174" s="1074" t="s">
        <v>1310</v>
      </c>
      <c r="B174" s="1075" t="s">
        <v>1312</v>
      </c>
      <c r="C174" s="1071">
        <v>46175</v>
      </c>
      <c r="D174" s="1076" t="s">
        <v>1289</v>
      </c>
      <c r="E174" s="1091" t="s">
        <v>1264</v>
      </c>
      <c r="F174" s="1077">
        <v>30133.35</v>
      </c>
      <c r="G174" s="1078" t="s">
        <v>1304</v>
      </c>
      <c r="H174" s="1079">
        <v>0.05</v>
      </c>
      <c r="I174" s="1086">
        <f t="shared" si="6"/>
        <v>1506.6675</v>
      </c>
      <c r="J174" s="1087">
        <f t="shared" ref="J174:J206" si="8">I174*G174</f>
        <v>1506.6675</v>
      </c>
    </row>
    <row r="175" spans="1:10" ht="41.4" customHeight="1">
      <c r="A175" s="1074" t="s">
        <v>1308</v>
      </c>
      <c r="B175" s="1075" t="s">
        <v>1318</v>
      </c>
      <c r="C175" s="1071">
        <v>46175</v>
      </c>
      <c r="D175" s="1076" t="s">
        <v>1290</v>
      </c>
      <c r="E175" s="1091" t="s">
        <v>1265</v>
      </c>
      <c r="F175" s="1077">
        <v>884.56</v>
      </c>
      <c r="G175" s="1078">
        <v>89</v>
      </c>
      <c r="H175" s="1079">
        <v>0.05</v>
      </c>
      <c r="I175" s="1086">
        <f t="shared" si="6"/>
        <v>44.228000000000002</v>
      </c>
      <c r="J175" s="1087">
        <f t="shared" si="8"/>
        <v>3936.2919999999999</v>
      </c>
    </row>
    <row r="176" spans="1:10" ht="41.4" customHeight="1">
      <c r="A176" s="1074" t="s">
        <v>1310</v>
      </c>
      <c r="B176" s="1075" t="s">
        <v>1317</v>
      </c>
      <c r="C176" s="1071">
        <v>46175</v>
      </c>
      <c r="D176" s="1076" t="s">
        <v>1291</v>
      </c>
      <c r="E176" s="1091" t="s">
        <v>1266</v>
      </c>
      <c r="F176" s="1077">
        <v>30133.35</v>
      </c>
      <c r="G176" s="1078" t="s">
        <v>1304</v>
      </c>
      <c r="H176" s="1079">
        <v>0.05</v>
      </c>
      <c r="I176" s="1086">
        <f t="shared" si="6"/>
        <v>1506.6675</v>
      </c>
      <c r="J176" s="1087">
        <f t="shared" si="8"/>
        <v>1506.6675</v>
      </c>
    </row>
    <row r="177" spans="1:10" ht="41.4" customHeight="1">
      <c r="A177" s="1074" t="s">
        <v>1311</v>
      </c>
      <c r="B177" s="1075" t="s">
        <v>1316</v>
      </c>
      <c r="C177" s="1071">
        <v>46175</v>
      </c>
      <c r="D177" s="1076" t="s">
        <v>1292</v>
      </c>
      <c r="E177" s="1091" t="s">
        <v>1267</v>
      </c>
      <c r="F177" s="1077">
        <v>743.93</v>
      </c>
      <c r="G177" s="1078">
        <v>89.25</v>
      </c>
      <c r="H177" s="1079">
        <v>0.05</v>
      </c>
      <c r="I177" s="1086">
        <f t="shared" si="6"/>
        <v>37.1965</v>
      </c>
      <c r="J177" s="1087">
        <f t="shared" si="8"/>
        <v>3319.7876249999999</v>
      </c>
    </row>
    <row r="178" spans="1:10" ht="41.4" customHeight="1">
      <c r="A178" s="1074" t="s">
        <v>1313</v>
      </c>
      <c r="B178" s="1075" t="s">
        <v>1315</v>
      </c>
      <c r="C178" s="1071">
        <v>46175</v>
      </c>
      <c r="D178" s="1076" t="s">
        <v>1293</v>
      </c>
      <c r="E178" s="1091" t="s">
        <v>1268</v>
      </c>
      <c r="F178" s="1077">
        <v>15295.58</v>
      </c>
      <c r="G178" s="1078" t="s">
        <v>1304</v>
      </c>
      <c r="H178" s="1079">
        <v>0.05</v>
      </c>
      <c r="I178" s="1086">
        <f t="shared" si="6"/>
        <v>764.779</v>
      </c>
      <c r="J178" s="1087">
        <f t="shared" si="8"/>
        <v>764.779</v>
      </c>
    </row>
    <row r="179" spans="1:10" ht="41.4" customHeight="1">
      <c r="A179" s="1074" t="s">
        <v>1319</v>
      </c>
      <c r="B179" s="1075" t="s">
        <v>1314</v>
      </c>
      <c r="C179" s="1071">
        <v>46175</v>
      </c>
      <c r="D179" s="1076" t="s">
        <v>1294</v>
      </c>
      <c r="E179" s="1091" t="s">
        <v>1269</v>
      </c>
      <c r="F179" s="1077">
        <v>623.66</v>
      </c>
      <c r="G179" s="1078">
        <v>89.5</v>
      </c>
      <c r="H179" s="1079">
        <v>0.05</v>
      </c>
      <c r="I179" s="1086">
        <f t="shared" si="6"/>
        <v>31.183</v>
      </c>
      <c r="J179" s="1087">
        <f t="shared" si="8"/>
        <v>2790.8784999999998</v>
      </c>
    </row>
    <row r="180" spans="1:10" ht="41.4" customHeight="1">
      <c r="A180" s="1074" t="s">
        <v>1313</v>
      </c>
      <c r="B180" s="1075" t="s">
        <v>1315</v>
      </c>
      <c r="C180" s="1071">
        <v>46175</v>
      </c>
      <c r="D180" s="1076" t="s">
        <v>1295</v>
      </c>
      <c r="E180" s="1091" t="s">
        <v>1270</v>
      </c>
      <c r="F180" s="1077">
        <v>15295.58</v>
      </c>
      <c r="G180" s="1078" t="s">
        <v>1304</v>
      </c>
      <c r="H180" s="1079">
        <v>0.05</v>
      </c>
      <c r="I180" s="1086">
        <f t="shared" si="6"/>
        <v>764.779</v>
      </c>
      <c r="J180" s="1087">
        <f t="shared" si="8"/>
        <v>764.779</v>
      </c>
    </row>
    <row r="181" spans="1:10" ht="41.4" customHeight="1">
      <c r="A181" s="1089" t="s">
        <v>1765</v>
      </c>
      <c r="B181" s="1090" t="s">
        <v>1253</v>
      </c>
      <c r="C181" s="1072">
        <v>46175</v>
      </c>
      <c r="D181" s="1076" t="s">
        <v>1564</v>
      </c>
      <c r="E181" s="1091" t="s">
        <v>1565</v>
      </c>
      <c r="F181" s="1077">
        <v>22.31</v>
      </c>
      <c r="G181" s="1078">
        <v>4985.91</v>
      </c>
      <c r="H181" s="1079">
        <v>1</v>
      </c>
      <c r="I181" s="1086">
        <f t="shared" si="6"/>
        <v>22.31</v>
      </c>
      <c r="J181" s="1087">
        <f t="shared" si="8"/>
        <v>111235.65209999999</v>
      </c>
    </row>
    <row r="182" spans="1:10" ht="41.4" customHeight="1">
      <c r="A182" s="1089" t="s">
        <v>966</v>
      </c>
      <c r="B182" s="1090" t="s">
        <v>965</v>
      </c>
      <c r="C182" s="1072">
        <v>46175</v>
      </c>
      <c r="D182" s="1076" t="s">
        <v>1296</v>
      </c>
      <c r="E182" s="1091" t="s">
        <v>1271</v>
      </c>
      <c r="F182" s="1077">
        <v>22.31</v>
      </c>
      <c r="G182" s="1078">
        <v>2561.16</v>
      </c>
      <c r="H182" s="1079">
        <v>1</v>
      </c>
      <c r="I182" s="1086">
        <f t="shared" si="6"/>
        <v>22.31</v>
      </c>
      <c r="J182" s="1087">
        <f t="shared" si="8"/>
        <v>57139.479599999991</v>
      </c>
    </row>
    <row r="183" spans="1:10" ht="41.4" customHeight="1">
      <c r="A183" s="1089" t="s">
        <v>966</v>
      </c>
      <c r="B183" s="1090" t="s">
        <v>965</v>
      </c>
      <c r="C183" s="1072">
        <v>46175</v>
      </c>
      <c r="D183" s="1076" t="s">
        <v>1297</v>
      </c>
      <c r="E183" s="1091" t="s">
        <v>1272</v>
      </c>
      <c r="F183" s="1077">
        <v>22.31</v>
      </c>
      <c r="G183" s="1078">
        <v>1742.06</v>
      </c>
      <c r="H183" s="1079">
        <v>1</v>
      </c>
      <c r="I183" s="1086">
        <f t="shared" si="6"/>
        <v>22.31</v>
      </c>
      <c r="J183" s="1087">
        <f t="shared" si="8"/>
        <v>38865.3586</v>
      </c>
    </row>
    <row r="184" spans="1:10" ht="41.4" customHeight="1">
      <c r="A184" s="1089" t="s">
        <v>966</v>
      </c>
      <c r="B184" s="1090" t="s">
        <v>965</v>
      </c>
      <c r="C184" s="1072">
        <v>46180</v>
      </c>
      <c r="D184" s="1076" t="s">
        <v>1566</v>
      </c>
      <c r="E184" s="1091" t="s">
        <v>1567</v>
      </c>
      <c r="F184" s="1077">
        <v>22.31</v>
      </c>
      <c r="G184" s="1078">
        <v>1221.1300000000001</v>
      </c>
      <c r="H184" s="1079">
        <v>1</v>
      </c>
      <c r="I184" s="1086">
        <f t="shared" si="6"/>
        <v>22.31</v>
      </c>
      <c r="J184" s="1087">
        <f t="shared" si="8"/>
        <v>27243.4103</v>
      </c>
    </row>
    <row r="185" spans="1:10" ht="41.4" customHeight="1">
      <c r="A185" s="1089" t="s">
        <v>966</v>
      </c>
      <c r="B185" s="1090" t="s">
        <v>965</v>
      </c>
      <c r="C185" s="1072">
        <v>46175</v>
      </c>
      <c r="D185" s="1076" t="s">
        <v>1298</v>
      </c>
      <c r="E185" s="1091" t="s">
        <v>1273</v>
      </c>
      <c r="F185" s="1077">
        <v>22.31</v>
      </c>
      <c r="G185" s="1078">
        <v>220.54</v>
      </c>
      <c r="H185" s="1079">
        <v>1</v>
      </c>
      <c r="I185" s="1086">
        <f t="shared" si="6"/>
        <v>22.31</v>
      </c>
      <c r="J185" s="1087">
        <f t="shared" si="8"/>
        <v>4920.2473999999993</v>
      </c>
    </row>
    <row r="186" spans="1:10" ht="41.4" customHeight="1">
      <c r="A186" s="1089" t="s">
        <v>966</v>
      </c>
      <c r="B186" s="1090" t="s">
        <v>965</v>
      </c>
      <c r="C186" s="1072">
        <v>46175</v>
      </c>
      <c r="D186" s="1076" t="s">
        <v>1299</v>
      </c>
      <c r="E186" s="1091" t="s">
        <v>1274</v>
      </c>
      <c r="F186" s="1077">
        <v>22.31</v>
      </c>
      <c r="G186" s="1078">
        <v>217.56</v>
      </c>
      <c r="H186" s="1079">
        <v>1</v>
      </c>
      <c r="I186" s="1086">
        <f t="shared" si="6"/>
        <v>22.31</v>
      </c>
      <c r="J186" s="1087">
        <f t="shared" si="8"/>
        <v>4853.7636000000002</v>
      </c>
    </row>
    <row r="187" spans="1:10" ht="41.4" customHeight="1">
      <c r="A187" s="1089" t="s">
        <v>1213</v>
      </c>
      <c r="B187" s="1090" t="s">
        <v>1512</v>
      </c>
      <c r="C187" s="1072">
        <v>46175</v>
      </c>
      <c r="D187" s="1076" t="s">
        <v>1568</v>
      </c>
      <c r="E187" s="1091" t="s">
        <v>1569</v>
      </c>
      <c r="F187" s="1077">
        <v>15848.43</v>
      </c>
      <c r="G187" s="1078" t="s">
        <v>1584</v>
      </c>
      <c r="H187" s="1079">
        <v>0.25</v>
      </c>
      <c r="I187" s="1086">
        <f t="shared" si="6"/>
        <v>3962.1075000000001</v>
      </c>
      <c r="J187" s="1087">
        <f t="shared" si="8"/>
        <v>3962.1075000000001</v>
      </c>
    </row>
    <row r="188" spans="1:10" ht="41.4" customHeight="1">
      <c r="A188" s="1089" t="s">
        <v>1213</v>
      </c>
      <c r="B188" s="1090" t="s">
        <v>1512</v>
      </c>
      <c r="C188" s="1072">
        <v>46175</v>
      </c>
      <c r="D188" s="1076" t="s">
        <v>1570</v>
      </c>
      <c r="E188" s="1091" t="s">
        <v>1571</v>
      </c>
      <c r="F188" s="1077">
        <v>15848.43</v>
      </c>
      <c r="G188" s="1078" t="s">
        <v>1584</v>
      </c>
      <c r="H188" s="1079">
        <v>0.25</v>
      </c>
      <c r="I188" s="1086">
        <f t="shared" si="6"/>
        <v>3962.1075000000001</v>
      </c>
      <c r="J188" s="1087">
        <f t="shared" si="8"/>
        <v>3962.1075000000001</v>
      </c>
    </row>
    <row r="189" spans="1:10" ht="41.4" customHeight="1">
      <c r="A189" s="1089" t="s">
        <v>1309</v>
      </c>
      <c r="B189" s="1090" t="s">
        <v>1468</v>
      </c>
      <c r="C189" s="1072">
        <v>46175</v>
      </c>
      <c r="D189" s="1076" t="s">
        <v>1572</v>
      </c>
      <c r="E189" s="1091" t="s">
        <v>1573</v>
      </c>
      <c r="F189" s="1077">
        <v>19319.759999999998</v>
      </c>
      <c r="G189" s="1078" t="s">
        <v>1584</v>
      </c>
      <c r="H189" s="1079">
        <v>0.25</v>
      </c>
      <c r="I189" s="1086">
        <f t="shared" si="6"/>
        <v>4829.9399999999996</v>
      </c>
      <c r="J189" s="1087">
        <f t="shared" si="8"/>
        <v>4829.9399999999996</v>
      </c>
    </row>
    <row r="190" spans="1:10" ht="41.4" customHeight="1">
      <c r="A190" s="1089" t="s">
        <v>1309</v>
      </c>
      <c r="B190" s="1090" t="s">
        <v>1468</v>
      </c>
      <c r="C190" s="1072">
        <v>46175</v>
      </c>
      <c r="D190" s="1076" t="s">
        <v>1574</v>
      </c>
      <c r="E190" s="1091" t="s">
        <v>1575</v>
      </c>
      <c r="F190" s="1077">
        <v>19319.759999999998</v>
      </c>
      <c r="G190" s="1078" t="s">
        <v>1584</v>
      </c>
      <c r="H190" s="1079">
        <v>0.25</v>
      </c>
      <c r="I190" s="1086">
        <f t="shared" si="6"/>
        <v>4829.9399999999996</v>
      </c>
      <c r="J190" s="1087">
        <f t="shared" si="8"/>
        <v>4829.9399999999996</v>
      </c>
    </row>
    <row r="191" spans="1:10" ht="41.4" customHeight="1">
      <c r="A191" s="1089" t="s">
        <v>966</v>
      </c>
      <c r="B191" s="1090" t="s">
        <v>965</v>
      </c>
      <c r="C191" s="1072">
        <v>46175</v>
      </c>
      <c r="D191" s="1076" t="s">
        <v>1576</v>
      </c>
      <c r="E191" s="1091" t="s">
        <v>1577</v>
      </c>
      <c r="F191" s="1077">
        <v>22.31</v>
      </c>
      <c r="G191" s="1078">
        <v>111.72</v>
      </c>
      <c r="H191" s="1079">
        <v>1</v>
      </c>
      <c r="I191" s="1086">
        <f t="shared" si="6"/>
        <v>22.31</v>
      </c>
      <c r="J191" s="1087">
        <f t="shared" si="8"/>
        <v>2492.4731999999999</v>
      </c>
    </row>
    <row r="192" spans="1:10" ht="41.4" customHeight="1">
      <c r="A192" s="1089" t="s">
        <v>966</v>
      </c>
      <c r="B192" s="1090" t="s">
        <v>965</v>
      </c>
      <c r="C192" s="1072">
        <v>46175</v>
      </c>
      <c r="D192" s="1076" t="s">
        <v>1578</v>
      </c>
      <c r="E192" s="1091" t="s">
        <v>1579</v>
      </c>
      <c r="F192" s="1077">
        <v>22.31</v>
      </c>
      <c r="G192" s="1078">
        <v>249.9</v>
      </c>
      <c r="H192" s="1079">
        <v>1</v>
      </c>
      <c r="I192" s="1086">
        <f t="shared" si="6"/>
        <v>22.31</v>
      </c>
      <c r="J192" s="1087">
        <f t="shared" si="8"/>
        <v>5575.2690000000002</v>
      </c>
    </row>
    <row r="193" spans="1:10" ht="41.4" customHeight="1">
      <c r="A193" s="1089" t="s">
        <v>966</v>
      </c>
      <c r="B193" s="1090" t="s">
        <v>965</v>
      </c>
      <c r="C193" s="1072">
        <v>46175</v>
      </c>
      <c r="D193" s="1076" t="s">
        <v>1580</v>
      </c>
      <c r="E193" s="1091" t="s">
        <v>1581</v>
      </c>
      <c r="F193" s="1077">
        <v>22.31</v>
      </c>
      <c r="G193" s="1078">
        <v>103.88</v>
      </c>
      <c r="H193" s="1079">
        <v>1</v>
      </c>
      <c r="I193" s="1086">
        <f t="shared" si="6"/>
        <v>22.31</v>
      </c>
      <c r="J193" s="1087">
        <f t="shared" si="8"/>
        <v>2317.5627999999997</v>
      </c>
    </row>
    <row r="194" spans="1:10" ht="41.4" customHeight="1">
      <c r="A194" s="1089" t="s">
        <v>966</v>
      </c>
      <c r="B194" s="1090" t="s">
        <v>965</v>
      </c>
      <c r="C194" s="1072">
        <v>46176</v>
      </c>
      <c r="D194" s="1076" t="s">
        <v>2691</v>
      </c>
      <c r="E194" s="1091" t="s">
        <v>2692</v>
      </c>
      <c r="F194" s="1077">
        <v>22.31</v>
      </c>
      <c r="G194" s="1078">
        <v>3821.64</v>
      </c>
      <c r="H194" s="1079">
        <v>1</v>
      </c>
      <c r="I194" s="1086">
        <f t="shared" si="6"/>
        <v>22.31</v>
      </c>
      <c r="J194" s="1087">
        <f t="shared" si="8"/>
        <v>85260.78839999999</v>
      </c>
    </row>
    <row r="195" spans="1:10" ht="41.4" customHeight="1">
      <c r="A195" s="1089" t="s">
        <v>966</v>
      </c>
      <c r="B195" s="1090" t="s">
        <v>965</v>
      </c>
      <c r="C195" s="1072">
        <v>46177</v>
      </c>
      <c r="D195" s="1076" t="s">
        <v>1582</v>
      </c>
      <c r="E195" s="1091" t="s">
        <v>1583</v>
      </c>
      <c r="F195" s="1077">
        <v>22.31</v>
      </c>
      <c r="G195" s="1078">
        <v>849.49</v>
      </c>
      <c r="H195" s="1079">
        <v>1</v>
      </c>
      <c r="I195" s="1086">
        <f t="shared" si="6"/>
        <v>22.31</v>
      </c>
      <c r="J195" s="1087">
        <f t="shared" si="8"/>
        <v>18952.121899999998</v>
      </c>
    </row>
    <row r="196" spans="1:10" ht="41.4" customHeight="1">
      <c r="A196" s="1074" t="s">
        <v>1310</v>
      </c>
      <c r="B196" s="1075" t="s">
        <v>1312</v>
      </c>
      <c r="C196" s="1071">
        <v>46177</v>
      </c>
      <c r="D196" s="1076" t="s">
        <v>1473</v>
      </c>
      <c r="E196" s="1091" t="s">
        <v>1474</v>
      </c>
      <c r="F196" s="1077">
        <v>30133.35</v>
      </c>
      <c r="G196" s="1078" t="s">
        <v>1304</v>
      </c>
      <c r="H196" s="1079">
        <v>0.25</v>
      </c>
      <c r="I196" s="1086">
        <f t="shared" si="6"/>
        <v>7533.3374999999996</v>
      </c>
      <c r="J196" s="1087">
        <f t="shared" si="8"/>
        <v>7533.3374999999996</v>
      </c>
    </row>
    <row r="197" spans="1:10" ht="41.4" customHeight="1">
      <c r="A197" s="1074" t="s">
        <v>1310</v>
      </c>
      <c r="B197" s="1075" t="s">
        <v>1312</v>
      </c>
      <c r="C197" s="1071">
        <v>46177</v>
      </c>
      <c r="D197" s="1076" t="s">
        <v>1475</v>
      </c>
      <c r="E197" s="1091" t="s">
        <v>1476</v>
      </c>
      <c r="F197" s="1077">
        <v>30133.35</v>
      </c>
      <c r="G197" s="1078" t="s">
        <v>1304</v>
      </c>
      <c r="H197" s="1079">
        <v>0.25</v>
      </c>
      <c r="I197" s="1086">
        <f t="shared" si="6"/>
        <v>7533.3374999999996</v>
      </c>
      <c r="J197" s="1087">
        <f t="shared" si="8"/>
        <v>7533.3374999999996</v>
      </c>
    </row>
    <row r="198" spans="1:10" ht="41.4" customHeight="1">
      <c r="A198" s="1074" t="s">
        <v>1313</v>
      </c>
      <c r="B198" s="1075" t="s">
        <v>1315</v>
      </c>
      <c r="C198" s="1071">
        <v>46177</v>
      </c>
      <c r="D198" s="1076" t="s">
        <v>1477</v>
      </c>
      <c r="E198" s="1091" t="s">
        <v>1478</v>
      </c>
      <c r="F198" s="1077">
        <v>15295.58</v>
      </c>
      <c r="G198" s="1078" t="s">
        <v>1304</v>
      </c>
      <c r="H198" s="1079">
        <v>0.25</v>
      </c>
      <c r="I198" s="1086">
        <f t="shared" si="6"/>
        <v>3823.895</v>
      </c>
      <c r="J198" s="1087">
        <f t="shared" si="8"/>
        <v>3823.895</v>
      </c>
    </row>
    <row r="199" spans="1:10" ht="41.4" customHeight="1">
      <c r="A199" s="1074" t="s">
        <v>1313</v>
      </c>
      <c r="B199" s="1075" t="s">
        <v>1315</v>
      </c>
      <c r="C199" s="1071">
        <v>46177</v>
      </c>
      <c r="D199" s="1076" t="s">
        <v>1479</v>
      </c>
      <c r="E199" s="1091" t="s">
        <v>1480</v>
      </c>
      <c r="F199" s="1077">
        <v>15295.58</v>
      </c>
      <c r="G199" s="1078" t="s">
        <v>1304</v>
      </c>
      <c r="H199" s="1079">
        <v>0.25</v>
      </c>
      <c r="I199" s="1086">
        <f t="shared" si="6"/>
        <v>3823.895</v>
      </c>
      <c r="J199" s="1087">
        <f t="shared" si="8"/>
        <v>3823.895</v>
      </c>
    </row>
    <row r="200" spans="1:10" ht="41.4" customHeight="1">
      <c r="A200" s="1089" t="s">
        <v>1309</v>
      </c>
      <c r="B200" s="1090" t="s">
        <v>1468</v>
      </c>
      <c r="C200" s="1072">
        <v>46177</v>
      </c>
      <c r="D200" s="1076" t="s">
        <v>1585</v>
      </c>
      <c r="E200" s="1091" t="s">
        <v>1586</v>
      </c>
      <c r="F200" s="1077">
        <v>19319.759999999998</v>
      </c>
      <c r="G200" s="1078">
        <v>1</v>
      </c>
      <c r="H200" s="1079">
        <v>0.25</v>
      </c>
      <c r="I200" s="1086">
        <f t="shared" si="6"/>
        <v>4829.9399999999996</v>
      </c>
      <c r="J200" s="1087">
        <f t="shared" si="8"/>
        <v>4829.9399999999996</v>
      </c>
    </row>
    <row r="201" spans="1:10" ht="41.4" customHeight="1">
      <c r="A201" s="1089" t="s">
        <v>1765</v>
      </c>
      <c r="B201" s="1090" t="s">
        <v>1253</v>
      </c>
      <c r="C201" s="1072">
        <v>46218</v>
      </c>
      <c r="D201" s="1076" t="s">
        <v>2497</v>
      </c>
      <c r="E201" s="1091" t="s">
        <v>2498</v>
      </c>
      <c r="F201" s="1077">
        <v>22.31</v>
      </c>
      <c r="G201" s="1078">
        <v>6931.74</v>
      </c>
      <c r="H201" s="1079">
        <v>1</v>
      </c>
      <c r="I201" s="1086">
        <f t="shared" si="6"/>
        <v>22.31</v>
      </c>
      <c r="J201" s="1087">
        <f t="shared" si="8"/>
        <v>154647.1194</v>
      </c>
    </row>
    <row r="202" spans="1:10" ht="41.4" customHeight="1">
      <c r="A202" s="1089" t="s">
        <v>966</v>
      </c>
      <c r="B202" s="1090" t="s">
        <v>965</v>
      </c>
      <c r="C202" s="1072">
        <v>46177</v>
      </c>
      <c r="D202" s="1076" t="s">
        <v>1300</v>
      </c>
      <c r="E202" s="1091" t="s">
        <v>1275</v>
      </c>
      <c r="F202" s="1077">
        <v>22.31</v>
      </c>
      <c r="G202" s="1078">
        <v>2489.56</v>
      </c>
      <c r="H202" s="1079">
        <v>1</v>
      </c>
      <c r="I202" s="1086">
        <f t="shared" ref="I202:I271" si="9">H202*F202</f>
        <v>22.31</v>
      </c>
      <c r="J202" s="1087">
        <f t="shared" si="8"/>
        <v>55542.083599999998</v>
      </c>
    </row>
    <row r="203" spans="1:10" ht="41.4" customHeight="1">
      <c r="A203" s="1089" t="s">
        <v>966</v>
      </c>
      <c r="B203" s="1090" t="s">
        <v>965</v>
      </c>
      <c r="C203" s="1072">
        <v>46177</v>
      </c>
      <c r="D203" s="1076" t="s">
        <v>1301</v>
      </c>
      <c r="E203" s="1091" t="s">
        <v>1276</v>
      </c>
      <c r="F203" s="1077">
        <v>22.31</v>
      </c>
      <c r="G203" s="1078">
        <v>220.93</v>
      </c>
      <c r="H203" s="1079">
        <v>1</v>
      </c>
      <c r="I203" s="1086">
        <f t="shared" si="9"/>
        <v>22.31</v>
      </c>
      <c r="J203" s="1087">
        <f t="shared" si="8"/>
        <v>4928.9483</v>
      </c>
    </row>
    <row r="204" spans="1:10" ht="41.4" customHeight="1">
      <c r="A204" s="1089" t="s">
        <v>966</v>
      </c>
      <c r="B204" s="1090" t="s">
        <v>965</v>
      </c>
      <c r="C204" s="1072">
        <v>46177</v>
      </c>
      <c r="D204" s="1076" t="s">
        <v>1587</v>
      </c>
      <c r="E204" s="1091" t="s">
        <v>1588</v>
      </c>
      <c r="F204" s="1077">
        <v>22.31</v>
      </c>
      <c r="G204" s="1078">
        <v>76.14</v>
      </c>
      <c r="H204" s="1079">
        <v>1</v>
      </c>
      <c r="I204" s="1086">
        <f t="shared" si="9"/>
        <v>22.31</v>
      </c>
      <c r="J204" s="1087">
        <f t="shared" si="8"/>
        <v>1698.6833999999999</v>
      </c>
    </row>
    <row r="205" spans="1:10" ht="41.4" customHeight="1">
      <c r="A205" s="1089" t="s">
        <v>966</v>
      </c>
      <c r="B205" s="1090" t="s">
        <v>965</v>
      </c>
      <c r="C205" s="1072">
        <v>46177</v>
      </c>
      <c r="D205" s="1076" t="s">
        <v>1589</v>
      </c>
      <c r="E205" s="1091" t="s">
        <v>1590</v>
      </c>
      <c r="F205" s="1077">
        <v>22.31</v>
      </c>
      <c r="G205" s="1078">
        <v>178.5</v>
      </c>
      <c r="H205" s="1079">
        <v>1</v>
      </c>
      <c r="I205" s="1086">
        <f t="shared" si="9"/>
        <v>22.31</v>
      </c>
      <c r="J205" s="1087">
        <f t="shared" si="8"/>
        <v>3982.3349999999996</v>
      </c>
    </row>
    <row r="206" spans="1:10" ht="41.4" customHeight="1">
      <c r="A206" s="1089" t="s">
        <v>966</v>
      </c>
      <c r="B206" s="1090" t="s">
        <v>965</v>
      </c>
      <c r="C206" s="1072">
        <v>46177</v>
      </c>
      <c r="D206" s="1076" t="s">
        <v>1591</v>
      </c>
      <c r="E206" s="1091" t="s">
        <v>1592</v>
      </c>
      <c r="F206" s="1077">
        <v>22.31</v>
      </c>
      <c r="G206" s="1078">
        <v>85.49</v>
      </c>
      <c r="H206" s="1079">
        <v>1</v>
      </c>
      <c r="I206" s="1086">
        <f t="shared" si="9"/>
        <v>22.31</v>
      </c>
      <c r="J206" s="1087">
        <f t="shared" si="8"/>
        <v>1907.2818999999997</v>
      </c>
    </row>
    <row r="207" spans="1:10" ht="41.4" customHeight="1">
      <c r="A207" s="1089" t="s">
        <v>1765</v>
      </c>
      <c r="B207" s="1090" t="s">
        <v>1253</v>
      </c>
      <c r="C207" s="1072">
        <v>46182</v>
      </c>
      <c r="D207" s="1076" t="s">
        <v>1593</v>
      </c>
      <c r="E207" s="1091" t="s">
        <v>1594</v>
      </c>
      <c r="F207" s="1077">
        <v>22.31</v>
      </c>
      <c r="G207" s="1078" t="s">
        <v>1597</v>
      </c>
      <c r="H207" s="1079">
        <v>1</v>
      </c>
      <c r="I207" s="1086">
        <f t="shared" si="9"/>
        <v>22.31</v>
      </c>
      <c r="J207" s="1087">
        <f t="shared" ref="J207:J223" si="10">I207*G207</f>
        <v>31071.8063</v>
      </c>
    </row>
    <row r="208" spans="1:10" ht="41.4" customHeight="1">
      <c r="A208" s="1089" t="s">
        <v>5052</v>
      </c>
      <c r="B208" s="1090" t="s">
        <v>5972</v>
      </c>
      <c r="C208" s="1072">
        <v>46196</v>
      </c>
      <c r="D208" s="1076" t="s">
        <v>5753</v>
      </c>
      <c r="E208" s="1091" t="s">
        <v>5754</v>
      </c>
      <c r="F208" s="1077">
        <v>12377.1</v>
      </c>
      <c r="G208" s="1078" t="s">
        <v>1584</v>
      </c>
      <c r="H208" s="1079">
        <v>0.25</v>
      </c>
      <c r="I208" s="1086">
        <f t="shared" si="9"/>
        <v>3094.2750000000001</v>
      </c>
      <c r="J208" s="1087">
        <f t="shared" si="10"/>
        <v>3094.2750000000001</v>
      </c>
    </row>
    <row r="209" spans="1:10" ht="41.4" customHeight="1">
      <c r="A209" s="1089" t="s">
        <v>966</v>
      </c>
      <c r="B209" s="1090" t="s">
        <v>965</v>
      </c>
      <c r="C209" s="1072">
        <v>46181</v>
      </c>
      <c r="D209" s="1076" t="s">
        <v>1595</v>
      </c>
      <c r="E209" s="1091" t="s">
        <v>1596</v>
      </c>
      <c r="F209" s="1077">
        <v>22.31</v>
      </c>
      <c r="G209" s="1078" t="s">
        <v>1598</v>
      </c>
      <c r="H209" s="1079">
        <v>1</v>
      </c>
      <c r="I209" s="1086">
        <f t="shared" si="9"/>
        <v>22.31</v>
      </c>
      <c r="J209" s="1087">
        <f t="shared" si="10"/>
        <v>39405.7068</v>
      </c>
    </row>
    <row r="210" spans="1:10" ht="41.4" customHeight="1">
      <c r="A210" s="1089" t="s">
        <v>966</v>
      </c>
      <c r="B210" s="1090" t="s">
        <v>965</v>
      </c>
      <c r="C210" s="1072">
        <v>46179</v>
      </c>
      <c r="D210" s="1076" t="s">
        <v>1302</v>
      </c>
      <c r="E210" s="1091" t="s">
        <v>1277</v>
      </c>
      <c r="F210" s="1077">
        <v>22.31</v>
      </c>
      <c r="G210" s="1078" t="s">
        <v>1305</v>
      </c>
      <c r="H210" s="1079">
        <v>1</v>
      </c>
      <c r="I210" s="1086">
        <f t="shared" si="9"/>
        <v>22.31</v>
      </c>
      <c r="J210" s="1087">
        <f t="shared" si="10"/>
        <v>39402.583400000003</v>
      </c>
    </row>
    <row r="211" spans="1:10" ht="41.4" customHeight="1">
      <c r="A211" s="1089" t="s">
        <v>966</v>
      </c>
      <c r="B211" s="1090" t="s">
        <v>965</v>
      </c>
      <c r="C211" s="1072">
        <v>46179</v>
      </c>
      <c r="D211" s="1076" t="s">
        <v>1303</v>
      </c>
      <c r="E211" s="1091" t="s">
        <v>1278</v>
      </c>
      <c r="F211" s="1077">
        <v>22.31</v>
      </c>
      <c r="G211" s="1078" t="s">
        <v>1306</v>
      </c>
      <c r="H211" s="1079">
        <v>1</v>
      </c>
      <c r="I211" s="1086">
        <f t="shared" si="9"/>
        <v>22.31</v>
      </c>
      <c r="J211" s="1087">
        <f t="shared" si="10"/>
        <v>4939.2108999999991</v>
      </c>
    </row>
    <row r="212" spans="1:10" ht="41.4" customHeight="1">
      <c r="A212" s="1089" t="s">
        <v>966</v>
      </c>
      <c r="B212" s="1090" t="s">
        <v>965</v>
      </c>
      <c r="C212" s="1072">
        <v>46181</v>
      </c>
      <c r="D212" s="1076" t="s">
        <v>1599</v>
      </c>
      <c r="E212" s="1091" t="s">
        <v>1600</v>
      </c>
      <c r="F212" s="1077">
        <v>22.31</v>
      </c>
      <c r="G212" s="1078" t="s">
        <v>1601</v>
      </c>
      <c r="H212" s="1079">
        <v>1</v>
      </c>
      <c r="I212" s="1086">
        <f t="shared" si="9"/>
        <v>22.31</v>
      </c>
      <c r="J212" s="1087">
        <f t="shared" si="10"/>
        <v>5756.8724000000002</v>
      </c>
    </row>
    <row r="213" spans="1:10" ht="41.4" customHeight="1">
      <c r="A213" s="1089" t="s">
        <v>966</v>
      </c>
      <c r="B213" s="1090" t="s">
        <v>965</v>
      </c>
      <c r="C213" s="1072">
        <v>46180</v>
      </c>
      <c r="D213" s="1076" t="s">
        <v>1602</v>
      </c>
      <c r="E213" s="1091" t="s">
        <v>1603</v>
      </c>
      <c r="F213" s="1077">
        <v>22.31</v>
      </c>
      <c r="G213" s="1078" t="s">
        <v>1610</v>
      </c>
      <c r="H213" s="1079">
        <v>1</v>
      </c>
      <c r="I213" s="1086">
        <f t="shared" si="9"/>
        <v>22.31</v>
      </c>
      <c r="J213" s="1087">
        <f t="shared" si="10"/>
        <v>1097.4288999999999</v>
      </c>
    </row>
    <row r="214" spans="1:10" ht="41.4" customHeight="1">
      <c r="A214" s="1089" t="s">
        <v>966</v>
      </c>
      <c r="B214" s="1090" t="s">
        <v>965</v>
      </c>
      <c r="C214" s="1072">
        <v>46167</v>
      </c>
      <c r="D214" s="1076" t="s">
        <v>1604</v>
      </c>
      <c r="E214" s="1091" t="s">
        <v>1605</v>
      </c>
      <c r="F214" s="1077">
        <v>22.31</v>
      </c>
      <c r="G214" s="1078" t="s">
        <v>1611</v>
      </c>
      <c r="H214" s="1079">
        <v>1</v>
      </c>
      <c r="I214" s="1086">
        <f t="shared" si="9"/>
        <v>22.31</v>
      </c>
      <c r="J214" s="1087">
        <f t="shared" si="10"/>
        <v>3346.5</v>
      </c>
    </row>
    <row r="215" spans="1:10" ht="41.4" customHeight="1">
      <c r="A215" s="1089" t="s">
        <v>966</v>
      </c>
      <c r="B215" s="1090" t="s">
        <v>965</v>
      </c>
      <c r="C215" s="1072">
        <v>46180</v>
      </c>
      <c r="D215" s="1076" t="s">
        <v>1606</v>
      </c>
      <c r="E215" s="1091" t="s">
        <v>1607</v>
      </c>
      <c r="F215" s="1077">
        <v>22.31</v>
      </c>
      <c r="G215" s="1078" t="s">
        <v>1612</v>
      </c>
      <c r="H215" s="1079">
        <v>1</v>
      </c>
      <c r="I215" s="1086">
        <f t="shared" si="9"/>
        <v>22.31</v>
      </c>
      <c r="J215" s="1087">
        <f t="shared" si="10"/>
        <v>17840.637699999999</v>
      </c>
    </row>
    <row r="216" spans="1:10" ht="41.4" customHeight="1">
      <c r="A216" s="1089" t="s">
        <v>1765</v>
      </c>
      <c r="B216" s="1090" t="s">
        <v>1253</v>
      </c>
      <c r="C216" s="1072">
        <v>46184</v>
      </c>
      <c r="D216" s="1076" t="s">
        <v>1608</v>
      </c>
      <c r="E216" s="1091" t="s">
        <v>1609</v>
      </c>
      <c r="F216" s="1077">
        <v>22.31</v>
      </c>
      <c r="G216" s="1078" t="s">
        <v>1613</v>
      </c>
      <c r="H216" s="1079">
        <v>1</v>
      </c>
      <c r="I216" s="1086">
        <f t="shared" si="9"/>
        <v>22.31</v>
      </c>
      <c r="J216" s="1087">
        <f t="shared" si="10"/>
        <v>96803.759299999991</v>
      </c>
    </row>
    <row r="217" spans="1:10" ht="41.4" customHeight="1">
      <c r="A217" s="1089" t="s">
        <v>966</v>
      </c>
      <c r="B217" s="1090" t="s">
        <v>965</v>
      </c>
      <c r="C217" s="1072">
        <v>46180</v>
      </c>
      <c r="D217" s="1076" t="s">
        <v>1330</v>
      </c>
      <c r="E217" s="1091" t="s">
        <v>1331</v>
      </c>
      <c r="F217" s="1077">
        <v>22.31</v>
      </c>
      <c r="G217" s="1078" t="s">
        <v>1346</v>
      </c>
      <c r="H217" s="1079">
        <v>1</v>
      </c>
      <c r="I217" s="1086">
        <f t="shared" si="9"/>
        <v>22.31</v>
      </c>
      <c r="J217" s="1087">
        <f t="shared" si="10"/>
        <v>20344.712099999997</v>
      </c>
    </row>
    <row r="218" spans="1:10" ht="41.4" customHeight="1">
      <c r="A218" s="1089" t="s">
        <v>1211</v>
      </c>
      <c r="B218" s="1090" t="s">
        <v>1212</v>
      </c>
      <c r="C218" s="1072">
        <v>46180</v>
      </c>
      <c r="D218" s="1076" t="s">
        <v>1332</v>
      </c>
      <c r="E218" s="1091" t="s">
        <v>1333</v>
      </c>
      <c r="F218" s="1077">
        <v>221.14</v>
      </c>
      <c r="G218" s="1078" t="s">
        <v>1347</v>
      </c>
      <c r="H218" s="1079">
        <v>0.05</v>
      </c>
      <c r="I218" s="1086">
        <f t="shared" si="9"/>
        <v>11.057</v>
      </c>
      <c r="J218" s="1087">
        <f t="shared" si="10"/>
        <v>1092.4316000000001</v>
      </c>
    </row>
    <row r="219" spans="1:10" ht="41.4" customHeight="1">
      <c r="A219" s="1089" t="s">
        <v>1213</v>
      </c>
      <c r="B219" s="1090" t="s">
        <v>1214</v>
      </c>
      <c r="C219" s="1072">
        <v>46180</v>
      </c>
      <c r="D219" s="1076" t="s">
        <v>1334</v>
      </c>
      <c r="E219" s="1091" t="s">
        <v>1335</v>
      </c>
      <c r="F219" s="1077">
        <v>15848.43</v>
      </c>
      <c r="G219" s="1078" t="s">
        <v>1304</v>
      </c>
      <c r="H219" s="1079">
        <v>0.05</v>
      </c>
      <c r="I219" s="1086">
        <f t="shared" si="9"/>
        <v>792.42150000000004</v>
      </c>
      <c r="J219" s="1087">
        <f t="shared" si="10"/>
        <v>792.42150000000004</v>
      </c>
    </row>
    <row r="220" spans="1:10" ht="41.4" customHeight="1">
      <c r="A220" s="1089" t="s">
        <v>1213</v>
      </c>
      <c r="B220" s="1090" t="s">
        <v>1214</v>
      </c>
      <c r="C220" s="1072">
        <v>46180</v>
      </c>
      <c r="D220" s="1076" t="s">
        <v>1336</v>
      </c>
      <c r="E220" s="1091" t="s">
        <v>1337</v>
      </c>
      <c r="F220" s="1077">
        <v>15848.43</v>
      </c>
      <c r="G220" s="1078" t="s">
        <v>1304</v>
      </c>
      <c r="H220" s="1079">
        <v>0.05</v>
      </c>
      <c r="I220" s="1086">
        <f t="shared" si="9"/>
        <v>792.42150000000004</v>
      </c>
      <c r="J220" s="1087">
        <f t="shared" si="10"/>
        <v>792.42150000000004</v>
      </c>
    </row>
    <row r="221" spans="1:10" ht="41.4" customHeight="1">
      <c r="A221" s="1089" t="s">
        <v>1211</v>
      </c>
      <c r="B221" s="1090" t="s">
        <v>1212</v>
      </c>
      <c r="C221" s="1072">
        <v>46180</v>
      </c>
      <c r="D221" s="1076" t="s">
        <v>1338</v>
      </c>
      <c r="E221" s="1091" t="s">
        <v>1339</v>
      </c>
      <c r="F221" s="1077">
        <v>221.14</v>
      </c>
      <c r="G221" s="1078" t="s">
        <v>1348</v>
      </c>
      <c r="H221" s="1079">
        <v>0.05</v>
      </c>
      <c r="I221" s="1086">
        <f t="shared" si="9"/>
        <v>11.057</v>
      </c>
      <c r="J221" s="1087">
        <f t="shared" si="10"/>
        <v>1092.4316000000001</v>
      </c>
    </row>
    <row r="222" spans="1:10" ht="41.4" customHeight="1">
      <c r="A222" s="1089" t="s">
        <v>1213</v>
      </c>
      <c r="B222" s="1090" t="s">
        <v>1214</v>
      </c>
      <c r="C222" s="1072">
        <v>46180</v>
      </c>
      <c r="D222" s="1076" t="s">
        <v>1340</v>
      </c>
      <c r="E222" s="1091" t="s">
        <v>1341</v>
      </c>
      <c r="F222" s="1077">
        <v>15848.43</v>
      </c>
      <c r="G222" s="1078" t="s">
        <v>1304</v>
      </c>
      <c r="H222" s="1079">
        <v>0.05</v>
      </c>
      <c r="I222" s="1086">
        <f t="shared" si="9"/>
        <v>792.42150000000004</v>
      </c>
      <c r="J222" s="1087">
        <f t="shared" si="10"/>
        <v>792.42150000000004</v>
      </c>
    </row>
    <row r="223" spans="1:10" ht="41.4" customHeight="1">
      <c r="A223" s="1089" t="s">
        <v>1213</v>
      </c>
      <c r="B223" s="1090" t="s">
        <v>1466</v>
      </c>
      <c r="C223" s="1072">
        <v>46180</v>
      </c>
      <c r="D223" s="1076" t="s">
        <v>1342</v>
      </c>
      <c r="E223" s="1091" t="s">
        <v>1343</v>
      </c>
      <c r="F223" s="1077">
        <v>15848.43</v>
      </c>
      <c r="G223" s="1078" t="s">
        <v>1304</v>
      </c>
      <c r="H223" s="1079">
        <v>0.05</v>
      </c>
      <c r="I223" s="1086">
        <f t="shared" si="9"/>
        <v>792.42150000000004</v>
      </c>
      <c r="J223" s="1087">
        <f t="shared" si="10"/>
        <v>792.42150000000004</v>
      </c>
    </row>
    <row r="224" spans="1:10" ht="41.4" customHeight="1">
      <c r="A224" s="1089" t="s">
        <v>966</v>
      </c>
      <c r="B224" s="1090" t="s">
        <v>965</v>
      </c>
      <c r="C224" s="1072">
        <v>46187</v>
      </c>
      <c r="D224" s="1076" t="s">
        <v>1614</v>
      </c>
      <c r="E224" s="1091" t="s">
        <v>1615</v>
      </c>
      <c r="F224" s="1077">
        <v>22.31</v>
      </c>
      <c r="G224" s="1078" t="s">
        <v>1622</v>
      </c>
      <c r="H224" s="1079">
        <v>1</v>
      </c>
      <c r="I224" s="1086">
        <f t="shared" si="9"/>
        <v>22.31</v>
      </c>
      <c r="J224" s="1087">
        <f t="shared" ref="J224:J236" si="11">I224*G224</f>
        <v>54891.300899999995</v>
      </c>
    </row>
    <row r="225" spans="1:10" ht="41.4" customHeight="1">
      <c r="A225" s="1089" t="s">
        <v>1471</v>
      </c>
      <c r="B225" s="1090" t="s">
        <v>1472</v>
      </c>
      <c r="C225" s="1072">
        <v>46228</v>
      </c>
      <c r="D225" s="1076" t="s">
        <v>2909</v>
      </c>
      <c r="E225" s="1076" t="s">
        <v>2910</v>
      </c>
      <c r="F225" s="1077">
        <v>212.41</v>
      </c>
      <c r="G225" s="1078" t="s">
        <v>2911</v>
      </c>
      <c r="H225" s="1079">
        <v>0.05</v>
      </c>
      <c r="I225" s="1086">
        <f t="shared" si="9"/>
        <v>10.6205</v>
      </c>
      <c r="J225" s="1087">
        <f t="shared" si="11"/>
        <v>783.79289999999992</v>
      </c>
    </row>
    <row r="226" spans="1:10" ht="41.4" customHeight="1">
      <c r="A226" s="1089" t="s">
        <v>1216</v>
      </c>
      <c r="B226" s="1090" t="s">
        <v>1785</v>
      </c>
      <c r="C226" s="1072">
        <v>46182</v>
      </c>
      <c r="D226" s="1076" t="s">
        <v>1616</v>
      </c>
      <c r="E226" s="1091" t="s">
        <v>1617</v>
      </c>
      <c r="F226" s="1077">
        <v>12377.1</v>
      </c>
      <c r="G226" s="1078" t="s">
        <v>1304</v>
      </c>
      <c r="H226" s="1079">
        <v>0.05</v>
      </c>
      <c r="I226" s="1086">
        <f t="shared" si="9"/>
        <v>618.85500000000002</v>
      </c>
      <c r="J226" s="1087">
        <f t="shared" si="11"/>
        <v>618.85500000000002</v>
      </c>
    </row>
    <row r="227" spans="1:10" ht="41.4" customHeight="1">
      <c r="A227" s="1089" t="s">
        <v>1471</v>
      </c>
      <c r="B227" s="1090" t="s">
        <v>1472</v>
      </c>
      <c r="C227" s="1072">
        <v>46228</v>
      </c>
      <c r="D227" s="1076" t="s">
        <v>2912</v>
      </c>
      <c r="E227" s="1076" t="s">
        <v>2913</v>
      </c>
      <c r="F227" s="1077">
        <v>212.41</v>
      </c>
      <c r="G227" s="1078" t="s">
        <v>2911</v>
      </c>
      <c r="H227" s="1079">
        <v>0.05</v>
      </c>
      <c r="I227" s="1086">
        <f t="shared" si="9"/>
        <v>10.6205</v>
      </c>
      <c r="J227" s="1087">
        <f t="shared" si="11"/>
        <v>783.79289999999992</v>
      </c>
    </row>
    <row r="228" spans="1:10" ht="41.4" customHeight="1">
      <c r="A228" s="1089" t="s">
        <v>1216</v>
      </c>
      <c r="B228" s="1090" t="s">
        <v>1785</v>
      </c>
      <c r="C228" s="1072">
        <v>46182</v>
      </c>
      <c r="D228" s="1076" t="s">
        <v>1618</v>
      </c>
      <c r="E228" s="1091" t="s">
        <v>1619</v>
      </c>
      <c r="F228" s="1077">
        <v>12377.1</v>
      </c>
      <c r="G228" s="1078" t="s">
        <v>1304</v>
      </c>
      <c r="H228" s="1079">
        <v>0.05</v>
      </c>
      <c r="I228" s="1086">
        <f t="shared" si="9"/>
        <v>618.85500000000002</v>
      </c>
      <c r="J228" s="1087">
        <f t="shared" si="11"/>
        <v>618.85500000000002</v>
      </c>
    </row>
    <row r="229" spans="1:10" ht="41.4" customHeight="1">
      <c r="A229" s="1089" t="s">
        <v>1216</v>
      </c>
      <c r="B229" s="1090" t="s">
        <v>1785</v>
      </c>
      <c r="C229" s="1072">
        <v>46182</v>
      </c>
      <c r="D229" s="1076" t="s">
        <v>1620</v>
      </c>
      <c r="E229" s="1091" t="s">
        <v>1621</v>
      </c>
      <c r="F229" s="1077">
        <v>12377.1</v>
      </c>
      <c r="G229" s="1078" t="s">
        <v>1304</v>
      </c>
      <c r="H229" s="1079">
        <v>0.05</v>
      </c>
      <c r="I229" s="1086">
        <f t="shared" si="9"/>
        <v>618.85500000000002</v>
      </c>
      <c r="J229" s="1087">
        <f t="shared" si="11"/>
        <v>618.85500000000002</v>
      </c>
    </row>
    <row r="230" spans="1:10" ht="41.4" customHeight="1">
      <c r="A230" s="1089" t="s">
        <v>966</v>
      </c>
      <c r="B230" s="1090" t="s">
        <v>965</v>
      </c>
      <c r="C230" s="1072">
        <v>46180</v>
      </c>
      <c r="D230" s="1076" t="s">
        <v>1344</v>
      </c>
      <c r="E230" s="1091" t="s">
        <v>1345</v>
      </c>
      <c r="F230" s="1077">
        <v>22.31</v>
      </c>
      <c r="G230" s="1078" t="s">
        <v>1349</v>
      </c>
      <c r="H230" s="1079">
        <v>1</v>
      </c>
      <c r="I230" s="1086">
        <f t="shared" si="9"/>
        <v>22.31</v>
      </c>
      <c r="J230" s="1087">
        <f t="shared" si="11"/>
        <v>37919.637699999999</v>
      </c>
    </row>
    <row r="231" spans="1:10" ht="41.4" customHeight="1">
      <c r="A231" s="1089" t="s">
        <v>1213</v>
      </c>
      <c r="B231" s="1090" t="s">
        <v>1467</v>
      </c>
      <c r="C231" s="1072">
        <v>46181</v>
      </c>
      <c r="D231" s="1076" t="s">
        <v>1350</v>
      </c>
      <c r="E231" s="1091" t="s">
        <v>1351</v>
      </c>
      <c r="F231" s="1077">
        <v>15848.43</v>
      </c>
      <c r="G231" s="1078" t="s">
        <v>1304</v>
      </c>
      <c r="H231" s="1079">
        <v>0.25</v>
      </c>
      <c r="I231" s="1086">
        <f t="shared" si="9"/>
        <v>3962.1075000000001</v>
      </c>
      <c r="J231" s="1087">
        <f t="shared" si="11"/>
        <v>3962.1075000000001</v>
      </c>
    </row>
    <row r="232" spans="1:10" ht="41.4" customHeight="1">
      <c r="A232" s="1089" t="s">
        <v>1213</v>
      </c>
      <c r="B232" s="1090" t="s">
        <v>1467</v>
      </c>
      <c r="C232" s="1072">
        <v>46181</v>
      </c>
      <c r="D232" s="1076" t="s">
        <v>1352</v>
      </c>
      <c r="E232" s="1091" t="s">
        <v>1353</v>
      </c>
      <c r="F232" s="1077">
        <v>15848.43</v>
      </c>
      <c r="G232" s="1078" t="s">
        <v>1304</v>
      </c>
      <c r="H232" s="1079">
        <v>0.25</v>
      </c>
      <c r="I232" s="1086">
        <f t="shared" si="9"/>
        <v>3962.1075000000001</v>
      </c>
      <c r="J232" s="1087">
        <f t="shared" si="11"/>
        <v>3962.1075000000001</v>
      </c>
    </row>
    <row r="233" spans="1:10" ht="41.4" customHeight="1">
      <c r="A233" s="1089" t="s">
        <v>1213</v>
      </c>
      <c r="B233" s="1090" t="s">
        <v>1467</v>
      </c>
      <c r="C233" s="1072">
        <v>46181</v>
      </c>
      <c r="D233" s="1076" t="s">
        <v>1354</v>
      </c>
      <c r="E233" s="1091" t="s">
        <v>1355</v>
      </c>
      <c r="F233" s="1077">
        <v>15848.43</v>
      </c>
      <c r="G233" s="1078" t="s">
        <v>1304</v>
      </c>
      <c r="H233" s="1079">
        <v>0.25</v>
      </c>
      <c r="I233" s="1086">
        <f t="shared" si="9"/>
        <v>3962.1075000000001</v>
      </c>
      <c r="J233" s="1087">
        <f t="shared" si="11"/>
        <v>3962.1075000000001</v>
      </c>
    </row>
    <row r="234" spans="1:10" ht="41.4" customHeight="1">
      <c r="A234" s="1089" t="s">
        <v>1213</v>
      </c>
      <c r="B234" s="1090" t="s">
        <v>1467</v>
      </c>
      <c r="C234" s="1072">
        <v>46181</v>
      </c>
      <c r="D234" s="1076" t="s">
        <v>1356</v>
      </c>
      <c r="E234" s="1091" t="s">
        <v>1357</v>
      </c>
      <c r="F234" s="1077">
        <v>15848.43</v>
      </c>
      <c r="G234" s="1078" t="s">
        <v>1304</v>
      </c>
      <c r="H234" s="1079">
        <v>0.25</v>
      </c>
      <c r="I234" s="1086">
        <f t="shared" si="9"/>
        <v>3962.1075000000001</v>
      </c>
      <c r="J234" s="1087">
        <f t="shared" si="11"/>
        <v>3962.1075000000001</v>
      </c>
    </row>
    <row r="235" spans="1:10" ht="41.4" customHeight="1">
      <c r="A235" s="1089" t="s">
        <v>1211</v>
      </c>
      <c r="B235" s="1090" t="s">
        <v>1212</v>
      </c>
      <c r="C235" s="1072">
        <v>46181</v>
      </c>
      <c r="D235" s="1076" t="s">
        <v>1358</v>
      </c>
      <c r="E235" s="1091" t="s">
        <v>1359</v>
      </c>
      <c r="F235" s="1077">
        <v>221.14</v>
      </c>
      <c r="G235" s="1078" t="s">
        <v>1347</v>
      </c>
      <c r="H235" s="1079">
        <v>0.05</v>
      </c>
      <c r="I235" s="1086">
        <f t="shared" si="9"/>
        <v>11.057</v>
      </c>
      <c r="J235" s="1087">
        <f t="shared" si="11"/>
        <v>1092.4316000000001</v>
      </c>
    </row>
    <row r="236" spans="1:10" ht="41.4" customHeight="1">
      <c r="A236" s="1089" t="s">
        <v>1211</v>
      </c>
      <c r="B236" s="1090" t="s">
        <v>1212</v>
      </c>
      <c r="C236" s="1072">
        <v>46181</v>
      </c>
      <c r="D236" s="1076" t="s">
        <v>1360</v>
      </c>
      <c r="E236" s="1091" t="s">
        <v>1361</v>
      </c>
      <c r="F236" s="1077">
        <v>221.14</v>
      </c>
      <c r="G236" s="1078" t="s">
        <v>1348</v>
      </c>
      <c r="H236" s="1079">
        <v>0.05</v>
      </c>
      <c r="I236" s="1086">
        <f t="shared" si="9"/>
        <v>11.057</v>
      </c>
      <c r="J236" s="1087">
        <f t="shared" si="11"/>
        <v>1092.4316000000001</v>
      </c>
    </row>
    <row r="237" spans="1:10" ht="41.4" customHeight="1">
      <c r="A237" s="1089" t="s">
        <v>966</v>
      </c>
      <c r="B237" s="1090" t="s">
        <v>965</v>
      </c>
      <c r="C237" s="1072">
        <v>46183</v>
      </c>
      <c r="D237" s="1076" t="s">
        <v>1362</v>
      </c>
      <c r="E237" s="1091" t="s">
        <v>1363</v>
      </c>
      <c r="F237" s="1077">
        <v>22.31</v>
      </c>
      <c r="G237" s="1078" t="s">
        <v>1444</v>
      </c>
      <c r="H237" s="1079">
        <v>1</v>
      </c>
      <c r="I237" s="1086">
        <f t="shared" si="9"/>
        <v>22.31</v>
      </c>
      <c r="J237" s="1087">
        <f t="shared" ref="J237:J252" si="12">I237*G237</f>
        <v>24541</v>
      </c>
    </row>
    <row r="238" spans="1:10" ht="41.4" customHeight="1">
      <c r="A238" s="1089" t="s">
        <v>966</v>
      </c>
      <c r="B238" s="1090" t="s">
        <v>965</v>
      </c>
      <c r="C238" s="1072">
        <v>46181</v>
      </c>
      <c r="D238" s="1076" t="s">
        <v>1364</v>
      </c>
      <c r="E238" s="1091" t="s">
        <v>1365</v>
      </c>
      <c r="F238" s="1077">
        <v>22.31</v>
      </c>
      <c r="G238" s="1078" t="s">
        <v>1445</v>
      </c>
      <c r="H238" s="1079">
        <v>1</v>
      </c>
      <c r="I238" s="1086">
        <f t="shared" si="9"/>
        <v>22.31</v>
      </c>
      <c r="J238" s="1087">
        <f t="shared" si="12"/>
        <v>2689.2474000000002</v>
      </c>
    </row>
    <row r="239" spans="1:10" ht="41.4" customHeight="1">
      <c r="A239" s="1089" t="s">
        <v>966</v>
      </c>
      <c r="B239" s="1090" t="s">
        <v>965</v>
      </c>
      <c r="C239" s="1072">
        <v>46181</v>
      </c>
      <c r="D239" s="1076" t="s">
        <v>1366</v>
      </c>
      <c r="E239" s="1091" t="s">
        <v>1367</v>
      </c>
      <c r="F239" s="1077">
        <v>22.31</v>
      </c>
      <c r="G239" s="1078" t="s">
        <v>1446</v>
      </c>
      <c r="H239" s="1079">
        <v>1</v>
      </c>
      <c r="I239" s="1086">
        <f t="shared" si="9"/>
        <v>22.31</v>
      </c>
      <c r="J239" s="1087">
        <f t="shared" si="12"/>
        <v>4551.24</v>
      </c>
    </row>
    <row r="240" spans="1:10" ht="41.4" customHeight="1">
      <c r="A240" s="1089" t="s">
        <v>1211</v>
      </c>
      <c r="B240" s="1090" t="s">
        <v>1212</v>
      </c>
      <c r="C240" s="1072">
        <v>46181</v>
      </c>
      <c r="D240" s="1076" t="s">
        <v>1368</v>
      </c>
      <c r="E240" s="1091" t="s">
        <v>1369</v>
      </c>
      <c r="F240" s="1077">
        <v>221.14</v>
      </c>
      <c r="G240" s="1078" t="s">
        <v>1447</v>
      </c>
      <c r="H240" s="1079">
        <v>0.05</v>
      </c>
      <c r="I240" s="1086">
        <f t="shared" si="9"/>
        <v>11.057</v>
      </c>
      <c r="J240" s="1087">
        <f t="shared" si="12"/>
        <v>454.66383999999999</v>
      </c>
    </row>
    <row r="241" spans="1:10" ht="41.4" customHeight="1">
      <c r="A241" s="1089" t="s">
        <v>1309</v>
      </c>
      <c r="B241" s="1090" t="s">
        <v>1468</v>
      </c>
      <c r="C241" s="1072">
        <v>46181</v>
      </c>
      <c r="D241" s="1076" t="s">
        <v>1370</v>
      </c>
      <c r="E241" s="1091" t="s">
        <v>1371</v>
      </c>
      <c r="F241" s="1077">
        <v>19319.759999999998</v>
      </c>
      <c r="G241" s="1078" t="s">
        <v>1304</v>
      </c>
      <c r="H241" s="1079">
        <v>0.05</v>
      </c>
      <c r="I241" s="1086">
        <f t="shared" si="9"/>
        <v>965.98799999999994</v>
      </c>
      <c r="J241" s="1087">
        <f t="shared" si="12"/>
        <v>965.98799999999994</v>
      </c>
    </row>
    <row r="242" spans="1:10" ht="41.4" customHeight="1">
      <c r="A242" s="1089" t="s">
        <v>1470</v>
      </c>
      <c r="B242" s="1090" t="s">
        <v>1469</v>
      </c>
      <c r="C242" s="1072">
        <v>46181</v>
      </c>
      <c r="D242" s="1076" t="s">
        <v>1372</v>
      </c>
      <c r="E242" s="1091" t="s">
        <v>1373</v>
      </c>
      <c r="F242" s="1077">
        <v>19018.11</v>
      </c>
      <c r="G242" s="1078" t="s">
        <v>1304</v>
      </c>
      <c r="H242" s="1079">
        <v>0.05</v>
      </c>
      <c r="I242" s="1086">
        <f t="shared" si="9"/>
        <v>950.90550000000007</v>
      </c>
      <c r="J242" s="1087">
        <f t="shared" si="12"/>
        <v>950.90550000000007</v>
      </c>
    </row>
    <row r="243" spans="1:10" ht="41.4" customHeight="1">
      <c r="A243" s="1089" t="s">
        <v>1216</v>
      </c>
      <c r="B243" s="1090" t="s">
        <v>1785</v>
      </c>
      <c r="C243" s="1072">
        <v>46181</v>
      </c>
      <c r="D243" s="1076" t="s">
        <v>1374</v>
      </c>
      <c r="E243" s="1091" t="s">
        <v>1375</v>
      </c>
      <c r="F243" s="1077">
        <v>12377.1</v>
      </c>
      <c r="G243" s="1078" t="s">
        <v>1304</v>
      </c>
      <c r="H243" s="1079">
        <v>0.05</v>
      </c>
      <c r="I243" s="1086">
        <f t="shared" si="9"/>
        <v>618.85500000000002</v>
      </c>
      <c r="J243" s="1087">
        <f t="shared" si="12"/>
        <v>618.85500000000002</v>
      </c>
    </row>
    <row r="244" spans="1:10" ht="41.4" customHeight="1">
      <c r="A244" s="1089" t="s">
        <v>1211</v>
      </c>
      <c r="B244" s="1090" t="s">
        <v>1212</v>
      </c>
      <c r="C244" s="1072">
        <v>46181</v>
      </c>
      <c r="D244" s="1076" t="s">
        <v>1376</v>
      </c>
      <c r="E244" s="1091" t="s">
        <v>1377</v>
      </c>
      <c r="F244" s="1077">
        <v>221.14</v>
      </c>
      <c r="G244" s="1078" t="s">
        <v>1448</v>
      </c>
      <c r="H244" s="1079">
        <v>0.05</v>
      </c>
      <c r="I244" s="1086">
        <f t="shared" si="9"/>
        <v>11.057</v>
      </c>
      <c r="J244" s="1087">
        <f t="shared" si="12"/>
        <v>748.55890000000011</v>
      </c>
    </row>
    <row r="245" spans="1:10" ht="41.4" customHeight="1">
      <c r="A245" s="1089" t="s">
        <v>966</v>
      </c>
      <c r="B245" s="1090" t="s">
        <v>965</v>
      </c>
      <c r="C245" s="1072">
        <v>46182</v>
      </c>
      <c r="D245" s="1076" t="s">
        <v>1378</v>
      </c>
      <c r="E245" s="1091" t="s">
        <v>1379</v>
      </c>
      <c r="F245" s="1077">
        <v>22.31</v>
      </c>
      <c r="G245" s="1078" t="s">
        <v>1449</v>
      </c>
      <c r="H245" s="1079">
        <v>1</v>
      </c>
      <c r="I245" s="1086">
        <f t="shared" si="9"/>
        <v>22.31</v>
      </c>
      <c r="J245" s="1087">
        <f t="shared" si="12"/>
        <v>694.06409999999994</v>
      </c>
    </row>
    <row r="246" spans="1:10" ht="41.4" customHeight="1">
      <c r="A246" s="1089" t="s">
        <v>966</v>
      </c>
      <c r="B246" s="1090" t="s">
        <v>965</v>
      </c>
      <c r="C246" s="1072">
        <v>46182</v>
      </c>
      <c r="D246" s="1076" t="s">
        <v>1380</v>
      </c>
      <c r="E246" s="1091" t="s">
        <v>1381</v>
      </c>
      <c r="F246" s="1077">
        <v>22.31</v>
      </c>
      <c r="G246" s="1078" t="s">
        <v>1450</v>
      </c>
      <c r="H246" s="1079">
        <v>1</v>
      </c>
      <c r="I246" s="1086">
        <f t="shared" si="9"/>
        <v>22.31</v>
      </c>
      <c r="J246" s="1087">
        <f t="shared" si="12"/>
        <v>31234</v>
      </c>
    </row>
    <row r="247" spans="1:10" ht="41.4" customHeight="1">
      <c r="A247" s="1089" t="s">
        <v>966</v>
      </c>
      <c r="B247" s="1090" t="s">
        <v>965</v>
      </c>
      <c r="C247" s="1072">
        <v>46182</v>
      </c>
      <c r="D247" s="1076" t="s">
        <v>1382</v>
      </c>
      <c r="E247" s="1091" t="s">
        <v>1383</v>
      </c>
      <c r="F247" s="1077">
        <v>22.31</v>
      </c>
      <c r="G247" s="1078" t="s">
        <v>1451</v>
      </c>
      <c r="H247" s="1079">
        <v>1</v>
      </c>
      <c r="I247" s="1086">
        <f t="shared" si="9"/>
        <v>22.31</v>
      </c>
      <c r="J247" s="1087">
        <f t="shared" si="12"/>
        <v>38370.745900000002</v>
      </c>
    </row>
    <row r="248" spans="1:10" ht="41.4" customHeight="1">
      <c r="A248" s="1089" t="s">
        <v>1309</v>
      </c>
      <c r="B248" s="1090" t="s">
        <v>1468</v>
      </c>
      <c r="C248" s="1072">
        <v>46182</v>
      </c>
      <c r="D248" s="1076" t="s">
        <v>1384</v>
      </c>
      <c r="E248" s="1091" t="s">
        <v>1385</v>
      </c>
      <c r="F248" s="1077">
        <v>19319.759999999998</v>
      </c>
      <c r="G248" s="1078" t="s">
        <v>1304</v>
      </c>
      <c r="H248" s="1079">
        <v>0.25</v>
      </c>
      <c r="I248" s="1086">
        <f t="shared" si="9"/>
        <v>4829.9399999999996</v>
      </c>
      <c r="J248" s="1087">
        <f t="shared" si="12"/>
        <v>4829.9399999999996</v>
      </c>
    </row>
    <row r="249" spans="1:10" ht="41.4" customHeight="1">
      <c r="A249" s="1089" t="s">
        <v>1470</v>
      </c>
      <c r="B249" s="1090" t="s">
        <v>1469</v>
      </c>
      <c r="C249" s="1072">
        <v>46182</v>
      </c>
      <c r="D249" s="1076" t="s">
        <v>1386</v>
      </c>
      <c r="E249" s="1091" t="s">
        <v>1387</v>
      </c>
      <c r="F249" s="1077">
        <v>19018.11</v>
      </c>
      <c r="G249" s="1078" t="s">
        <v>1304</v>
      </c>
      <c r="H249" s="1079">
        <v>0.25</v>
      </c>
      <c r="I249" s="1086">
        <f t="shared" si="9"/>
        <v>4754.5275000000001</v>
      </c>
      <c r="J249" s="1087">
        <f t="shared" si="12"/>
        <v>4754.5275000000001</v>
      </c>
    </row>
    <row r="250" spans="1:10" ht="41.4" customHeight="1">
      <c r="A250" s="1089" t="s">
        <v>1216</v>
      </c>
      <c r="B250" s="1090" t="s">
        <v>1785</v>
      </c>
      <c r="C250" s="1072">
        <v>46182</v>
      </c>
      <c r="D250" s="1076" t="s">
        <v>1388</v>
      </c>
      <c r="E250" s="1091" t="s">
        <v>1389</v>
      </c>
      <c r="F250" s="1077">
        <v>12377.1</v>
      </c>
      <c r="G250" s="1078" t="s">
        <v>1304</v>
      </c>
      <c r="H250" s="1079">
        <v>0.25</v>
      </c>
      <c r="I250" s="1086">
        <f t="shared" si="9"/>
        <v>3094.2750000000001</v>
      </c>
      <c r="J250" s="1087">
        <f t="shared" si="12"/>
        <v>3094.2750000000001</v>
      </c>
    </row>
    <row r="251" spans="1:10" ht="41.4" customHeight="1">
      <c r="A251" s="1089" t="s">
        <v>1216</v>
      </c>
      <c r="B251" s="1090" t="s">
        <v>1785</v>
      </c>
      <c r="C251" s="1072">
        <v>46182</v>
      </c>
      <c r="D251" s="1076" t="s">
        <v>1390</v>
      </c>
      <c r="E251" s="1091" t="s">
        <v>1391</v>
      </c>
      <c r="F251" s="1077">
        <v>12377.1</v>
      </c>
      <c r="G251" s="1078" t="s">
        <v>1304</v>
      </c>
      <c r="H251" s="1079">
        <v>0.05</v>
      </c>
      <c r="I251" s="1086">
        <f t="shared" si="9"/>
        <v>618.85500000000002</v>
      </c>
      <c r="J251" s="1087">
        <f t="shared" si="12"/>
        <v>618.85500000000002</v>
      </c>
    </row>
    <row r="252" spans="1:10" ht="41.4" customHeight="1">
      <c r="A252" s="1089" t="s">
        <v>1216</v>
      </c>
      <c r="B252" s="1090" t="s">
        <v>1785</v>
      </c>
      <c r="C252" s="1072">
        <v>46182</v>
      </c>
      <c r="D252" s="1076" t="s">
        <v>1392</v>
      </c>
      <c r="E252" s="1091" t="s">
        <v>1393</v>
      </c>
      <c r="F252" s="1077">
        <v>12377.1</v>
      </c>
      <c r="G252" s="1078" t="s">
        <v>1304</v>
      </c>
      <c r="H252" s="1079">
        <v>0.05</v>
      </c>
      <c r="I252" s="1086">
        <f t="shared" si="9"/>
        <v>618.85500000000002</v>
      </c>
      <c r="J252" s="1087">
        <f t="shared" si="12"/>
        <v>618.85500000000002</v>
      </c>
    </row>
    <row r="253" spans="1:10" ht="41.4" customHeight="1">
      <c r="A253" s="1089" t="s">
        <v>1216</v>
      </c>
      <c r="B253" s="1090" t="s">
        <v>1785</v>
      </c>
      <c r="C253" s="1072">
        <v>46182</v>
      </c>
      <c r="D253" s="1076" t="s">
        <v>1394</v>
      </c>
      <c r="E253" s="1091" t="s">
        <v>1395</v>
      </c>
      <c r="F253" s="1077">
        <v>12377.1</v>
      </c>
      <c r="G253" s="1078" t="s">
        <v>1304</v>
      </c>
      <c r="H253" s="1079">
        <v>0.05</v>
      </c>
      <c r="I253" s="1086">
        <f t="shared" si="9"/>
        <v>618.85500000000002</v>
      </c>
      <c r="J253" s="1087">
        <f t="shared" ref="J253:J266" si="13">I253*G253</f>
        <v>618.85500000000002</v>
      </c>
    </row>
    <row r="254" spans="1:10" ht="41.4" customHeight="1">
      <c r="A254" s="1089" t="s">
        <v>1213</v>
      </c>
      <c r="B254" s="1090" t="s">
        <v>1467</v>
      </c>
      <c r="C254" s="1072">
        <v>46182</v>
      </c>
      <c r="D254" s="1076" t="s">
        <v>1396</v>
      </c>
      <c r="E254" s="1091" t="s">
        <v>1397</v>
      </c>
      <c r="F254" s="1077">
        <v>15848.43</v>
      </c>
      <c r="G254" s="1078" t="s">
        <v>1304</v>
      </c>
      <c r="H254" s="1079">
        <v>0.05</v>
      </c>
      <c r="I254" s="1086">
        <f t="shared" si="9"/>
        <v>792.42150000000004</v>
      </c>
      <c r="J254" s="1087">
        <f t="shared" si="13"/>
        <v>792.42150000000004</v>
      </c>
    </row>
    <row r="255" spans="1:10" ht="41.4" customHeight="1">
      <c r="A255" s="1089" t="s">
        <v>1213</v>
      </c>
      <c r="B255" s="1090" t="s">
        <v>1467</v>
      </c>
      <c r="C255" s="1072">
        <v>46182</v>
      </c>
      <c r="D255" s="1076" t="s">
        <v>1398</v>
      </c>
      <c r="E255" s="1091" t="s">
        <v>1399</v>
      </c>
      <c r="F255" s="1077">
        <v>15848.43</v>
      </c>
      <c r="G255" s="1078" t="s">
        <v>1304</v>
      </c>
      <c r="H255" s="1079">
        <v>0.05</v>
      </c>
      <c r="I255" s="1086">
        <f t="shared" si="9"/>
        <v>792.42150000000004</v>
      </c>
      <c r="J255" s="1087">
        <f t="shared" si="13"/>
        <v>792.42150000000004</v>
      </c>
    </row>
    <row r="256" spans="1:10" ht="41.4" customHeight="1">
      <c r="A256" s="1089" t="s">
        <v>1216</v>
      </c>
      <c r="B256" s="1090" t="s">
        <v>1785</v>
      </c>
      <c r="C256" s="1072">
        <v>46182</v>
      </c>
      <c r="D256" s="1076" t="s">
        <v>1400</v>
      </c>
      <c r="E256" s="1091" t="s">
        <v>1401</v>
      </c>
      <c r="F256" s="1077">
        <v>12377.1</v>
      </c>
      <c r="G256" s="1078" t="s">
        <v>1304</v>
      </c>
      <c r="H256" s="1079">
        <v>0.05</v>
      </c>
      <c r="I256" s="1086">
        <f t="shared" si="9"/>
        <v>618.85500000000002</v>
      </c>
      <c r="J256" s="1087">
        <f t="shared" si="13"/>
        <v>618.85500000000002</v>
      </c>
    </row>
    <row r="257" spans="1:10" ht="41.4" customHeight="1">
      <c r="A257" s="1089" t="s">
        <v>1211</v>
      </c>
      <c r="B257" s="1090" t="s">
        <v>1212</v>
      </c>
      <c r="C257" s="1072">
        <v>46228</v>
      </c>
      <c r="D257" s="1076" t="s">
        <v>2914</v>
      </c>
      <c r="E257" s="1091" t="s">
        <v>2915</v>
      </c>
      <c r="F257" s="1077">
        <v>221.14</v>
      </c>
      <c r="G257" s="1078" t="s">
        <v>1347</v>
      </c>
      <c r="H257" s="1079">
        <v>0.05</v>
      </c>
      <c r="I257" s="1086">
        <f t="shared" si="9"/>
        <v>11.057</v>
      </c>
      <c r="J257" s="1087">
        <f t="shared" si="13"/>
        <v>1092.4316000000001</v>
      </c>
    </row>
    <row r="258" spans="1:10" ht="41.4" customHeight="1">
      <c r="A258" s="1089" t="s">
        <v>1471</v>
      </c>
      <c r="B258" s="1090" t="s">
        <v>1472</v>
      </c>
      <c r="C258" s="1072">
        <v>46228</v>
      </c>
      <c r="D258" s="1076" t="s">
        <v>2916</v>
      </c>
      <c r="E258" s="1091" t="s">
        <v>2917</v>
      </c>
      <c r="F258" s="1077">
        <v>212.41</v>
      </c>
      <c r="G258" s="1078" t="s">
        <v>1347</v>
      </c>
      <c r="H258" s="1079">
        <v>0.05</v>
      </c>
      <c r="I258" s="1086">
        <f t="shared" si="9"/>
        <v>10.6205</v>
      </c>
      <c r="J258" s="1087">
        <f t="shared" si="13"/>
        <v>1049.3054</v>
      </c>
    </row>
    <row r="259" spans="1:10" ht="41.4" customHeight="1">
      <c r="A259" s="1089" t="s">
        <v>1471</v>
      </c>
      <c r="B259" s="1090" t="s">
        <v>1472</v>
      </c>
      <c r="C259" s="1072">
        <v>46228</v>
      </c>
      <c r="D259" s="1076" t="s">
        <v>2918</v>
      </c>
      <c r="E259" s="1091" t="s">
        <v>2919</v>
      </c>
      <c r="F259" s="1077">
        <v>212.41</v>
      </c>
      <c r="G259" s="1078" t="s">
        <v>2920</v>
      </c>
      <c r="H259" s="1079">
        <v>0.05</v>
      </c>
      <c r="I259" s="1086">
        <f t="shared" si="9"/>
        <v>10.6205</v>
      </c>
      <c r="J259" s="1087">
        <f t="shared" si="13"/>
        <v>1018.71836</v>
      </c>
    </row>
    <row r="260" spans="1:10" ht="41.4" customHeight="1">
      <c r="A260" s="1089" t="s">
        <v>1216</v>
      </c>
      <c r="B260" s="1090" t="s">
        <v>1785</v>
      </c>
      <c r="C260" s="1072">
        <v>46182</v>
      </c>
      <c r="D260" s="1076" t="s">
        <v>1402</v>
      </c>
      <c r="E260" s="1091" t="s">
        <v>1403</v>
      </c>
      <c r="F260" s="1077">
        <v>12377.1</v>
      </c>
      <c r="G260" s="1078" t="s">
        <v>1304</v>
      </c>
      <c r="H260" s="1079">
        <v>0.05</v>
      </c>
      <c r="I260" s="1086">
        <f t="shared" si="9"/>
        <v>618.85500000000002</v>
      </c>
      <c r="J260" s="1087">
        <f t="shared" si="13"/>
        <v>618.85500000000002</v>
      </c>
    </row>
    <row r="261" spans="1:10" ht="41.4" customHeight="1">
      <c r="A261" s="1089" t="s">
        <v>1216</v>
      </c>
      <c r="B261" s="1090" t="s">
        <v>1785</v>
      </c>
      <c r="C261" s="1072">
        <v>46182</v>
      </c>
      <c r="D261" s="1076" t="s">
        <v>1404</v>
      </c>
      <c r="E261" s="1091" t="s">
        <v>1405</v>
      </c>
      <c r="F261" s="1077">
        <v>12377.1</v>
      </c>
      <c r="G261" s="1078" t="s">
        <v>1304</v>
      </c>
      <c r="H261" s="1079">
        <v>0.05</v>
      </c>
      <c r="I261" s="1086">
        <f t="shared" si="9"/>
        <v>618.85500000000002</v>
      </c>
      <c r="J261" s="1087">
        <f t="shared" si="13"/>
        <v>618.85500000000002</v>
      </c>
    </row>
    <row r="262" spans="1:10" ht="41.4" customHeight="1">
      <c r="A262" s="1089" t="s">
        <v>1216</v>
      </c>
      <c r="B262" s="1090" t="s">
        <v>1785</v>
      </c>
      <c r="C262" s="1072">
        <v>46182</v>
      </c>
      <c r="D262" s="1076" t="s">
        <v>1406</v>
      </c>
      <c r="E262" s="1091" t="s">
        <v>1407</v>
      </c>
      <c r="F262" s="1077">
        <v>12377.1</v>
      </c>
      <c r="G262" s="1078" t="s">
        <v>1304</v>
      </c>
      <c r="H262" s="1079">
        <v>0.05</v>
      </c>
      <c r="I262" s="1086">
        <f t="shared" si="9"/>
        <v>618.85500000000002</v>
      </c>
      <c r="J262" s="1087">
        <f t="shared" si="13"/>
        <v>618.85500000000002</v>
      </c>
    </row>
    <row r="263" spans="1:10" ht="41.4" customHeight="1">
      <c r="A263" s="1089" t="s">
        <v>966</v>
      </c>
      <c r="B263" s="1090" t="s">
        <v>965</v>
      </c>
      <c r="C263" s="1072">
        <v>46191</v>
      </c>
      <c r="D263" s="1076" t="s">
        <v>1623</v>
      </c>
      <c r="E263" s="1091" t="s">
        <v>1624</v>
      </c>
      <c r="F263" s="1077">
        <v>22.31</v>
      </c>
      <c r="G263" s="1078" t="s">
        <v>1625</v>
      </c>
      <c r="H263" s="1079">
        <v>1</v>
      </c>
      <c r="I263" s="1086">
        <f t="shared" si="9"/>
        <v>22.31</v>
      </c>
      <c r="J263" s="1087">
        <f t="shared" si="13"/>
        <v>20464.516799999998</v>
      </c>
    </row>
    <row r="264" spans="1:10" ht="41.4" customHeight="1">
      <c r="A264" s="1089" t="s">
        <v>1218</v>
      </c>
      <c r="B264" s="1090" t="s">
        <v>1481</v>
      </c>
      <c r="C264" s="1072">
        <v>46184</v>
      </c>
      <c r="D264" s="1076" t="s">
        <v>1408</v>
      </c>
      <c r="E264" s="1091" t="s">
        <v>1409</v>
      </c>
      <c r="F264" s="1077">
        <v>13.58</v>
      </c>
      <c r="G264" s="1078" t="s">
        <v>1452</v>
      </c>
      <c r="H264" s="1079">
        <v>1</v>
      </c>
      <c r="I264" s="1086">
        <f t="shared" si="9"/>
        <v>13.58</v>
      </c>
      <c r="J264" s="1087">
        <f t="shared" si="13"/>
        <v>5942.7438000000002</v>
      </c>
    </row>
    <row r="265" spans="1:10" ht="41.4" customHeight="1">
      <c r="A265" s="1089" t="s">
        <v>966</v>
      </c>
      <c r="B265" s="1090" t="s">
        <v>965</v>
      </c>
      <c r="C265" s="1072">
        <v>46190</v>
      </c>
      <c r="D265" s="1076" t="s">
        <v>1626</v>
      </c>
      <c r="E265" s="1091" t="s">
        <v>1627</v>
      </c>
      <c r="F265" s="1077">
        <v>22.31</v>
      </c>
      <c r="G265" s="1078" t="s">
        <v>1628</v>
      </c>
      <c r="H265" s="1079">
        <v>1</v>
      </c>
      <c r="I265" s="1086">
        <f t="shared" si="9"/>
        <v>22.31</v>
      </c>
      <c r="J265" s="1087">
        <f t="shared" si="13"/>
        <v>23233.857100000001</v>
      </c>
    </row>
    <row r="266" spans="1:10" ht="41.4" customHeight="1">
      <c r="A266" s="1089" t="s">
        <v>1218</v>
      </c>
      <c r="B266" s="1090" t="s">
        <v>1481</v>
      </c>
      <c r="C266" s="1072">
        <v>46183</v>
      </c>
      <c r="D266" s="1076" t="s">
        <v>1410</v>
      </c>
      <c r="E266" s="1091" t="s">
        <v>1411</v>
      </c>
      <c r="F266" s="1077">
        <v>13.58</v>
      </c>
      <c r="G266" s="1078" t="s">
        <v>1453</v>
      </c>
      <c r="H266" s="1079">
        <v>1</v>
      </c>
      <c r="I266" s="1086">
        <f t="shared" si="9"/>
        <v>13.58</v>
      </c>
      <c r="J266" s="1087">
        <f t="shared" si="13"/>
        <v>4616.6567999999997</v>
      </c>
    </row>
    <row r="267" spans="1:10" ht="41.4" customHeight="1">
      <c r="A267" s="1089" t="s">
        <v>1211</v>
      </c>
      <c r="B267" s="1090" t="s">
        <v>1212</v>
      </c>
      <c r="C267" s="1072">
        <v>46187</v>
      </c>
      <c r="D267" s="1076" t="s">
        <v>1412</v>
      </c>
      <c r="E267" s="1091" t="s">
        <v>1413</v>
      </c>
      <c r="F267" s="1077">
        <v>221.14</v>
      </c>
      <c r="G267" s="1078" t="s">
        <v>1348</v>
      </c>
      <c r="H267" s="1079">
        <v>0.45</v>
      </c>
      <c r="I267" s="1086">
        <f t="shared" si="9"/>
        <v>99.512999999999991</v>
      </c>
      <c r="J267" s="1087">
        <f t="shared" ref="J267:J283" si="14">I267*G267</f>
        <v>9831.884399999999</v>
      </c>
    </row>
    <row r="268" spans="1:10" ht="41.4" customHeight="1">
      <c r="A268" s="1089" t="s">
        <v>1211</v>
      </c>
      <c r="B268" s="1090" t="s">
        <v>1212</v>
      </c>
      <c r="C268" s="1072">
        <v>46188</v>
      </c>
      <c r="D268" s="1076" t="s">
        <v>1629</v>
      </c>
      <c r="E268" s="1091" t="s">
        <v>1630</v>
      </c>
      <c r="F268" s="1077">
        <v>221.14</v>
      </c>
      <c r="G268" s="1078" t="s">
        <v>1348</v>
      </c>
      <c r="H268" s="1079">
        <v>0.45</v>
      </c>
      <c r="I268" s="1086">
        <f t="shared" si="9"/>
        <v>99.512999999999991</v>
      </c>
      <c r="J268" s="1087">
        <f t="shared" si="14"/>
        <v>9831.884399999999</v>
      </c>
    </row>
    <row r="269" spans="1:10" ht="41.4" customHeight="1">
      <c r="A269" s="1089" t="s">
        <v>1213</v>
      </c>
      <c r="B269" s="1090" t="s">
        <v>1467</v>
      </c>
      <c r="C269" s="1072">
        <v>46188</v>
      </c>
      <c r="D269" s="1076" t="s">
        <v>1631</v>
      </c>
      <c r="E269" s="1091" t="s">
        <v>1632</v>
      </c>
      <c r="F269" s="1077">
        <v>15848.43</v>
      </c>
      <c r="G269" s="1078" t="s">
        <v>1304</v>
      </c>
      <c r="H269" s="1079">
        <v>0.25</v>
      </c>
      <c r="I269" s="1086">
        <f t="shared" si="9"/>
        <v>3962.1075000000001</v>
      </c>
      <c r="J269" s="1087">
        <f t="shared" si="14"/>
        <v>3962.1075000000001</v>
      </c>
    </row>
    <row r="270" spans="1:10" ht="41.4" customHeight="1">
      <c r="A270" s="1089" t="s">
        <v>1213</v>
      </c>
      <c r="B270" s="1090" t="s">
        <v>1467</v>
      </c>
      <c r="C270" s="1072">
        <v>46188</v>
      </c>
      <c r="D270" s="1076" t="s">
        <v>1633</v>
      </c>
      <c r="E270" s="1091" t="s">
        <v>1634</v>
      </c>
      <c r="F270" s="1077">
        <v>15848.43</v>
      </c>
      <c r="G270" s="1078" t="s">
        <v>1304</v>
      </c>
      <c r="H270" s="1079">
        <v>0.25</v>
      </c>
      <c r="I270" s="1086">
        <f t="shared" si="9"/>
        <v>3962.1075000000001</v>
      </c>
      <c r="J270" s="1087">
        <f t="shared" si="14"/>
        <v>3962.1075000000001</v>
      </c>
    </row>
    <row r="271" spans="1:10" ht="41.4" customHeight="1">
      <c r="A271" s="1089" t="s">
        <v>1216</v>
      </c>
      <c r="B271" s="1090" t="s">
        <v>1785</v>
      </c>
      <c r="C271" s="1072">
        <v>46188</v>
      </c>
      <c r="D271" s="1076" t="s">
        <v>1635</v>
      </c>
      <c r="E271" s="1091" t="s">
        <v>1636</v>
      </c>
      <c r="F271" s="1077">
        <v>12377.1</v>
      </c>
      <c r="G271" s="1078" t="s">
        <v>1304</v>
      </c>
      <c r="H271" s="1079">
        <v>0.25</v>
      </c>
      <c r="I271" s="1086">
        <f t="shared" si="9"/>
        <v>3094.2750000000001</v>
      </c>
      <c r="J271" s="1087">
        <f t="shared" si="14"/>
        <v>3094.2750000000001</v>
      </c>
    </row>
    <row r="272" spans="1:10" ht="41.4" customHeight="1">
      <c r="A272" s="1089" t="s">
        <v>1216</v>
      </c>
      <c r="B272" s="1090" t="s">
        <v>1785</v>
      </c>
      <c r="C272" s="1072">
        <v>46188</v>
      </c>
      <c r="D272" s="1076" t="s">
        <v>1637</v>
      </c>
      <c r="E272" s="1091" t="s">
        <v>1638</v>
      </c>
      <c r="F272" s="1077">
        <v>12377.1</v>
      </c>
      <c r="G272" s="1078" t="s">
        <v>1304</v>
      </c>
      <c r="H272" s="1079">
        <v>0.25</v>
      </c>
      <c r="I272" s="1086">
        <f t="shared" ref="I272:I337" si="15">H272*F272</f>
        <v>3094.2750000000001</v>
      </c>
      <c r="J272" s="1087">
        <f t="shared" si="14"/>
        <v>3094.2750000000001</v>
      </c>
    </row>
    <row r="273" spans="1:10" ht="41.4" customHeight="1">
      <c r="A273" s="1089" t="s">
        <v>1216</v>
      </c>
      <c r="B273" s="1090" t="s">
        <v>1785</v>
      </c>
      <c r="C273" s="1072">
        <v>46188</v>
      </c>
      <c r="D273" s="1076" t="s">
        <v>1639</v>
      </c>
      <c r="E273" s="1091" t="s">
        <v>1640</v>
      </c>
      <c r="F273" s="1077">
        <v>12377.1</v>
      </c>
      <c r="G273" s="1078" t="s">
        <v>1304</v>
      </c>
      <c r="H273" s="1079">
        <v>0.25</v>
      </c>
      <c r="I273" s="1086">
        <f t="shared" si="15"/>
        <v>3094.2750000000001</v>
      </c>
      <c r="J273" s="1087">
        <f t="shared" si="14"/>
        <v>3094.2750000000001</v>
      </c>
    </row>
    <row r="274" spans="1:10" ht="41.4" customHeight="1">
      <c r="A274" s="1089" t="s">
        <v>1216</v>
      </c>
      <c r="B274" s="1090" t="s">
        <v>1785</v>
      </c>
      <c r="C274" s="1072">
        <v>46188</v>
      </c>
      <c r="D274" s="1076" t="s">
        <v>1641</v>
      </c>
      <c r="E274" s="1091" t="s">
        <v>1642</v>
      </c>
      <c r="F274" s="1077">
        <v>12377.1</v>
      </c>
      <c r="G274" s="1078" t="s">
        <v>1304</v>
      </c>
      <c r="H274" s="1079">
        <v>0.25</v>
      </c>
      <c r="I274" s="1086">
        <f t="shared" si="15"/>
        <v>3094.2750000000001</v>
      </c>
      <c r="J274" s="1087">
        <f t="shared" si="14"/>
        <v>3094.2750000000001</v>
      </c>
    </row>
    <row r="275" spans="1:10" ht="41.4" customHeight="1">
      <c r="A275" s="1089" t="s">
        <v>966</v>
      </c>
      <c r="B275" s="1090" t="s">
        <v>965</v>
      </c>
      <c r="C275" s="1072">
        <v>46189</v>
      </c>
      <c r="D275" s="1076" t="s">
        <v>1643</v>
      </c>
      <c r="E275" s="1091" t="s">
        <v>1644</v>
      </c>
      <c r="F275" s="1077">
        <v>22.31</v>
      </c>
      <c r="G275" s="1078" t="s">
        <v>1645</v>
      </c>
      <c r="H275" s="1079">
        <v>1</v>
      </c>
      <c r="I275" s="1086">
        <f t="shared" si="15"/>
        <v>22.31</v>
      </c>
      <c r="J275" s="1087">
        <f t="shared" si="14"/>
        <v>1932.4921999999999</v>
      </c>
    </row>
    <row r="276" spans="1:10" ht="41.4" customHeight="1">
      <c r="A276" s="1089" t="s">
        <v>966</v>
      </c>
      <c r="B276" s="1090" t="s">
        <v>965</v>
      </c>
      <c r="C276" s="1072">
        <v>46183</v>
      </c>
      <c r="D276" s="1076" t="s">
        <v>1414</v>
      </c>
      <c r="E276" s="1091" t="s">
        <v>1415</v>
      </c>
      <c r="F276" s="1077">
        <v>22.31</v>
      </c>
      <c r="G276" s="1078" t="s">
        <v>1454</v>
      </c>
      <c r="H276" s="1079">
        <v>1</v>
      </c>
      <c r="I276" s="1086">
        <f t="shared" si="15"/>
        <v>22.31</v>
      </c>
      <c r="J276" s="1087">
        <f t="shared" si="14"/>
        <v>7853.12</v>
      </c>
    </row>
    <row r="277" spans="1:10" ht="41.4" customHeight="1">
      <c r="A277" s="1089" t="s">
        <v>966</v>
      </c>
      <c r="B277" s="1090" t="s">
        <v>965</v>
      </c>
      <c r="C277" s="1072">
        <v>46183</v>
      </c>
      <c r="D277" s="1076" t="s">
        <v>1416</v>
      </c>
      <c r="E277" s="1091" t="s">
        <v>1417</v>
      </c>
      <c r="F277" s="1077">
        <v>22.31</v>
      </c>
      <c r="G277" s="1078" t="s">
        <v>1455</v>
      </c>
      <c r="H277" s="1079">
        <v>1</v>
      </c>
      <c r="I277" s="1086">
        <f t="shared" si="15"/>
        <v>22.31</v>
      </c>
      <c r="J277" s="1087">
        <f t="shared" si="14"/>
        <v>3413.43</v>
      </c>
    </row>
    <row r="278" spans="1:10" ht="41.4" customHeight="1">
      <c r="A278" s="1089" t="s">
        <v>966</v>
      </c>
      <c r="B278" s="1090" t="s">
        <v>965</v>
      </c>
      <c r="C278" s="1072">
        <v>46183</v>
      </c>
      <c r="D278" s="1076" t="s">
        <v>1418</v>
      </c>
      <c r="E278" s="1091" t="s">
        <v>1419</v>
      </c>
      <c r="F278" s="1077">
        <v>22.31</v>
      </c>
      <c r="G278" s="1078" t="s">
        <v>1456</v>
      </c>
      <c r="H278" s="1079">
        <v>1</v>
      </c>
      <c r="I278" s="1086">
        <f t="shared" si="15"/>
        <v>22.31</v>
      </c>
      <c r="J278" s="1087">
        <f t="shared" si="14"/>
        <v>1774.9836</v>
      </c>
    </row>
    <row r="279" spans="1:10" ht="41.4" customHeight="1">
      <c r="A279" s="1089" t="s">
        <v>1765</v>
      </c>
      <c r="B279" s="1090" t="s">
        <v>1253</v>
      </c>
      <c r="C279" s="1072">
        <v>46186</v>
      </c>
      <c r="D279" s="1076" t="s">
        <v>1420</v>
      </c>
      <c r="E279" s="1091" t="s">
        <v>1421</v>
      </c>
      <c r="F279" s="1077">
        <v>22.31</v>
      </c>
      <c r="G279" s="1078">
        <v>2208.54</v>
      </c>
      <c r="H279" s="1079">
        <v>1</v>
      </c>
      <c r="I279" s="1086">
        <f t="shared" si="15"/>
        <v>22.31</v>
      </c>
      <c r="J279" s="1087">
        <f t="shared" si="14"/>
        <v>49272.527399999999</v>
      </c>
    </row>
    <row r="280" spans="1:10" ht="41.4" customHeight="1">
      <c r="A280" s="1089" t="s">
        <v>1218</v>
      </c>
      <c r="B280" s="1090" t="s">
        <v>1481</v>
      </c>
      <c r="C280" s="1072">
        <v>46184</v>
      </c>
      <c r="D280" s="1076" t="s">
        <v>1422</v>
      </c>
      <c r="E280" s="1091" t="s">
        <v>1423</v>
      </c>
      <c r="F280" s="1077">
        <v>13.58</v>
      </c>
      <c r="G280" s="1078" t="s">
        <v>1457</v>
      </c>
      <c r="H280" s="1079">
        <v>1</v>
      </c>
      <c r="I280" s="1086">
        <f t="shared" si="15"/>
        <v>13.58</v>
      </c>
      <c r="J280" s="1087">
        <f t="shared" si="14"/>
        <v>830.96019999999999</v>
      </c>
    </row>
    <row r="281" spans="1:10" ht="41.4" hidden="1" customHeight="1">
      <c r="A281" s="1150" t="s">
        <v>5003</v>
      </c>
      <c r="B281" s="1090"/>
      <c r="C281" s="1072"/>
      <c r="D281" s="1076" t="s">
        <v>5755</v>
      </c>
      <c r="E281" s="1091" t="s">
        <v>5756</v>
      </c>
      <c r="F281" s="1077"/>
      <c r="G281" s="1078" t="s">
        <v>5757</v>
      </c>
      <c r="H281" s="1079">
        <v>0.1</v>
      </c>
      <c r="I281" s="1086"/>
      <c r="J281" s="1087"/>
    </row>
    <row r="282" spans="1:10" ht="41.4" customHeight="1">
      <c r="A282" s="1089" t="s">
        <v>1471</v>
      </c>
      <c r="B282" s="1090" t="s">
        <v>1472</v>
      </c>
      <c r="C282" s="1072">
        <v>46184</v>
      </c>
      <c r="D282" s="1076" t="s">
        <v>1424</v>
      </c>
      <c r="E282" s="1091" t="s">
        <v>1425</v>
      </c>
      <c r="F282" s="1077">
        <v>212.41</v>
      </c>
      <c r="G282" s="1078" t="s">
        <v>1458</v>
      </c>
      <c r="H282" s="1079">
        <v>0.05</v>
      </c>
      <c r="I282" s="1086">
        <f t="shared" si="15"/>
        <v>10.6205</v>
      </c>
      <c r="J282" s="1087">
        <f t="shared" si="14"/>
        <v>429.28061000000002</v>
      </c>
    </row>
    <row r="283" spans="1:10" ht="41.4" customHeight="1">
      <c r="A283" s="1089" t="s">
        <v>1471</v>
      </c>
      <c r="B283" s="1090" t="s">
        <v>1472</v>
      </c>
      <c r="C283" s="1072">
        <v>46184</v>
      </c>
      <c r="D283" s="1076" t="s">
        <v>1426</v>
      </c>
      <c r="E283" s="1091" t="s">
        <v>1427</v>
      </c>
      <c r="F283" s="1077">
        <v>212.41</v>
      </c>
      <c r="G283" s="1078" t="s">
        <v>1459</v>
      </c>
      <c r="H283" s="1079">
        <v>0.05</v>
      </c>
      <c r="I283" s="1086">
        <f t="shared" si="15"/>
        <v>10.6205</v>
      </c>
      <c r="J283" s="1087">
        <f t="shared" si="14"/>
        <v>518.28039999999999</v>
      </c>
    </row>
    <row r="284" spans="1:10" ht="41.4" customHeight="1">
      <c r="A284" s="1089" t="s">
        <v>1471</v>
      </c>
      <c r="B284" s="1090" t="s">
        <v>1472</v>
      </c>
      <c r="C284" s="1072">
        <v>46184</v>
      </c>
      <c r="D284" s="1076" t="s">
        <v>1428</v>
      </c>
      <c r="E284" s="1091" t="s">
        <v>1429</v>
      </c>
      <c r="F284" s="1077">
        <v>212.41</v>
      </c>
      <c r="G284" s="1078" t="s">
        <v>1460</v>
      </c>
      <c r="H284" s="1079">
        <v>0.05</v>
      </c>
      <c r="I284" s="1086">
        <f t="shared" si="15"/>
        <v>10.6205</v>
      </c>
      <c r="J284" s="1087">
        <f t="shared" ref="J284:J297" si="16">I284*G284</f>
        <v>624.48539999999991</v>
      </c>
    </row>
    <row r="285" spans="1:10" ht="41.4" customHeight="1">
      <c r="A285" s="1089" t="s">
        <v>1216</v>
      </c>
      <c r="B285" s="1090" t="s">
        <v>1785</v>
      </c>
      <c r="C285" s="1072">
        <v>46184</v>
      </c>
      <c r="D285" s="1076" t="s">
        <v>1430</v>
      </c>
      <c r="E285" s="1091" t="s">
        <v>1431</v>
      </c>
      <c r="F285" s="1077">
        <v>12377.1</v>
      </c>
      <c r="G285" s="1078" t="s">
        <v>1304</v>
      </c>
      <c r="H285" s="1079">
        <v>0.05</v>
      </c>
      <c r="I285" s="1086">
        <f t="shared" si="15"/>
        <v>618.85500000000002</v>
      </c>
      <c r="J285" s="1087">
        <f t="shared" si="16"/>
        <v>618.85500000000002</v>
      </c>
    </row>
    <row r="286" spans="1:10" ht="41.4" customHeight="1">
      <c r="A286" s="1089" t="s">
        <v>1213</v>
      </c>
      <c r="B286" s="1090" t="s">
        <v>1467</v>
      </c>
      <c r="C286" s="1072">
        <v>46184</v>
      </c>
      <c r="D286" s="1076" t="s">
        <v>1432</v>
      </c>
      <c r="E286" s="1091" t="s">
        <v>1433</v>
      </c>
      <c r="F286" s="1077">
        <v>15848.43</v>
      </c>
      <c r="G286" s="1078" t="s">
        <v>1461</v>
      </c>
      <c r="H286" s="1079">
        <v>0.05</v>
      </c>
      <c r="I286" s="1086">
        <f t="shared" si="15"/>
        <v>792.42150000000004</v>
      </c>
      <c r="J286" s="1087">
        <f t="shared" si="16"/>
        <v>792.42150000000004</v>
      </c>
    </row>
    <row r="287" spans="1:10" ht="41.4" customHeight="1">
      <c r="A287" s="1089" t="s">
        <v>1216</v>
      </c>
      <c r="B287" s="1090" t="s">
        <v>1785</v>
      </c>
      <c r="C287" s="1072">
        <v>46184</v>
      </c>
      <c r="D287" s="1076" t="s">
        <v>1434</v>
      </c>
      <c r="E287" s="1091" t="s">
        <v>1435</v>
      </c>
      <c r="F287" s="1077">
        <v>12377.1</v>
      </c>
      <c r="G287" s="1078" t="s">
        <v>1304</v>
      </c>
      <c r="H287" s="1079">
        <v>0.05</v>
      </c>
      <c r="I287" s="1086">
        <f t="shared" si="15"/>
        <v>618.85500000000002</v>
      </c>
      <c r="J287" s="1087">
        <f t="shared" si="16"/>
        <v>618.85500000000002</v>
      </c>
    </row>
    <row r="288" spans="1:10" ht="41.4" customHeight="1">
      <c r="A288" s="1089" t="s">
        <v>1216</v>
      </c>
      <c r="B288" s="1090" t="s">
        <v>1785</v>
      </c>
      <c r="C288" s="1072">
        <v>46190</v>
      </c>
      <c r="D288" s="1076" t="s">
        <v>1646</v>
      </c>
      <c r="E288" s="1091" t="s">
        <v>1647</v>
      </c>
      <c r="F288" s="1077">
        <v>12377.1</v>
      </c>
      <c r="G288" s="1078" t="s">
        <v>1584</v>
      </c>
      <c r="H288" s="1079">
        <v>0.25</v>
      </c>
      <c r="I288" s="1086">
        <f t="shared" si="15"/>
        <v>3094.2750000000001</v>
      </c>
      <c r="J288" s="1087">
        <f t="shared" si="16"/>
        <v>3094.2750000000001</v>
      </c>
    </row>
    <row r="289" spans="1:10" ht="41.4" customHeight="1">
      <c r="A289" s="1089" t="s">
        <v>1216</v>
      </c>
      <c r="B289" s="1090" t="s">
        <v>1785</v>
      </c>
      <c r="C289" s="1072">
        <v>46190</v>
      </c>
      <c r="D289" s="1076" t="s">
        <v>1648</v>
      </c>
      <c r="E289" s="1091" t="s">
        <v>1649</v>
      </c>
      <c r="F289" s="1077">
        <v>12377.1</v>
      </c>
      <c r="G289" s="1078" t="s">
        <v>1584</v>
      </c>
      <c r="H289" s="1079">
        <v>0.25</v>
      </c>
      <c r="I289" s="1086">
        <f t="shared" si="15"/>
        <v>3094.2750000000001</v>
      </c>
      <c r="J289" s="1087">
        <f t="shared" si="16"/>
        <v>3094.2750000000001</v>
      </c>
    </row>
    <row r="290" spans="1:10" ht="41.4" customHeight="1">
      <c r="A290" s="1089" t="s">
        <v>1216</v>
      </c>
      <c r="B290" s="1090" t="s">
        <v>1785</v>
      </c>
      <c r="C290" s="1072">
        <v>46190</v>
      </c>
      <c r="D290" s="1076" t="s">
        <v>1650</v>
      </c>
      <c r="E290" s="1091" t="s">
        <v>1651</v>
      </c>
      <c r="F290" s="1077">
        <v>12377.1</v>
      </c>
      <c r="G290" s="1078" t="s">
        <v>1584</v>
      </c>
      <c r="H290" s="1079">
        <v>0.25</v>
      </c>
      <c r="I290" s="1086">
        <f t="shared" si="15"/>
        <v>3094.2750000000001</v>
      </c>
      <c r="J290" s="1087">
        <f t="shared" si="16"/>
        <v>3094.2750000000001</v>
      </c>
    </row>
    <row r="291" spans="1:10" ht="41.4" customHeight="1">
      <c r="A291" s="1089" t="s">
        <v>1216</v>
      </c>
      <c r="B291" s="1090" t="s">
        <v>1785</v>
      </c>
      <c r="C291" s="1072">
        <v>46190</v>
      </c>
      <c r="D291" s="1076" t="s">
        <v>1652</v>
      </c>
      <c r="E291" s="1091" t="s">
        <v>1653</v>
      </c>
      <c r="F291" s="1077">
        <v>12377.1</v>
      </c>
      <c r="G291" s="1078" t="s">
        <v>1584</v>
      </c>
      <c r="H291" s="1079">
        <v>0.25</v>
      </c>
      <c r="I291" s="1086">
        <f t="shared" si="15"/>
        <v>3094.2750000000001</v>
      </c>
      <c r="J291" s="1087">
        <f t="shared" si="16"/>
        <v>3094.2750000000001</v>
      </c>
    </row>
    <row r="292" spans="1:10" ht="41.4" customHeight="1">
      <c r="A292" s="1089" t="s">
        <v>1216</v>
      </c>
      <c r="B292" s="1090" t="s">
        <v>1785</v>
      </c>
      <c r="C292" s="1072">
        <v>46190</v>
      </c>
      <c r="D292" s="1076" t="s">
        <v>1654</v>
      </c>
      <c r="E292" s="1091" t="s">
        <v>1655</v>
      </c>
      <c r="F292" s="1077">
        <v>12377.1</v>
      </c>
      <c r="G292" s="1078" t="s">
        <v>1584</v>
      </c>
      <c r="H292" s="1079">
        <v>0.25</v>
      </c>
      <c r="I292" s="1086">
        <f t="shared" si="15"/>
        <v>3094.2750000000001</v>
      </c>
      <c r="J292" s="1087">
        <f t="shared" si="16"/>
        <v>3094.2750000000001</v>
      </c>
    </row>
    <row r="293" spans="1:10" ht="41.4" customHeight="1">
      <c r="A293" s="1089" t="s">
        <v>1216</v>
      </c>
      <c r="B293" s="1090" t="s">
        <v>1785</v>
      </c>
      <c r="C293" s="1072">
        <v>46190</v>
      </c>
      <c r="D293" s="1076" t="s">
        <v>1656</v>
      </c>
      <c r="E293" s="1091" t="s">
        <v>1657</v>
      </c>
      <c r="F293" s="1077">
        <v>12377.1</v>
      </c>
      <c r="G293" s="1078" t="s">
        <v>1584</v>
      </c>
      <c r="H293" s="1079">
        <v>0.25</v>
      </c>
      <c r="I293" s="1086">
        <f t="shared" si="15"/>
        <v>3094.2750000000001</v>
      </c>
      <c r="J293" s="1087">
        <f t="shared" si="16"/>
        <v>3094.2750000000001</v>
      </c>
    </row>
    <row r="294" spans="1:10" ht="41.4" customHeight="1">
      <c r="A294" s="1089" t="s">
        <v>966</v>
      </c>
      <c r="B294" s="1090" t="s">
        <v>965</v>
      </c>
      <c r="C294" s="1072">
        <v>46189</v>
      </c>
      <c r="D294" s="1076" t="s">
        <v>1658</v>
      </c>
      <c r="E294" s="1091" t="s">
        <v>1659</v>
      </c>
      <c r="F294" s="1077">
        <v>22.31</v>
      </c>
      <c r="G294" s="1078" t="s">
        <v>1660</v>
      </c>
      <c r="H294" s="1079">
        <v>1</v>
      </c>
      <c r="I294" s="1086">
        <f t="shared" si="15"/>
        <v>22.31</v>
      </c>
      <c r="J294" s="1087">
        <f t="shared" si="16"/>
        <v>42607.414899999996</v>
      </c>
    </row>
    <row r="295" spans="1:10" ht="41.4" customHeight="1">
      <c r="A295" s="1089" t="s">
        <v>1211</v>
      </c>
      <c r="B295" s="1090" t="s">
        <v>1212</v>
      </c>
      <c r="C295" s="1072">
        <v>46188</v>
      </c>
      <c r="D295" s="1076" t="s">
        <v>1661</v>
      </c>
      <c r="E295" s="1091" t="s">
        <v>1662</v>
      </c>
      <c r="F295" s="1077">
        <v>221.14</v>
      </c>
      <c r="G295" s="1078" t="s">
        <v>1348</v>
      </c>
      <c r="H295" s="1079">
        <v>0.45</v>
      </c>
      <c r="I295" s="1086">
        <f t="shared" si="15"/>
        <v>99.512999999999991</v>
      </c>
      <c r="J295" s="1087">
        <f t="shared" si="16"/>
        <v>9831.884399999999</v>
      </c>
    </row>
    <row r="296" spans="1:10" ht="41.4" customHeight="1">
      <c r="A296" s="1089" t="s">
        <v>1211</v>
      </c>
      <c r="B296" s="1090" t="s">
        <v>1212</v>
      </c>
      <c r="C296" s="1072">
        <v>46188</v>
      </c>
      <c r="D296" s="1076" t="s">
        <v>1663</v>
      </c>
      <c r="E296" s="1091" t="s">
        <v>1664</v>
      </c>
      <c r="F296" s="1077">
        <v>221.14</v>
      </c>
      <c r="G296" s="1078" t="s">
        <v>1348</v>
      </c>
      <c r="H296" s="1079">
        <v>0.45</v>
      </c>
      <c r="I296" s="1086">
        <f t="shared" si="15"/>
        <v>99.512999999999991</v>
      </c>
      <c r="J296" s="1087">
        <f t="shared" si="16"/>
        <v>9831.884399999999</v>
      </c>
    </row>
    <row r="297" spans="1:10" ht="41.4" customHeight="1">
      <c r="A297" s="1089" t="s">
        <v>1211</v>
      </c>
      <c r="B297" s="1090" t="s">
        <v>1212</v>
      </c>
      <c r="C297" s="1072">
        <v>46188</v>
      </c>
      <c r="D297" s="1076" t="s">
        <v>1665</v>
      </c>
      <c r="E297" s="1091" t="s">
        <v>1666</v>
      </c>
      <c r="F297" s="1077">
        <v>221.14</v>
      </c>
      <c r="G297" s="1078" t="s">
        <v>1348</v>
      </c>
      <c r="H297" s="1079">
        <v>0.45</v>
      </c>
      <c r="I297" s="1086">
        <f t="shared" si="15"/>
        <v>99.512999999999991</v>
      </c>
      <c r="J297" s="1087">
        <f t="shared" si="16"/>
        <v>9831.884399999999</v>
      </c>
    </row>
    <row r="298" spans="1:10" ht="41.4" customHeight="1">
      <c r="A298" s="1089" t="s">
        <v>1765</v>
      </c>
      <c r="B298" s="1090" t="s">
        <v>1253</v>
      </c>
      <c r="C298" s="1072">
        <v>46186</v>
      </c>
      <c r="D298" s="1076" t="s">
        <v>1436</v>
      </c>
      <c r="E298" s="1091" t="s">
        <v>1437</v>
      </c>
      <c r="F298" s="1077">
        <v>22.31</v>
      </c>
      <c r="G298" s="1078" t="s">
        <v>1462</v>
      </c>
      <c r="H298" s="1079">
        <v>1</v>
      </c>
      <c r="I298" s="1086">
        <f t="shared" si="15"/>
        <v>22.31</v>
      </c>
      <c r="J298" s="1087">
        <f t="shared" ref="J298:J314" si="17">I298*G298</f>
        <v>60028.847699999998</v>
      </c>
    </row>
    <row r="299" spans="1:10" ht="41.4" customHeight="1">
      <c r="A299" s="1089" t="s">
        <v>966</v>
      </c>
      <c r="B299" s="1090" t="s">
        <v>965</v>
      </c>
      <c r="C299" s="1072">
        <v>46188</v>
      </c>
      <c r="D299" s="1076" t="s">
        <v>1438</v>
      </c>
      <c r="E299" s="1091" t="s">
        <v>1439</v>
      </c>
      <c r="F299" s="1077">
        <v>22.31</v>
      </c>
      <c r="G299" s="1078" t="s">
        <v>1463</v>
      </c>
      <c r="H299" s="1079">
        <v>1</v>
      </c>
      <c r="I299" s="1086">
        <f t="shared" si="15"/>
        <v>22.31</v>
      </c>
      <c r="J299" s="1087">
        <f t="shared" si="17"/>
        <v>1985.1438000000001</v>
      </c>
    </row>
    <row r="300" spans="1:10" ht="41.4" customHeight="1">
      <c r="A300" s="1089" t="s">
        <v>2261</v>
      </c>
      <c r="B300" s="1090" t="s">
        <v>1253</v>
      </c>
      <c r="C300" s="1072">
        <v>46194</v>
      </c>
      <c r="D300" s="1076" t="s">
        <v>2030</v>
      </c>
      <c r="E300" s="1091" t="s">
        <v>2031</v>
      </c>
      <c r="F300" s="1077">
        <v>22.31</v>
      </c>
      <c r="G300" s="1078" t="s">
        <v>2032</v>
      </c>
      <c r="H300" s="1079">
        <v>1</v>
      </c>
      <c r="I300" s="1086">
        <f t="shared" si="15"/>
        <v>22.31</v>
      </c>
      <c r="J300" s="1087">
        <f t="shared" si="17"/>
        <v>153057.0857</v>
      </c>
    </row>
    <row r="301" spans="1:10" ht="41.4" customHeight="1">
      <c r="A301" s="1089" t="s">
        <v>966</v>
      </c>
      <c r="B301" s="1090" t="s">
        <v>965</v>
      </c>
      <c r="C301" s="1072">
        <v>46187</v>
      </c>
      <c r="D301" s="1076" t="s">
        <v>1440</v>
      </c>
      <c r="E301" s="1091" t="s">
        <v>1441</v>
      </c>
      <c r="F301" s="1077">
        <v>22.31</v>
      </c>
      <c r="G301" s="1078" t="s">
        <v>1464</v>
      </c>
      <c r="H301" s="1079">
        <v>1</v>
      </c>
      <c r="I301" s="1086">
        <f t="shared" si="15"/>
        <v>22.31</v>
      </c>
      <c r="J301" s="1087">
        <f t="shared" si="17"/>
        <v>34728.415300000001</v>
      </c>
    </row>
    <row r="302" spans="1:10" ht="41.4" customHeight="1">
      <c r="A302" s="1089" t="s">
        <v>966</v>
      </c>
      <c r="B302" s="1090" t="s">
        <v>965</v>
      </c>
      <c r="C302" s="1072">
        <v>46186</v>
      </c>
      <c r="D302" s="1076" t="s">
        <v>1442</v>
      </c>
      <c r="E302" s="1091" t="s">
        <v>1443</v>
      </c>
      <c r="F302" s="1077">
        <v>22.31</v>
      </c>
      <c r="G302" s="1078" t="s">
        <v>1465</v>
      </c>
      <c r="H302" s="1079">
        <v>1</v>
      </c>
      <c r="I302" s="1086">
        <f t="shared" si="15"/>
        <v>22.31</v>
      </c>
      <c r="J302" s="1087">
        <f t="shared" si="17"/>
        <v>19338.531099999997</v>
      </c>
    </row>
    <row r="303" spans="1:10" ht="41.4" customHeight="1">
      <c r="A303" s="1074" t="s">
        <v>1756</v>
      </c>
      <c r="B303" s="1075" t="s">
        <v>1759</v>
      </c>
      <c r="C303" s="1071">
        <v>46189</v>
      </c>
      <c r="D303" s="1076" t="s">
        <v>1667</v>
      </c>
      <c r="E303" s="1091" t="s">
        <v>1668</v>
      </c>
      <c r="F303" s="1077">
        <v>544.12</v>
      </c>
      <c r="G303" s="1078" t="s">
        <v>1739</v>
      </c>
      <c r="H303" s="1079">
        <v>0.05</v>
      </c>
      <c r="I303" s="1086">
        <f t="shared" si="15"/>
        <v>27.206000000000003</v>
      </c>
      <c r="J303" s="1087">
        <f t="shared" si="17"/>
        <v>1195.9757600000003</v>
      </c>
    </row>
    <row r="304" spans="1:10" ht="41.4" customHeight="1">
      <c r="A304" s="1074" t="s">
        <v>1757</v>
      </c>
      <c r="B304" s="1075" t="s">
        <v>1758</v>
      </c>
      <c r="C304" s="1071">
        <v>46189</v>
      </c>
      <c r="D304" s="1076" t="s">
        <v>1669</v>
      </c>
      <c r="E304" s="1091" t="s">
        <v>1670</v>
      </c>
      <c r="F304" s="1077">
        <v>461.68</v>
      </c>
      <c r="G304" s="1078" t="s">
        <v>1740</v>
      </c>
      <c r="H304" s="1079">
        <v>0.05</v>
      </c>
      <c r="I304" s="1086">
        <f t="shared" si="15"/>
        <v>23.084000000000003</v>
      </c>
      <c r="J304" s="1087">
        <f t="shared" si="17"/>
        <v>1020.0819600000001</v>
      </c>
    </row>
    <row r="305" spans="1:10" ht="41.4" customHeight="1">
      <c r="A305" s="1074" t="s">
        <v>1760</v>
      </c>
      <c r="B305" s="1075" t="s">
        <v>1758</v>
      </c>
      <c r="C305" s="1071">
        <v>46189</v>
      </c>
      <c r="D305" s="1076" t="s">
        <v>1671</v>
      </c>
      <c r="E305" s="1091" t="s">
        <v>1672</v>
      </c>
      <c r="F305" s="1077">
        <v>379.24</v>
      </c>
      <c r="G305" s="1078" t="s">
        <v>1741</v>
      </c>
      <c r="H305" s="1079">
        <v>0.05</v>
      </c>
      <c r="I305" s="1086">
        <f t="shared" si="15"/>
        <v>18.962</v>
      </c>
      <c r="J305" s="1087">
        <f t="shared" si="17"/>
        <v>838.87887999999998</v>
      </c>
    </row>
    <row r="306" spans="1:10" ht="41.4" customHeight="1">
      <c r="A306" s="1074" t="s">
        <v>5005</v>
      </c>
      <c r="B306" s="1075" t="s">
        <v>2490</v>
      </c>
      <c r="C306" s="1071">
        <v>46193</v>
      </c>
      <c r="D306" s="1076" t="s">
        <v>5758</v>
      </c>
      <c r="E306" s="1091" t="s">
        <v>5759</v>
      </c>
      <c r="F306" s="1077">
        <v>544.12</v>
      </c>
      <c r="G306" s="1078" t="s">
        <v>5760</v>
      </c>
      <c r="H306" s="1079">
        <v>0.05</v>
      </c>
      <c r="I306" s="1086">
        <f t="shared" si="15"/>
        <v>27.206000000000003</v>
      </c>
      <c r="J306" s="1087">
        <f t="shared" si="17"/>
        <v>1070.2840400000002</v>
      </c>
    </row>
    <row r="307" spans="1:10" ht="41.4" customHeight="1">
      <c r="A307" s="1074" t="s">
        <v>1313</v>
      </c>
      <c r="B307" s="1075" t="s">
        <v>1315</v>
      </c>
      <c r="C307" s="1071">
        <v>46189</v>
      </c>
      <c r="D307" s="1076" t="s">
        <v>1673</v>
      </c>
      <c r="E307" s="1091" t="s">
        <v>1674</v>
      </c>
      <c r="F307" s="1077">
        <v>15295.58</v>
      </c>
      <c r="G307" s="1078" t="s">
        <v>1304</v>
      </c>
      <c r="H307" s="1079">
        <v>0.05</v>
      </c>
      <c r="I307" s="1086">
        <f t="shared" si="15"/>
        <v>764.779</v>
      </c>
      <c r="J307" s="1087">
        <f t="shared" si="17"/>
        <v>764.779</v>
      </c>
    </row>
    <row r="308" spans="1:10" ht="41.4" customHeight="1">
      <c r="A308" s="1074" t="s">
        <v>1762</v>
      </c>
      <c r="B308" s="1075" t="s">
        <v>1761</v>
      </c>
      <c r="C308" s="1071">
        <v>46189</v>
      </c>
      <c r="D308" s="1076" t="s">
        <v>1675</v>
      </c>
      <c r="E308" s="1091" t="s">
        <v>1676</v>
      </c>
      <c r="F308" s="1077">
        <v>12376.13</v>
      </c>
      <c r="G308" s="1078" t="s">
        <v>1304</v>
      </c>
      <c r="H308" s="1079">
        <v>0.05</v>
      </c>
      <c r="I308" s="1086">
        <f t="shared" si="15"/>
        <v>618.80650000000003</v>
      </c>
      <c r="J308" s="1087">
        <f t="shared" si="17"/>
        <v>618.80650000000003</v>
      </c>
    </row>
    <row r="309" spans="1:10" ht="41.4" customHeight="1">
      <c r="A309" s="1074" t="s">
        <v>1762</v>
      </c>
      <c r="B309" s="1075" t="s">
        <v>1761</v>
      </c>
      <c r="C309" s="1071">
        <v>46189</v>
      </c>
      <c r="D309" s="1076" t="s">
        <v>1677</v>
      </c>
      <c r="E309" s="1091" t="s">
        <v>1678</v>
      </c>
      <c r="F309" s="1077">
        <v>12376.13</v>
      </c>
      <c r="G309" s="1078" t="s">
        <v>1304</v>
      </c>
      <c r="H309" s="1079">
        <v>0.05</v>
      </c>
      <c r="I309" s="1086">
        <f t="shared" si="15"/>
        <v>618.80650000000003</v>
      </c>
      <c r="J309" s="1087">
        <f t="shared" si="17"/>
        <v>618.80650000000003</v>
      </c>
    </row>
    <row r="310" spans="1:10" ht="41.4" customHeight="1">
      <c r="A310" s="1074" t="s">
        <v>1762</v>
      </c>
      <c r="B310" s="1075" t="s">
        <v>1761</v>
      </c>
      <c r="C310" s="1071">
        <v>46193</v>
      </c>
      <c r="D310" s="1076" t="s">
        <v>1981</v>
      </c>
      <c r="E310" s="1091" t="s">
        <v>1982</v>
      </c>
      <c r="F310" s="1077">
        <v>12376.13</v>
      </c>
      <c r="G310" s="1078" t="s">
        <v>1304</v>
      </c>
      <c r="H310" s="1079">
        <v>0.05</v>
      </c>
      <c r="I310" s="1086">
        <f t="shared" si="15"/>
        <v>618.80650000000003</v>
      </c>
      <c r="J310" s="1087">
        <f t="shared" si="17"/>
        <v>618.80650000000003</v>
      </c>
    </row>
    <row r="311" spans="1:10" ht="41.4" customHeight="1">
      <c r="A311" s="1089" t="s">
        <v>1309</v>
      </c>
      <c r="B311" s="1090" t="s">
        <v>1468</v>
      </c>
      <c r="C311" s="1072">
        <v>46194</v>
      </c>
      <c r="D311" s="1076" t="s">
        <v>1983</v>
      </c>
      <c r="E311" s="1091" t="s">
        <v>1984</v>
      </c>
      <c r="F311" s="1077">
        <v>19319.759999999998</v>
      </c>
      <c r="G311" s="1078" t="s">
        <v>1304</v>
      </c>
      <c r="H311" s="1079">
        <v>0.55000000000000004</v>
      </c>
      <c r="I311" s="1086">
        <f t="shared" si="15"/>
        <v>10625.868</v>
      </c>
      <c r="J311" s="1087">
        <f t="shared" si="17"/>
        <v>10625.868</v>
      </c>
    </row>
    <row r="312" spans="1:10" ht="41.4" customHeight="1">
      <c r="A312" s="1089" t="s">
        <v>1309</v>
      </c>
      <c r="B312" s="1090" t="s">
        <v>1468</v>
      </c>
      <c r="C312" s="1072">
        <v>46194</v>
      </c>
      <c r="D312" s="1076" t="s">
        <v>1985</v>
      </c>
      <c r="E312" s="1091" t="s">
        <v>1986</v>
      </c>
      <c r="F312" s="1077">
        <v>19319.759999999998</v>
      </c>
      <c r="G312" s="1078" t="s">
        <v>1304</v>
      </c>
      <c r="H312" s="1079">
        <v>0.55000000000000004</v>
      </c>
      <c r="I312" s="1086">
        <f t="shared" si="15"/>
        <v>10625.868</v>
      </c>
      <c r="J312" s="1087">
        <f t="shared" si="17"/>
        <v>10625.868</v>
      </c>
    </row>
    <row r="313" spans="1:10" ht="41.4" customHeight="1">
      <c r="A313" s="1089" t="s">
        <v>1309</v>
      </c>
      <c r="B313" s="1090" t="s">
        <v>1468</v>
      </c>
      <c r="C313" s="1072">
        <v>46194</v>
      </c>
      <c r="D313" s="1076" t="s">
        <v>1987</v>
      </c>
      <c r="E313" s="1091" t="s">
        <v>1988</v>
      </c>
      <c r="F313" s="1077">
        <v>19319.759999999998</v>
      </c>
      <c r="G313" s="1078" t="s">
        <v>1304</v>
      </c>
      <c r="H313" s="1079">
        <v>0.55000000000000004</v>
      </c>
      <c r="I313" s="1086">
        <f t="shared" si="15"/>
        <v>10625.868</v>
      </c>
      <c r="J313" s="1087">
        <f t="shared" si="17"/>
        <v>10625.868</v>
      </c>
    </row>
    <row r="314" spans="1:10" ht="41.4" customHeight="1">
      <c r="A314" s="1089" t="s">
        <v>1309</v>
      </c>
      <c r="B314" s="1090" t="s">
        <v>1468</v>
      </c>
      <c r="C314" s="1072">
        <v>46203</v>
      </c>
      <c r="D314" s="1076" t="s">
        <v>1989</v>
      </c>
      <c r="E314" s="1091" t="s">
        <v>1990</v>
      </c>
      <c r="F314" s="1077">
        <v>19319.759999999998</v>
      </c>
      <c r="G314" s="1078" t="s">
        <v>1304</v>
      </c>
      <c r="H314" s="1079">
        <v>0.55000000000000004</v>
      </c>
      <c r="I314" s="1086">
        <f t="shared" si="15"/>
        <v>10625.868</v>
      </c>
      <c r="J314" s="1087">
        <f t="shared" si="17"/>
        <v>10625.868</v>
      </c>
    </row>
    <row r="315" spans="1:10" ht="41.4" customHeight="1">
      <c r="A315" s="1089" t="s">
        <v>1213</v>
      </c>
      <c r="B315" s="1090" t="s">
        <v>1467</v>
      </c>
      <c r="C315" s="1072">
        <v>46194</v>
      </c>
      <c r="D315" s="1076" t="s">
        <v>1991</v>
      </c>
      <c r="E315" s="1091" t="s">
        <v>1992</v>
      </c>
      <c r="F315" s="1077">
        <v>15848.43</v>
      </c>
      <c r="G315" s="1078" t="s">
        <v>1304</v>
      </c>
      <c r="H315" s="1079">
        <v>0.55000000000000004</v>
      </c>
      <c r="I315" s="1086">
        <f t="shared" si="15"/>
        <v>8716.6365000000005</v>
      </c>
      <c r="J315" s="1087">
        <f t="shared" ref="J315:J327" si="18">I315*G315</f>
        <v>8716.6365000000005</v>
      </c>
    </row>
    <row r="316" spans="1:10" ht="41.4" customHeight="1">
      <c r="A316" s="1089" t="s">
        <v>1213</v>
      </c>
      <c r="B316" s="1090" t="s">
        <v>1467</v>
      </c>
      <c r="C316" s="1072">
        <v>46194</v>
      </c>
      <c r="D316" s="1076" t="s">
        <v>1993</v>
      </c>
      <c r="E316" s="1091" t="s">
        <v>1994</v>
      </c>
      <c r="F316" s="1077">
        <v>15848.43</v>
      </c>
      <c r="G316" s="1078" t="s">
        <v>1304</v>
      </c>
      <c r="H316" s="1079">
        <v>0.55000000000000004</v>
      </c>
      <c r="I316" s="1086">
        <f t="shared" si="15"/>
        <v>8716.6365000000005</v>
      </c>
      <c r="J316" s="1087">
        <f t="shared" si="18"/>
        <v>8716.6365000000005</v>
      </c>
    </row>
    <row r="317" spans="1:10" ht="41.4" customHeight="1">
      <c r="A317" s="1089" t="s">
        <v>1213</v>
      </c>
      <c r="B317" s="1090" t="s">
        <v>1467</v>
      </c>
      <c r="C317" s="1072">
        <v>46194</v>
      </c>
      <c r="D317" s="1076" t="s">
        <v>1995</v>
      </c>
      <c r="E317" s="1091" t="s">
        <v>1996</v>
      </c>
      <c r="F317" s="1077">
        <v>15848.43</v>
      </c>
      <c r="G317" s="1078" t="s">
        <v>1304</v>
      </c>
      <c r="H317" s="1079">
        <v>0.55000000000000004</v>
      </c>
      <c r="I317" s="1086">
        <f t="shared" si="15"/>
        <v>8716.6365000000005</v>
      </c>
      <c r="J317" s="1087">
        <f t="shared" si="18"/>
        <v>8716.6365000000005</v>
      </c>
    </row>
    <row r="318" spans="1:10" ht="41.4" customHeight="1">
      <c r="A318" s="1089" t="s">
        <v>1216</v>
      </c>
      <c r="B318" s="1090" t="s">
        <v>1785</v>
      </c>
      <c r="C318" s="1072">
        <v>46194</v>
      </c>
      <c r="D318" s="1076" t="s">
        <v>1997</v>
      </c>
      <c r="E318" s="1091" t="s">
        <v>1998</v>
      </c>
      <c r="F318" s="1077">
        <v>12377.1</v>
      </c>
      <c r="G318" s="1078" t="s">
        <v>1304</v>
      </c>
      <c r="H318" s="1079">
        <v>0.55000000000000004</v>
      </c>
      <c r="I318" s="1086">
        <f t="shared" si="15"/>
        <v>6807.4050000000007</v>
      </c>
      <c r="J318" s="1087">
        <f t="shared" si="18"/>
        <v>6807.4050000000007</v>
      </c>
    </row>
    <row r="319" spans="1:10" ht="41.4" customHeight="1">
      <c r="A319" s="1089" t="s">
        <v>1213</v>
      </c>
      <c r="B319" s="1090" t="s">
        <v>1467</v>
      </c>
      <c r="C319" s="1072">
        <v>46194</v>
      </c>
      <c r="D319" s="1076" t="s">
        <v>1999</v>
      </c>
      <c r="E319" s="1091" t="s">
        <v>2000</v>
      </c>
      <c r="F319" s="1077">
        <v>15848.43</v>
      </c>
      <c r="G319" s="1078" t="s">
        <v>1304</v>
      </c>
      <c r="H319" s="1079">
        <v>0.55000000000000004</v>
      </c>
      <c r="I319" s="1086">
        <f t="shared" si="15"/>
        <v>8716.6365000000005</v>
      </c>
      <c r="J319" s="1087">
        <f t="shared" si="18"/>
        <v>8716.6365000000005</v>
      </c>
    </row>
    <row r="320" spans="1:10" ht="41.4" customHeight="1">
      <c r="A320" s="1089" t="s">
        <v>1213</v>
      </c>
      <c r="B320" s="1090" t="s">
        <v>1467</v>
      </c>
      <c r="C320" s="1072">
        <v>46194</v>
      </c>
      <c r="D320" s="1076" t="s">
        <v>2001</v>
      </c>
      <c r="E320" s="1091" t="s">
        <v>2002</v>
      </c>
      <c r="F320" s="1077">
        <v>15848.43</v>
      </c>
      <c r="G320" s="1078" t="s">
        <v>1304</v>
      </c>
      <c r="H320" s="1079">
        <v>0.55000000000000004</v>
      </c>
      <c r="I320" s="1086">
        <f t="shared" si="15"/>
        <v>8716.6365000000005</v>
      </c>
      <c r="J320" s="1087">
        <f t="shared" si="18"/>
        <v>8716.6365000000005</v>
      </c>
    </row>
    <row r="321" spans="1:10" ht="41.4" customHeight="1">
      <c r="A321" s="1089" t="s">
        <v>1213</v>
      </c>
      <c r="B321" s="1090" t="s">
        <v>1467</v>
      </c>
      <c r="C321" s="1072">
        <v>46194</v>
      </c>
      <c r="D321" s="1076" t="s">
        <v>2003</v>
      </c>
      <c r="E321" s="1091" t="s">
        <v>2004</v>
      </c>
      <c r="F321" s="1077">
        <v>15848.43</v>
      </c>
      <c r="G321" s="1078" t="s">
        <v>1304</v>
      </c>
      <c r="H321" s="1079">
        <v>0.55000000000000004</v>
      </c>
      <c r="I321" s="1086">
        <f t="shared" si="15"/>
        <v>8716.6365000000005</v>
      </c>
      <c r="J321" s="1087">
        <f t="shared" si="18"/>
        <v>8716.6365000000005</v>
      </c>
    </row>
    <row r="322" spans="1:10" ht="41.4" customHeight="1">
      <c r="A322" s="1089" t="s">
        <v>1213</v>
      </c>
      <c r="B322" s="1090" t="s">
        <v>1467</v>
      </c>
      <c r="C322" s="1072">
        <v>46194</v>
      </c>
      <c r="D322" s="1076" t="s">
        <v>2005</v>
      </c>
      <c r="E322" s="1091" t="s">
        <v>2006</v>
      </c>
      <c r="F322" s="1077">
        <v>15848.43</v>
      </c>
      <c r="G322" s="1078" t="s">
        <v>1304</v>
      </c>
      <c r="H322" s="1079">
        <v>0.55000000000000004</v>
      </c>
      <c r="I322" s="1086">
        <f t="shared" si="15"/>
        <v>8716.6365000000005</v>
      </c>
      <c r="J322" s="1087">
        <f t="shared" si="18"/>
        <v>8716.6365000000005</v>
      </c>
    </row>
    <row r="323" spans="1:10" ht="41.4" customHeight="1">
      <c r="A323" s="1089" t="s">
        <v>1213</v>
      </c>
      <c r="B323" s="1090" t="s">
        <v>1467</v>
      </c>
      <c r="C323" s="1072">
        <v>46194</v>
      </c>
      <c r="D323" s="1076" t="s">
        <v>2007</v>
      </c>
      <c r="E323" s="1091" t="s">
        <v>2008</v>
      </c>
      <c r="F323" s="1077">
        <v>15848.43</v>
      </c>
      <c r="G323" s="1078" t="s">
        <v>1304</v>
      </c>
      <c r="H323" s="1079">
        <v>0.55000000000000004</v>
      </c>
      <c r="I323" s="1086">
        <f t="shared" si="15"/>
        <v>8716.6365000000005</v>
      </c>
      <c r="J323" s="1087">
        <f t="shared" si="18"/>
        <v>8716.6365000000005</v>
      </c>
    </row>
    <row r="324" spans="1:10" ht="41.4" customHeight="1">
      <c r="A324" s="1089" t="s">
        <v>1213</v>
      </c>
      <c r="B324" s="1090" t="s">
        <v>1467</v>
      </c>
      <c r="C324" s="1072">
        <v>46194</v>
      </c>
      <c r="D324" s="1076" t="s">
        <v>2009</v>
      </c>
      <c r="E324" s="1091" t="s">
        <v>2010</v>
      </c>
      <c r="F324" s="1077">
        <v>15848.43</v>
      </c>
      <c r="G324" s="1078" t="s">
        <v>1304</v>
      </c>
      <c r="H324" s="1079">
        <v>0.55000000000000004</v>
      </c>
      <c r="I324" s="1086">
        <f t="shared" si="15"/>
        <v>8716.6365000000005</v>
      </c>
      <c r="J324" s="1087">
        <f t="shared" si="18"/>
        <v>8716.6365000000005</v>
      </c>
    </row>
    <row r="325" spans="1:10" ht="41.4" customHeight="1">
      <c r="A325" s="1089" t="s">
        <v>1216</v>
      </c>
      <c r="B325" s="1090" t="s">
        <v>1785</v>
      </c>
      <c r="C325" s="1072">
        <v>46191</v>
      </c>
      <c r="D325" s="1076" t="s">
        <v>1679</v>
      </c>
      <c r="E325" s="1091" t="s">
        <v>1680</v>
      </c>
      <c r="F325" s="1077">
        <v>12377.1</v>
      </c>
      <c r="G325" s="1078" t="s">
        <v>1584</v>
      </c>
      <c r="H325" s="1079">
        <v>0.05</v>
      </c>
      <c r="I325" s="1086">
        <f t="shared" si="15"/>
        <v>618.85500000000002</v>
      </c>
      <c r="J325" s="1087">
        <f t="shared" si="18"/>
        <v>618.85500000000002</v>
      </c>
    </row>
    <row r="326" spans="1:10" ht="41.4" customHeight="1">
      <c r="A326" s="1089" t="s">
        <v>1213</v>
      </c>
      <c r="B326" s="1090" t="s">
        <v>1467</v>
      </c>
      <c r="C326" s="1072">
        <v>46191</v>
      </c>
      <c r="D326" s="1076" t="s">
        <v>1681</v>
      </c>
      <c r="E326" s="1091" t="s">
        <v>1682</v>
      </c>
      <c r="F326" s="1077">
        <v>15848.43</v>
      </c>
      <c r="G326" s="1078" t="s">
        <v>1584</v>
      </c>
      <c r="H326" s="1079">
        <v>0.25</v>
      </c>
      <c r="I326" s="1086">
        <f t="shared" si="15"/>
        <v>3962.1075000000001</v>
      </c>
      <c r="J326" s="1087">
        <f t="shared" si="18"/>
        <v>3962.1075000000001</v>
      </c>
    </row>
    <row r="327" spans="1:10" ht="41.4" customHeight="1">
      <c r="A327" s="1089" t="s">
        <v>1216</v>
      </c>
      <c r="B327" s="1090" t="s">
        <v>1785</v>
      </c>
      <c r="C327" s="1072">
        <v>46191</v>
      </c>
      <c r="D327" s="1076" t="s">
        <v>1683</v>
      </c>
      <c r="E327" s="1091" t="s">
        <v>1684</v>
      </c>
      <c r="F327" s="1077">
        <v>12377.1</v>
      </c>
      <c r="G327" s="1078" t="s">
        <v>1584</v>
      </c>
      <c r="H327" s="1079">
        <v>0.25</v>
      </c>
      <c r="I327" s="1086">
        <f t="shared" si="15"/>
        <v>3094.2750000000001</v>
      </c>
      <c r="J327" s="1087">
        <f t="shared" si="18"/>
        <v>3094.2750000000001</v>
      </c>
    </row>
    <row r="328" spans="1:10" ht="41.4" customHeight="1">
      <c r="A328" s="1089" t="s">
        <v>1211</v>
      </c>
      <c r="B328" s="1090" t="s">
        <v>1212</v>
      </c>
      <c r="C328" s="1072">
        <v>46187</v>
      </c>
      <c r="D328" s="1076" t="s">
        <v>1685</v>
      </c>
      <c r="E328" s="1091" t="s">
        <v>1686</v>
      </c>
      <c r="F328" s="1077">
        <v>221.14</v>
      </c>
      <c r="G328" s="1078" t="s">
        <v>1348</v>
      </c>
      <c r="H328" s="1079">
        <v>0.45</v>
      </c>
      <c r="I328" s="1086">
        <f t="shared" si="15"/>
        <v>99.512999999999991</v>
      </c>
      <c r="J328" s="1087">
        <f t="shared" ref="J328:J393" si="19">I328*G328</f>
        <v>9831.884399999999</v>
      </c>
    </row>
    <row r="329" spans="1:10" ht="41.4" customHeight="1">
      <c r="A329" s="1089" t="s">
        <v>966</v>
      </c>
      <c r="B329" s="1090" t="s">
        <v>965</v>
      </c>
      <c r="C329" s="1072">
        <v>46188</v>
      </c>
      <c r="D329" s="1076" t="s">
        <v>1687</v>
      </c>
      <c r="E329" s="1091" t="s">
        <v>1688</v>
      </c>
      <c r="F329" s="1077">
        <v>22.31</v>
      </c>
      <c r="G329" s="1078" t="s">
        <v>1742</v>
      </c>
      <c r="H329" s="1079">
        <v>1</v>
      </c>
      <c r="I329" s="1086">
        <f t="shared" si="15"/>
        <v>22.31</v>
      </c>
      <c r="J329" s="1087">
        <f t="shared" si="19"/>
        <v>1967.742</v>
      </c>
    </row>
    <row r="330" spans="1:10" ht="41.4" customHeight="1">
      <c r="A330" s="1089" t="s">
        <v>966</v>
      </c>
      <c r="B330" s="1090" t="s">
        <v>965</v>
      </c>
      <c r="C330" s="1072">
        <v>46188</v>
      </c>
      <c r="D330" s="1076" t="s">
        <v>1689</v>
      </c>
      <c r="E330" s="1091" t="s">
        <v>1690</v>
      </c>
      <c r="F330" s="1077">
        <v>22.31</v>
      </c>
      <c r="G330" s="1078" t="s">
        <v>1743</v>
      </c>
      <c r="H330" s="1079">
        <v>1</v>
      </c>
      <c r="I330" s="1086">
        <f t="shared" si="15"/>
        <v>22.31</v>
      </c>
      <c r="J330" s="1087">
        <f t="shared" si="19"/>
        <v>3060.9319999999998</v>
      </c>
    </row>
    <row r="331" spans="1:10" ht="41.4" customHeight="1">
      <c r="A331" s="1089" t="s">
        <v>1471</v>
      </c>
      <c r="B331" s="1090" t="s">
        <v>1766</v>
      </c>
      <c r="C331" s="1072"/>
      <c r="D331" s="1076" t="s">
        <v>2011</v>
      </c>
      <c r="E331" s="1091" t="s">
        <v>2012</v>
      </c>
      <c r="F331" s="1077">
        <v>212.41</v>
      </c>
      <c r="G331" s="1078" t="s">
        <v>2013</v>
      </c>
      <c r="H331" s="1079">
        <v>0.05</v>
      </c>
      <c r="I331" s="1086">
        <f t="shared" si="15"/>
        <v>10.6205</v>
      </c>
      <c r="J331" s="1087">
        <f t="shared" si="19"/>
        <v>1068.1036849999998</v>
      </c>
    </row>
    <row r="332" spans="1:10" ht="41.4" customHeight="1">
      <c r="A332" s="1089" t="s">
        <v>1471</v>
      </c>
      <c r="B332" s="1090" t="s">
        <v>1766</v>
      </c>
      <c r="C332" s="1072">
        <v>46194</v>
      </c>
      <c r="D332" s="1076" t="s">
        <v>1771</v>
      </c>
      <c r="E332" s="1091" t="s">
        <v>1772</v>
      </c>
      <c r="F332" s="1077">
        <v>212.41</v>
      </c>
      <c r="G332" s="1078" t="s">
        <v>1773</v>
      </c>
      <c r="H332" s="1079">
        <v>0.05</v>
      </c>
      <c r="I332" s="1086">
        <f t="shared" si="15"/>
        <v>10.6205</v>
      </c>
      <c r="J332" s="1087">
        <f t="shared" si="19"/>
        <v>1007.142015</v>
      </c>
    </row>
    <row r="333" spans="1:10" ht="41.4" customHeight="1">
      <c r="A333" s="1089" t="s">
        <v>1764</v>
      </c>
      <c r="B333" s="1090" t="s">
        <v>1763</v>
      </c>
      <c r="C333" s="1072">
        <v>46187</v>
      </c>
      <c r="D333" s="1076" t="s">
        <v>1691</v>
      </c>
      <c r="E333" s="1091" t="s">
        <v>1692</v>
      </c>
      <c r="F333" s="1077">
        <v>14852.32</v>
      </c>
      <c r="G333" s="1078" t="s">
        <v>1304</v>
      </c>
      <c r="H333" s="1079">
        <v>0.05</v>
      </c>
      <c r="I333" s="1086">
        <f t="shared" si="15"/>
        <v>742.61599999999999</v>
      </c>
      <c r="J333" s="1087">
        <f t="shared" si="19"/>
        <v>742.61599999999999</v>
      </c>
    </row>
    <row r="334" spans="1:10" ht="41.4" customHeight="1">
      <c r="A334" s="1089" t="s">
        <v>1764</v>
      </c>
      <c r="B334" s="1090" t="s">
        <v>1763</v>
      </c>
      <c r="C334" s="1072">
        <v>46187</v>
      </c>
      <c r="D334" s="1076" t="s">
        <v>1693</v>
      </c>
      <c r="E334" s="1091" t="s">
        <v>1694</v>
      </c>
      <c r="F334" s="1077">
        <v>14852.32</v>
      </c>
      <c r="G334" s="1078" t="s">
        <v>1304</v>
      </c>
      <c r="H334" s="1079">
        <v>0.05</v>
      </c>
      <c r="I334" s="1086">
        <f t="shared" si="15"/>
        <v>742.61599999999999</v>
      </c>
      <c r="J334" s="1087">
        <f t="shared" si="19"/>
        <v>742.61599999999999</v>
      </c>
    </row>
    <row r="335" spans="1:10" ht="41.4" customHeight="1">
      <c r="A335" s="1089" t="s">
        <v>966</v>
      </c>
      <c r="B335" s="1090" t="s">
        <v>965</v>
      </c>
      <c r="C335" s="1072">
        <v>46188</v>
      </c>
      <c r="D335" s="1076" t="s">
        <v>1695</v>
      </c>
      <c r="E335" s="1091" t="s">
        <v>1696</v>
      </c>
      <c r="F335" s="1077">
        <v>22.31</v>
      </c>
      <c r="G335" s="1078" t="s">
        <v>1744</v>
      </c>
      <c r="H335" s="1079">
        <v>1</v>
      </c>
      <c r="I335" s="1086">
        <f t="shared" si="15"/>
        <v>22.31</v>
      </c>
      <c r="J335" s="1087">
        <f t="shared" si="19"/>
        <v>12538.22</v>
      </c>
    </row>
    <row r="336" spans="1:10" ht="41.4" customHeight="1">
      <c r="A336" s="1089" t="s">
        <v>966</v>
      </c>
      <c r="B336" s="1090" t="s">
        <v>965</v>
      </c>
      <c r="C336" s="1072">
        <v>46188</v>
      </c>
      <c r="D336" s="1076" t="s">
        <v>1697</v>
      </c>
      <c r="E336" s="1091" t="s">
        <v>1698</v>
      </c>
      <c r="F336" s="1077">
        <v>22.31</v>
      </c>
      <c r="G336" s="1078" t="s">
        <v>1745</v>
      </c>
      <c r="H336" s="1079">
        <v>1</v>
      </c>
      <c r="I336" s="1086">
        <f t="shared" si="15"/>
        <v>22.31</v>
      </c>
      <c r="J336" s="1087">
        <f t="shared" si="19"/>
        <v>34949.953599999993</v>
      </c>
    </row>
    <row r="337" spans="1:10" ht="41.4" customHeight="1">
      <c r="A337" s="1089" t="s">
        <v>966</v>
      </c>
      <c r="B337" s="1090" t="s">
        <v>965</v>
      </c>
      <c r="C337" s="1072">
        <v>46188</v>
      </c>
      <c r="D337" s="1076" t="s">
        <v>1699</v>
      </c>
      <c r="E337" s="1091" t="s">
        <v>1700</v>
      </c>
      <c r="F337" s="1077">
        <v>22.31</v>
      </c>
      <c r="G337" s="1078" t="s">
        <v>1746</v>
      </c>
      <c r="H337" s="1079">
        <v>1</v>
      </c>
      <c r="I337" s="1086">
        <f t="shared" si="15"/>
        <v>22.31</v>
      </c>
      <c r="J337" s="1087">
        <f t="shared" si="19"/>
        <v>29988.209599999998</v>
      </c>
    </row>
    <row r="338" spans="1:10" ht="41.4" customHeight="1">
      <c r="A338" s="1089" t="s">
        <v>1765</v>
      </c>
      <c r="B338" s="1090" t="s">
        <v>1253</v>
      </c>
      <c r="C338" s="1072">
        <v>46189</v>
      </c>
      <c r="D338" s="1076" t="s">
        <v>1701</v>
      </c>
      <c r="E338" s="1091" t="s">
        <v>1702</v>
      </c>
      <c r="F338" s="1077">
        <v>22.31</v>
      </c>
      <c r="G338" s="1078" t="s">
        <v>1747</v>
      </c>
      <c r="H338" s="1079">
        <v>1</v>
      </c>
      <c r="I338" s="1086">
        <f t="shared" ref="I338:I403" si="20">H338*F338</f>
        <v>22.31</v>
      </c>
      <c r="J338" s="1087">
        <f t="shared" si="19"/>
        <v>60028.847699999998</v>
      </c>
    </row>
    <row r="339" spans="1:10" ht="41.4" customHeight="1">
      <c r="A339" s="1089" t="s">
        <v>1765</v>
      </c>
      <c r="B339" s="1090" t="s">
        <v>1253</v>
      </c>
      <c r="C339" s="1072">
        <v>46189</v>
      </c>
      <c r="D339" s="1076" t="s">
        <v>1910</v>
      </c>
      <c r="E339" s="1091" t="s">
        <v>1911</v>
      </c>
      <c r="F339" s="1077">
        <v>22.31</v>
      </c>
      <c r="G339" s="1078" t="s">
        <v>1912</v>
      </c>
      <c r="H339" s="1079">
        <v>1</v>
      </c>
      <c r="I339" s="1086">
        <f t="shared" si="20"/>
        <v>22.31</v>
      </c>
      <c r="J339" s="1087">
        <f t="shared" si="19"/>
        <v>54131.868499999997</v>
      </c>
    </row>
    <row r="340" spans="1:10" ht="41.4" customHeight="1">
      <c r="A340" s="1089" t="s">
        <v>1211</v>
      </c>
      <c r="B340" s="1090" t="s">
        <v>1212</v>
      </c>
      <c r="C340" s="1072">
        <v>46194</v>
      </c>
      <c r="D340" s="1076" t="s">
        <v>1774</v>
      </c>
      <c r="E340" s="1091" t="s">
        <v>1775</v>
      </c>
      <c r="F340" s="1077">
        <v>221.14</v>
      </c>
      <c r="G340" s="1078" t="s">
        <v>1776</v>
      </c>
      <c r="H340" s="1079">
        <v>0.05</v>
      </c>
      <c r="I340" s="1086">
        <f t="shared" si="20"/>
        <v>11.057</v>
      </c>
      <c r="J340" s="1087">
        <f t="shared" si="19"/>
        <v>372.51033000000001</v>
      </c>
    </row>
    <row r="341" spans="1:10" ht="41.4" customHeight="1">
      <c r="A341" s="1089" t="s">
        <v>1211</v>
      </c>
      <c r="B341" s="1090" t="s">
        <v>1212</v>
      </c>
      <c r="C341" s="1072">
        <v>46189</v>
      </c>
      <c r="D341" s="1076" t="s">
        <v>1703</v>
      </c>
      <c r="E341" s="1091" t="s">
        <v>1704</v>
      </c>
      <c r="F341" s="1077">
        <v>221.14</v>
      </c>
      <c r="G341" s="1078" t="s">
        <v>1348</v>
      </c>
      <c r="H341" s="1079">
        <v>0.05</v>
      </c>
      <c r="I341" s="1086">
        <f t="shared" si="20"/>
        <v>11.057</v>
      </c>
      <c r="J341" s="1087">
        <f t="shared" si="19"/>
        <v>1092.4316000000001</v>
      </c>
    </row>
    <row r="342" spans="1:10" ht="41.4" customHeight="1">
      <c r="A342" s="1089" t="s">
        <v>1471</v>
      </c>
      <c r="B342" s="1090" t="s">
        <v>1766</v>
      </c>
      <c r="C342" s="1072">
        <v>46189</v>
      </c>
      <c r="D342" s="1076" t="s">
        <v>1705</v>
      </c>
      <c r="E342" s="1091" t="s">
        <v>1706</v>
      </c>
      <c r="F342" s="1077">
        <v>212.41</v>
      </c>
      <c r="G342" s="1078" t="s">
        <v>1460</v>
      </c>
      <c r="H342" s="1079">
        <v>0.05</v>
      </c>
      <c r="I342" s="1086">
        <f t="shared" si="20"/>
        <v>10.6205</v>
      </c>
      <c r="J342" s="1087">
        <f t="shared" si="19"/>
        <v>624.48539999999991</v>
      </c>
    </row>
    <row r="343" spans="1:10" ht="41.4" customHeight="1">
      <c r="A343" s="1089" t="s">
        <v>1471</v>
      </c>
      <c r="B343" s="1090" t="s">
        <v>1766</v>
      </c>
      <c r="C343" s="1072">
        <v>46189</v>
      </c>
      <c r="D343" s="1076" t="s">
        <v>1707</v>
      </c>
      <c r="E343" s="1091" t="s">
        <v>1708</v>
      </c>
      <c r="F343" s="1077">
        <v>212.41</v>
      </c>
      <c r="G343" s="1078" t="s">
        <v>1748</v>
      </c>
      <c r="H343" s="1079">
        <v>0.05</v>
      </c>
      <c r="I343" s="1086">
        <f t="shared" si="20"/>
        <v>10.6205</v>
      </c>
      <c r="J343" s="1087">
        <f t="shared" si="19"/>
        <v>624.48539999999991</v>
      </c>
    </row>
    <row r="344" spans="1:10" ht="41.4" customHeight="1">
      <c r="A344" s="1089" t="s">
        <v>1211</v>
      </c>
      <c r="B344" s="1090" t="s">
        <v>1212</v>
      </c>
      <c r="C344" s="1072">
        <v>46188</v>
      </c>
      <c r="D344" s="1076" t="s">
        <v>1709</v>
      </c>
      <c r="E344" s="1091" t="s">
        <v>1710</v>
      </c>
      <c r="F344" s="1077">
        <v>221.14</v>
      </c>
      <c r="G344" s="1078" t="s">
        <v>1348</v>
      </c>
      <c r="H344" s="1079">
        <v>0.05</v>
      </c>
      <c r="I344" s="1086">
        <f t="shared" si="20"/>
        <v>11.057</v>
      </c>
      <c r="J344" s="1087">
        <f t="shared" si="19"/>
        <v>1092.4316000000001</v>
      </c>
    </row>
    <row r="345" spans="1:10" ht="41.4" customHeight="1">
      <c r="A345" s="1089" t="s">
        <v>1211</v>
      </c>
      <c r="B345" s="1090" t="s">
        <v>1212</v>
      </c>
      <c r="C345" s="1072">
        <v>46188</v>
      </c>
      <c r="D345" s="1076" t="s">
        <v>1711</v>
      </c>
      <c r="E345" s="1091" t="s">
        <v>1712</v>
      </c>
      <c r="F345" s="1077">
        <v>221.14</v>
      </c>
      <c r="G345" s="1078" t="s">
        <v>1460</v>
      </c>
      <c r="H345" s="1079">
        <v>0.05</v>
      </c>
      <c r="I345" s="1086">
        <f t="shared" si="20"/>
        <v>11.057</v>
      </c>
      <c r="J345" s="1087">
        <f t="shared" si="19"/>
        <v>650.15160000000003</v>
      </c>
    </row>
    <row r="346" spans="1:10" ht="41.4" customHeight="1">
      <c r="A346" s="1089" t="s">
        <v>966</v>
      </c>
      <c r="B346" s="1090" t="s">
        <v>965</v>
      </c>
      <c r="C346" s="1072">
        <v>46191</v>
      </c>
      <c r="D346" s="1076" t="s">
        <v>1713</v>
      </c>
      <c r="E346" s="1091" t="s">
        <v>1714</v>
      </c>
      <c r="F346" s="1077">
        <v>22.31</v>
      </c>
      <c r="G346" s="1078" t="s">
        <v>1749</v>
      </c>
      <c r="H346" s="1079">
        <v>1</v>
      </c>
      <c r="I346" s="1086">
        <f t="shared" si="20"/>
        <v>22.31</v>
      </c>
      <c r="J346" s="1087">
        <f t="shared" si="19"/>
        <v>17471.8534</v>
      </c>
    </row>
    <row r="347" spans="1:10" ht="41.4" customHeight="1">
      <c r="A347" s="1089" t="s">
        <v>966</v>
      </c>
      <c r="B347" s="1090" t="s">
        <v>965</v>
      </c>
      <c r="C347" s="1072">
        <v>46189</v>
      </c>
      <c r="D347" s="1076" t="s">
        <v>1715</v>
      </c>
      <c r="E347" s="1091" t="s">
        <v>1716</v>
      </c>
      <c r="F347" s="1077">
        <v>22.31</v>
      </c>
      <c r="G347" s="1078" t="s">
        <v>1750</v>
      </c>
      <c r="H347" s="1079">
        <v>1</v>
      </c>
      <c r="I347" s="1086">
        <f t="shared" si="20"/>
        <v>22.31</v>
      </c>
      <c r="J347" s="1087">
        <f t="shared" si="19"/>
        <v>15085.352699999998</v>
      </c>
    </row>
    <row r="348" spans="1:10" ht="41.4" customHeight="1">
      <c r="A348" s="1089" t="s">
        <v>1211</v>
      </c>
      <c r="B348" s="1090" t="s">
        <v>1212</v>
      </c>
      <c r="C348" s="1072">
        <v>46188</v>
      </c>
      <c r="D348" s="1076" t="s">
        <v>1717</v>
      </c>
      <c r="E348" s="1091" t="s">
        <v>1718</v>
      </c>
      <c r="F348" s="1077">
        <v>221.14</v>
      </c>
      <c r="G348" s="1078" t="s">
        <v>1348</v>
      </c>
      <c r="H348" s="1079">
        <v>0.1</v>
      </c>
      <c r="I348" s="1086">
        <f t="shared" si="20"/>
        <v>22.114000000000001</v>
      </c>
      <c r="J348" s="1087">
        <f t="shared" si="19"/>
        <v>2184.8632000000002</v>
      </c>
    </row>
    <row r="349" spans="1:10" ht="41.4" customHeight="1">
      <c r="A349" s="1089" t="s">
        <v>966</v>
      </c>
      <c r="B349" s="1090" t="s">
        <v>965</v>
      </c>
      <c r="C349" s="1072">
        <v>46189</v>
      </c>
      <c r="D349" s="1076" t="s">
        <v>1719</v>
      </c>
      <c r="E349" s="1091" t="s">
        <v>1720</v>
      </c>
      <c r="F349" s="1077">
        <v>22.31</v>
      </c>
      <c r="G349" s="1078" t="s">
        <v>1751</v>
      </c>
      <c r="H349" s="1079">
        <v>1</v>
      </c>
      <c r="I349" s="1086">
        <f t="shared" si="20"/>
        <v>22.31</v>
      </c>
      <c r="J349" s="1087">
        <f t="shared" si="19"/>
        <v>8154.5280999999995</v>
      </c>
    </row>
    <row r="350" spans="1:10" ht="41.4" customHeight="1">
      <c r="A350" s="1089" t="s">
        <v>966</v>
      </c>
      <c r="B350" s="1090" t="s">
        <v>965</v>
      </c>
      <c r="C350" s="1072">
        <v>46190</v>
      </c>
      <c r="D350" s="1076" t="s">
        <v>1721</v>
      </c>
      <c r="E350" s="1091" t="s">
        <v>1722</v>
      </c>
      <c r="F350" s="1077">
        <v>22.31</v>
      </c>
      <c r="G350" s="1078" t="s">
        <v>1752</v>
      </c>
      <c r="H350" s="1079">
        <v>1</v>
      </c>
      <c r="I350" s="1086">
        <f t="shared" si="20"/>
        <v>22.31</v>
      </c>
      <c r="J350" s="1087">
        <f t="shared" si="19"/>
        <v>56761.7713</v>
      </c>
    </row>
    <row r="351" spans="1:10" ht="41.4" customHeight="1">
      <c r="A351" s="1089" t="s">
        <v>1765</v>
      </c>
      <c r="B351" s="1090" t="s">
        <v>1253</v>
      </c>
      <c r="C351" s="1072">
        <v>46190</v>
      </c>
      <c r="D351" s="1076" t="s">
        <v>1723</v>
      </c>
      <c r="E351" s="1091" t="s">
        <v>1724</v>
      </c>
      <c r="F351" s="1077">
        <v>22.31</v>
      </c>
      <c r="G351" s="1078" t="s">
        <v>1753</v>
      </c>
      <c r="H351" s="1079">
        <v>1</v>
      </c>
      <c r="I351" s="1086">
        <f t="shared" si="20"/>
        <v>22.31</v>
      </c>
      <c r="J351" s="1087">
        <f t="shared" si="19"/>
        <v>131987.07550000001</v>
      </c>
    </row>
    <row r="352" spans="1:10" ht="41.4" customHeight="1">
      <c r="A352" s="1089" t="s">
        <v>1497</v>
      </c>
      <c r="B352" s="1090" t="s">
        <v>1496</v>
      </c>
      <c r="C352" s="1072">
        <v>46189</v>
      </c>
      <c r="D352" s="1076" t="s">
        <v>1725</v>
      </c>
      <c r="E352" s="1091" t="s">
        <v>1726</v>
      </c>
      <c r="F352" s="1077">
        <v>397.67</v>
      </c>
      <c r="G352" s="1078" t="s">
        <v>1347</v>
      </c>
      <c r="H352" s="1079">
        <v>0.45</v>
      </c>
      <c r="I352" s="1086">
        <f t="shared" si="20"/>
        <v>178.95150000000001</v>
      </c>
      <c r="J352" s="1087">
        <f t="shared" si="19"/>
        <v>17680.408200000002</v>
      </c>
    </row>
    <row r="353" spans="1:10" ht="41.4" customHeight="1">
      <c r="A353" s="1089" t="s">
        <v>1497</v>
      </c>
      <c r="B353" s="1090" t="s">
        <v>1496</v>
      </c>
      <c r="C353" s="1072">
        <v>46189</v>
      </c>
      <c r="D353" s="1076" t="s">
        <v>1727</v>
      </c>
      <c r="E353" s="1091" t="s">
        <v>1728</v>
      </c>
      <c r="F353" s="1077">
        <v>397.67</v>
      </c>
      <c r="G353" s="1078" t="s">
        <v>1347</v>
      </c>
      <c r="H353" s="1079">
        <v>0.45</v>
      </c>
      <c r="I353" s="1086">
        <f t="shared" si="20"/>
        <v>178.95150000000001</v>
      </c>
      <c r="J353" s="1087">
        <f t="shared" si="19"/>
        <v>17680.408200000002</v>
      </c>
    </row>
    <row r="354" spans="1:10" ht="41.4" customHeight="1">
      <c r="A354" s="1089" t="s">
        <v>1217</v>
      </c>
      <c r="B354" s="1090" t="s">
        <v>1214</v>
      </c>
      <c r="C354" s="1072">
        <v>46189</v>
      </c>
      <c r="D354" s="1076" t="s">
        <v>1729</v>
      </c>
      <c r="E354" s="1091" t="s">
        <v>1730</v>
      </c>
      <c r="F354" s="1077">
        <v>329.77</v>
      </c>
      <c r="G354" s="1078" t="s">
        <v>1348</v>
      </c>
      <c r="H354" s="1079">
        <v>0.45</v>
      </c>
      <c r="I354" s="1086">
        <f t="shared" si="20"/>
        <v>148.3965</v>
      </c>
      <c r="J354" s="1087">
        <f t="shared" si="19"/>
        <v>14661.574199999999</v>
      </c>
    </row>
    <row r="355" spans="1:10" ht="41.4" customHeight="1">
      <c r="A355" s="1089" t="s">
        <v>966</v>
      </c>
      <c r="B355" s="1090" t="s">
        <v>965</v>
      </c>
      <c r="C355" s="1072">
        <v>46190</v>
      </c>
      <c r="D355" s="1076" t="s">
        <v>1731</v>
      </c>
      <c r="E355" s="1091" t="s">
        <v>1732</v>
      </c>
      <c r="F355" s="1077">
        <v>22.31</v>
      </c>
      <c r="G355" s="1078" t="s">
        <v>1754</v>
      </c>
      <c r="H355" s="1079">
        <v>1</v>
      </c>
      <c r="I355" s="1086">
        <f t="shared" si="20"/>
        <v>22.31</v>
      </c>
      <c r="J355" s="1087">
        <f t="shared" si="19"/>
        <v>13288.728399999998</v>
      </c>
    </row>
    <row r="356" spans="1:10" ht="41.4" customHeight="1">
      <c r="A356" s="1089" t="s">
        <v>1218</v>
      </c>
      <c r="B356" s="1090" t="s">
        <v>1826</v>
      </c>
      <c r="C356" s="1072">
        <v>46190</v>
      </c>
      <c r="D356" s="1076" t="s">
        <v>1777</v>
      </c>
      <c r="E356" s="1091" t="s">
        <v>1778</v>
      </c>
      <c r="F356" s="1077">
        <v>13.58</v>
      </c>
      <c r="G356" s="1078" t="s">
        <v>1783</v>
      </c>
      <c r="H356" s="1079">
        <v>1</v>
      </c>
      <c r="I356" s="1086">
        <f t="shared" si="20"/>
        <v>13.58</v>
      </c>
      <c r="J356" s="1087">
        <f t="shared" si="19"/>
        <v>1599.7919000000002</v>
      </c>
    </row>
    <row r="357" spans="1:10" ht="41.4" customHeight="1">
      <c r="A357" s="1089" t="s">
        <v>1471</v>
      </c>
      <c r="B357" s="1090" t="s">
        <v>1766</v>
      </c>
      <c r="C357" s="1072">
        <v>46191</v>
      </c>
      <c r="D357" s="1076" t="s">
        <v>1779</v>
      </c>
      <c r="E357" s="1091" t="s">
        <v>1780</v>
      </c>
      <c r="F357" s="1077">
        <v>212.41</v>
      </c>
      <c r="G357" s="1078" t="s">
        <v>1784</v>
      </c>
      <c r="H357" s="1079">
        <v>0.05</v>
      </c>
      <c r="I357" s="1086">
        <f t="shared" si="20"/>
        <v>10.6205</v>
      </c>
      <c r="J357" s="1087">
        <f t="shared" si="19"/>
        <v>1080.6358749999999</v>
      </c>
    </row>
    <row r="358" spans="1:10" ht="41.4" customHeight="1">
      <c r="A358" s="1089" t="s">
        <v>1216</v>
      </c>
      <c r="B358" s="1090" t="s">
        <v>1785</v>
      </c>
      <c r="C358" s="1072">
        <v>46191</v>
      </c>
      <c r="D358" s="1076" t="s">
        <v>1781</v>
      </c>
      <c r="E358" s="1091" t="s">
        <v>1782</v>
      </c>
      <c r="F358" s="1077">
        <v>12377.1</v>
      </c>
      <c r="G358" s="1078" t="s">
        <v>1304</v>
      </c>
      <c r="H358" s="1079">
        <v>0.05</v>
      </c>
      <c r="I358" s="1086">
        <f t="shared" si="20"/>
        <v>618.85500000000002</v>
      </c>
      <c r="J358" s="1087">
        <f t="shared" si="19"/>
        <v>618.85500000000002</v>
      </c>
    </row>
    <row r="359" spans="1:10" ht="41.4" customHeight="1">
      <c r="A359" s="1089" t="s">
        <v>1211</v>
      </c>
      <c r="B359" s="1090" t="s">
        <v>1212</v>
      </c>
      <c r="C359" s="1072">
        <v>46190</v>
      </c>
      <c r="D359" s="1076" t="s">
        <v>1733</v>
      </c>
      <c r="E359" s="1091" t="s">
        <v>1734</v>
      </c>
      <c r="F359" s="1077">
        <v>221.14</v>
      </c>
      <c r="G359" s="1078" t="s">
        <v>1347</v>
      </c>
      <c r="H359" s="1079">
        <v>0.1</v>
      </c>
      <c r="I359" s="1086">
        <f t="shared" si="20"/>
        <v>22.114000000000001</v>
      </c>
      <c r="J359" s="1087">
        <f t="shared" si="19"/>
        <v>2184.8632000000002</v>
      </c>
    </row>
    <row r="360" spans="1:10" ht="41.4" customHeight="1">
      <c r="A360" s="1089" t="s">
        <v>966</v>
      </c>
      <c r="B360" s="1090" t="s">
        <v>965</v>
      </c>
      <c r="C360" s="1072">
        <v>46191</v>
      </c>
      <c r="D360" s="1076" t="s">
        <v>1805</v>
      </c>
      <c r="E360" s="1091" t="s">
        <v>1806</v>
      </c>
      <c r="F360" s="1077">
        <v>22.31</v>
      </c>
      <c r="G360" s="1078" t="s">
        <v>1807</v>
      </c>
      <c r="H360" s="1079">
        <v>1</v>
      </c>
      <c r="I360" s="1086">
        <f t="shared" si="20"/>
        <v>22.31</v>
      </c>
      <c r="J360" s="1087">
        <f t="shared" si="19"/>
        <v>31272.150099999999</v>
      </c>
    </row>
    <row r="361" spans="1:10" ht="41.4" customHeight="1">
      <c r="A361" s="1089" t="s">
        <v>966</v>
      </c>
      <c r="B361" s="1090" t="s">
        <v>965</v>
      </c>
      <c r="C361" s="1072">
        <v>46191</v>
      </c>
      <c r="D361" s="1076" t="s">
        <v>1735</v>
      </c>
      <c r="E361" s="1091" t="s">
        <v>1736</v>
      </c>
      <c r="F361" s="1077">
        <v>22.31</v>
      </c>
      <c r="G361" s="1078" t="s">
        <v>1755</v>
      </c>
      <c r="H361" s="1079">
        <v>1</v>
      </c>
      <c r="I361" s="1086">
        <f t="shared" si="20"/>
        <v>22.31</v>
      </c>
      <c r="J361" s="1087">
        <f t="shared" si="19"/>
        <v>4919.3549999999996</v>
      </c>
    </row>
    <row r="362" spans="1:10" ht="41.4" customHeight="1">
      <c r="A362" s="1089" t="s">
        <v>1211</v>
      </c>
      <c r="B362" s="1090" t="s">
        <v>1212</v>
      </c>
      <c r="C362" s="1072">
        <v>46191</v>
      </c>
      <c r="D362" s="1076" t="s">
        <v>1786</v>
      </c>
      <c r="E362" s="1091" t="s">
        <v>1787</v>
      </c>
      <c r="F362" s="1077">
        <v>221.14</v>
      </c>
      <c r="G362" s="1078" t="s">
        <v>1748</v>
      </c>
      <c r="H362" s="1079">
        <v>0.05</v>
      </c>
      <c r="I362" s="1086">
        <f t="shared" si="20"/>
        <v>11.057</v>
      </c>
      <c r="J362" s="1087">
        <f t="shared" si="19"/>
        <v>650.15160000000003</v>
      </c>
    </row>
    <row r="363" spans="1:10" ht="41.4" customHeight="1">
      <c r="A363" s="1089" t="s">
        <v>966</v>
      </c>
      <c r="B363" s="1090" t="s">
        <v>965</v>
      </c>
      <c r="C363" s="1072">
        <v>46193</v>
      </c>
      <c r="D363" s="1076" t="s">
        <v>1788</v>
      </c>
      <c r="E363" s="1091" t="s">
        <v>1789</v>
      </c>
      <c r="F363" s="1077">
        <v>22.31</v>
      </c>
      <c r="G363" s="1078" t="s">
        <v>1802</v>
      </c>
      <c r="H363" s="1079">
        <v>1</v>
      </c>
      <c r="I363" s="1086">
        <f t="shared" si="20"/>
        <v>22.31</v>
      </c>
      <c r="J363" s="1087">
        <f t="shared" si="19"/>
        <v>21524.911099999998</v>
      </c>
    </row>
    <row r="364" spans="1:10" ht="41.4" customHeight="1">
      <c r="A364" s="1089" t="s">
        <v>966</v>
      </c>
      <c r="B364" s="1090" t="s">
        <v>965</v>
      </c>
      <c r="C364" s="1072">
        <v>46193</v>
      </c>
      <c r="D364" s="1076" t="s">
        <v>1790</v>
      </c>
      <c r="E364" s="1091" t="s">
        <v>1791</v>
      </c>
      <c r="F364" s="1077">
        <v>22.31</v>
      </c>
      <c r="G364" s="1078" t="s">
        <v>1803</v>
      </c>
      <c r="H364" s="1079">
        <v>1</v>
      </c>
      <c r="I364" s="1086">
        <f t="shared" si="20"/>
        <v>22.31</v>
      </c>
      <c r="J364" s="1087">
        <f t="shared" si="19"/>
        <v>11716.9889</v>
      </c>
    </row>
    <row r="365" spans="1:10" ht="41.4" customHeight="1">
      <c r="A365" s="1089" t="s">
        <v>966</v>
      </c>
      <c r="B365" s="1090" t="s">
        <v>965</v>
      </c>
      <c r="C365" s="1072">
        <v>46193</v>
      </c>
      <c r="D365" s="1076" t="s">
        <v>1792</v>
      </c>
      <c r="E365" s="1091" t="s">
        <v>1793</v>
      </c>
      <c r="F365" s="1077">
        <v>22.31</v>
      </c>
      <c r="G365" s="1078" t="s">
        <v>1804</v>
      </c>
      <c r="H365" s="1079">
        <v>1</v>
      </c>
      <c r="I365" s="1086">
        <f t="shared" si="20"/>
        <v>22.31</v>
      </c>
      <c r="J365" s="1087">
        <f t="shared" si="19"/>
        <v>6885.0891000000001</v>
      </c>
    </row>
    <row r="366" spans="1:10" ht="41.4" customHeight="1">
      <c r="A366" s="1074" t="s">
        <v>1313</v>
      </c>
      <c r="B366" s="1075" t="s">
        <v>1827</v>
      </c>
      <c r="C366" s="1071">
        <v>46191</v>
      </c>
      <c r="D366" s="1076" t="s">
        <v>1794</v>
      </c>
      <c r="E366" s="1091" t="s">
        <v>1795</v>
      </c>
      <c r="F366" s="1077">
        <v>15295.58</v>
      </c>
      <c r="G366" s="1078" t="s">
        <v>1304</v>
      </c>
      <c r="H366" s="1079">
        <v>0.25</v>
      </c>
      <c r="I366" s="1086">
        <f t="shared" si="20"/>
        <v>3823.895</v>
      </c>
      <c r="J366" s="1087">
        <f t="shared" si="19"/>
        <v>3823.895</v>
      </c>
    </row>
    <row r="367" spans="1:10" ht="41.4" customHeight="1">
      <c r="A367" s="1074" t="s">
        <v>1762</v>
      </c>
      <c r="B367" s="1075" t="s">
        <v>1828</v>
      </c>
      <c r="C367" s="1071">
        <v>46191</v>
      </c>
      <c r="D367" s="1076" t="s">
        <v>1796</v>
      </c>
      <c r="E367" s="1091" t="s">
        <v>1797</v>
      </c>
      <c r="F367" s="1077">
        <v>12376.13</v>
      </c>
      <c r="G367" s="1078" t="s">
        <v>1304</v>
      </c>
      <c r="H367" s="1079">
        <v>0.25</v>
      </c>
      <c r="I367" s="1086">
        <f t="shared" si="20"/>
        <v>3094.0324999999998</v>
      </c>
      <c r="J367" s="1087">
        <f t="shared" si="19"/>
        <v>3094.0324999999998</v>
      </c>
    </row>
    <row r="368" spans="1:10" ht="41.4" customHeight="1">
      <c r="A368" s="1074" t="s">
        <v>1762</v>
      </c>
      <c r="B368" s="1075" t="s">
        <v>1828</v>
      </c>
      <c r="C368" s="1071">
        <v>46191</v>
      </c>
      <c r="D368" s="1076" t="s">
        <v>1798</v>
      </c>
      <c r="E368" s="1091" t="s">
        <v>1799</v>
      </c>
      <c r="F368" s="1077">
        <v>12376.13</v>
      </c>
      <c r="G368" s="1078" t="s">
        <v>1304</v>
      </c>
      <c r="H368" s="1079">
        <v>0.25</v>
      </c>
      <c r="I368" s="1086">
        <f t="shared" si="20"/>
        <v>3094.0324999999998</v>
      </c>
      <c r="J368" s="1087">
        <f t="shared" si="19"/>
        <v>3094.0324999999998</v>
      </c>
    </row>
    <row r="369" spans="1:11" ht="41.4" customHeight="1">
      <c r="A369" s="1074" t="s">
        <v>1762</v>
      </c>
      <c r="B369" s="1075" t="s">
        <v>1828</v>
      </c>
      <c r="C369" s="1071">
        <v>46191</v>
      </c>
      <c r="D369" s="1076" t="s">
        <v>1800</v>
      </c>
      <c r="E369" s="1091" t="s">
        <v>1801</v>
      </c>
      <c r="F369" s="1077">
        <v>12376.13</v>
      </c>
      <c r="G369" s="1078" t="s">
        <v>1304</v>
      </c>
      <c r="H369" s="1079">
        <v>0.25</v>
      </c>
      <c r="I369" s="1086">
        <f t="shared" si="20"/>
        <v>3094.0324999999998</v>
      </c>
      <c r="J369" s="1087">
        <f t="shared" si="19"/>
        <v>3094.0324999999998</v>
      </c>
    </row>
    <row r="370" spans="1:11" ht="40.200000000000003" customHeight="1">
      <c r="A370" s="1089" t="s">
        <v>1211</v>
      </c>
      <c r="B370" s="1090" t="s">
        <v>1212</v>
      </c>
      <c r="C370" s="1072">
        <v>46191</v>
      </c>
      <c r="D370" s="1076" t="s">
        <v>1737</v>
      </c>
      <c r="E370" s="1091" t="s">
        <v>1738</v>
      </c>
      <c r="F370" s="1077">
        <v>221.14</v>
      </c>
      <c r="G370" s="1078" t="s">
        <v>1347</v>
      </c>
      <c r="H370" s="1079">
        <v>0.1</v>
      </c>
      <c r="I370" s="1086">
        <f t="shared" si="20"/>
        <v>22.114000000000001</v>
      </c>
      <c r="J370" s="1087">
        <f t="shared" si="19"/>
        <v>2184.8632000000002</v>
      </c>
    </row>
    <row r="371" spans="1:11" ht="40.200000000000003" customHeight="1">
      <c r="A371" s="1089" t="s">
        <v>966</v>
      </c>
      <c r="B371" s="1090" t="s">
        <v>965</v>
      </c>
      <c r="C371" s="1072">
        <v>46195</v>
      </c>
      <c r="D371" s="1076" t="s">
        <v>1913</v>
      </c>
      <c r="E371" s="1091" t="s">
        <v>1914</v>
      </c>
      <c r="F371" s="1077">
        <v>22.31</v>
      </c>
      <c r="G371" s="1078" t="s">
        <v>1917</v>
      </c>
      <c r="H371" s="1079">
        <v>1</v>
      </c>
      <c r="I371" s="1086">
        <f t="shared" si="20"/>
        <v>22.31</v>
      </c>
      <c r="J371" s="1087">
        <f t="shared" si="19"/>
        <v>9794.09</v>
      </c>
    </row>
    <row r="372" spans="1:11" ht="40.200000000000003" customHeight="1">
      <c r="A372" s="1089" t="s">
        <v>1765</v>
      </c>
      <c r="B372" s="1090" t="s">
        <v>1253</v>
      </c>
      <c r="C372" s="1072">
        <v>46196</v>
      </c>
      <c r="D372" s="1076" t="s">
        <v>1915</v>
      </c>
      <c r="E372" s="1091" t="s">
        <v>1916</v>
      </c>
      <c r="F372" s="1077">
        <v>22.31</v>
      </c>
      <c r="G372" s="1078" t="s">
        <v>1918</v>
      </c>
      <c r="H372" s="1079">
        <v>1</v>
      </c>
      <c r="I372" s="1086">
        <f t="shared" si="20"/>
        <v>22.31</v>
      </c>
      <c r="J372" s="1087">
        <f t="shared" si="19"/>
        <v>70146.209599999987</v>
      </c>
    </row>
    <row r="373" spans="1:11" ht="40.200000000000003" customHeight="1">
      <c r="A373" s="1089" t="s">
        <v>966</v>
      </c>
      <c r="B373" s="1090" t="s">
        <v>965</v>
      </c>
      <c r="C373" s="1072">
        <v>46193</v>
      </c>
      <c r="D373" s="1076" t="s">
        <v>1808</v>
      </c>
      <c r="E373" s="1091" t="s">
        <v>1809</v>
      </c>
      <c r="F373" s="1077">
        <v>22.31</v>
      </c>
      <c r="G373" s="1078" t="s">
        <v>1822</v>
      </c>
      <c r="H373" s="1079">
        <v>1</v>
      </c>
      <c r="I373" s="1086">
        <f t="shared" si="20"/>
        <v>22.31</v>
      </c>
      <c r="J373" s="1087">
        <f t="shared" si="19"/>
        <v>3234.95</v>
      </c>
    </row>
    <row r="374" spans="1:11" ht="40.200000000000003" customHeight="1">
      <c r="A374" s="1089" t="s">
        <v>1218</v>
      </c>
      <c r="B374" s="1090" t="s">
        <v>1826</v>
      </c>
      <c r="C374" s="1072">
        <v>46195</v>
      </c>
      <c r="D374" s="1076" t="s">
        <v>1919</v>
      </c>
      <c r="E374" s="1091" t="s">
        <v>1920</v>
      </c>
      <c r="F374" s="1077">
        <v>13.58</v>
      </c>
      <c r="G374" s="1078" t="s">
        <v>1923</v>
      </c>
      <c r="H374" s="1079">
        <v>1</v>
      </c>
      <c r="I374" s="1086">
        <f t="shared" si="20"/>
        <v>13.58</v>
      </c>
      <c r="J374" s="1087">
        <f t="shared" si="19"/>
        <v>11518.963400000001</v>
      </c>
    </row>
    <row r="375" spans="1:11" ht="40.200000000000003" customHeight="1">
      <c r="A375" s="1089" t="s">
        <v>1765</v>
      </c>
      <c r="B375" s="1090" t="s">
        <v>1253</v>
      </c>
      <c r="C375" s="1072">
        <v>46194</v>
      </c>
      <c r="D375" s="1076" t="s">
        <v>1921</v>
      </c>
      <c r="E375" s="1091" t="s">
        <v>1922</v>
      </c>
      <c r="F375" s="1077">
        <v>22.31</v>
      </c>
      <c r="G375" s="1078" t="s">
        <v>1924</v>
      </c>
      <c r="H375" s="1079">
        <v>1</v>
      </c>
      <c r="I375" s="1086">
        <f t="shared" si="20"/>
        <v>22.31</v>
      </c>
      <c r="J375" s="1087">
        <f t="shared" si="19"/>
        <v>52237.303299999992</v>
      </c>
    </row>
    <row r="376" spans="1:11" ht="40.200000000000003" customHeight="1">
      <c r="A376" s="1089" t="s">
        <v>1218</v>
      </c>
      <c r="B376" s="1090" t="s">
        <v>1826</v>
      </c>
      <c r="C376" s="1072">
        <v>46193</v>
      </c>
      <c r="D376" s="1076" t="s">
        <v>1810</v>
      </c>
      <c r="E376" s="1091" t="s">
        <v>1811</v>
      </c>
      <c r="F376" s="1077">
        <v>13.58</v>
      </c>
      <c r="G376" s="1078" t="s">
        <v>1823</v>
      </c>
      <c r="H376" s="1079">
        <v>1</v>
      </c>
      <c r="I376" s="1086">
        <f t="shared" si="20"/>
        <v>13.58</v>
      </c>
      <c r="J376" s="1087">
        <f t="shared" si="19"/>
        <v>615.85300000000007</v>
      </c>
    </row>
    <row r="377" spans="1:11" ht="40.200000000000003" customHeight="1">
      <c r="A377" s="1089" t="s">
        <v>966</v>
      </c>
      <c r="B377" s="1090" t="s">
        <v>965</v>
      </c>
      <c r="C377" s="1072">
        <v>46195</v>
      </c>
      <c r="D377" s="1076" t="s">
        <v>1925</v>
      </c>
      <c r="E377" s="1091" t="s">
        <v>1926</v>
      </c>
      <c r="F377" s="1077">
        <v>22.31</v>
      </c>
      <c r="G377" s="1078">
        <v>356.49</v>
      </c>
      <c r="H377" s="1079">
        <v>1</v>
      </c>
      <c r="I377" s="1086">
        <f t="shared" si="20"/>
        <v>22.31</v>
      </c>
      <c r="J377" s="1087">
        <f t="shared" si="19"/>
        <v>7953.2919000000002</v>
      </c>
    </row>
    <row r="378" spans="1:11" ht="40.200000000000003" customHeight="1">
      <c r="A378" s="1089" t="s">
        <v>1764</v>
      </c>
      <c r="B378" s="1090" t="s">
        <v>1763</v>
      </c>
      <c r="C378" s="1072">
        <v>46200</v>
      </c>
      <c r="D378" s="1076" t="s">
        <v>2014</v>
      </c>
      <c r="E378" s="1091" t="s">
        <v>2015</v>
      </c>
      <c r="F378" s="1077">
        <v>14852.32</v>
      </c>
      <c r="G378" s="1078" t="s">
        <v>1584</v>
      </c>
      <c r="H378" s="1079">
        <v>0.25</v>
      </c>
      <c r="I378" s="1086">
        <f t="shared" si="20"/>
        <v>3713.08</v>
      </c>
      <c r="J378" s="1087">
        <f t="shared" si="19"/>
        <v>3713.08</v>
      </c>
    </row>
    <row r="379" spans="1:11" ht="40.200000000000003" customHeight="1">
      <c r="A379" s="1089" t="s">
        <v>1764</v>
      </c>
      <c r="B379" s="1090" t="s">
        <v>1763</v>
      </c>
      <c r="C379" s="1072">
        <v>46200</v>
      </c>
      <c r="D379" s="1076" t="s">
        <v>2016</v>
      </c>
      <c r="E379" s="1091" t="s">
        <v>2017</v>
      </c>
      <c r="F379" s="1077">
        <v>14852.32</v>
      </c>
      <c r="G379" s="1078" t="s">
        <v>2263</v>
      </c>
      <c r="H379" s="1079">
        <v>0.25</v>
      </c>
      <c r="I379" s="1086">
        <f t="shared" si="20"/>
        <v>3713.08</v>
      </c>
      <c r="J379" s="1087">
        <f t="shared" si="19"/>
        <v>3713.08</v>
      </c>
    </row>
    <row r="380" spans="1:11" s="1052" customFormat="1" ht="40.200000000000003" customHeight="1">
      <c r="A380" s="1074" t="s">
        <v>5763</v>
      </c>
      <c r="B380" s="1075" t="s">
        <v>1253</v>
      </c>
      <c r="C380" s="1071">
        <v>46226</v>
      </c>
      <c r="D380" s="1076" t="s">
        <v>5761</v>
      </c>
      <c r="E380" s="1091" t="s">
        <v>5762</v>
      </c>
      <c r="F380" s="1077">
        <v>884.56</v>
      </c>
      <c r="G380" s="1078" t="s">
        <v>5764</v>
      </c>
      <c r="H380" s="1079">
        <v>0.45</v>
      </c>
      <c r="I380" s="1086">
        <f t="shared" si="20"/>
        <v>398.05199999999996</v>
      </c>
      <c r="J380" s="1086">
        <f t="shared" si="19"/>
        <v>36879.517800000001</v>
      </c>
      <c r="K380" s="1051"/>
    </row>
    <row r="381" spans="1:11" ht="40.200000000000003" customHeight="1">
      <c r="A381" s="1074" t="s">
        <v>1308</v>
      </c>
      <c r="B381" s="1075" t="s">
        <v>1318</v>
      </c>
      <c r="C381" s="1071">
        <v>46205</v>
      </c>
      <c r="D381" s="1076" t="s">
        <v>2271</v>
      </c>
      <c r="E381" s="1091" t="s">
        <v>2272</v>
      </c>
      <c r="F381" s="1077">
        <v>884.56</v>
      </c>
      <c r="G381" s="1078" t="s">
        <v>2236</v>
      </c>
      <c r="H381" s="1079">
        <v>0.45</v>
      </c>
      <c r="I381" s="1086">
        <f t="shared" si="20"/>
        <v>398.05199999999996</v>
      </c>
      <c r="J381" s="1087">
        <f t="shared" si="19"/>
        <v>35426.627999999997</v>
      </c>
    </row>
    <row r="382" spans="1:11" ht="40.200000000000003" customHeight="1">
      <c r="A382" s="1074" t="s">
        <v>1311</v>
      </c>
      <c r="B382" s="1075" t="s">
        <v>1965</v>
      </c>
      <c r="C382" s="1071">
        <v>46208</v>
      </c>
      <c r="D382" s="1076" t="s">
        <v>2273</v>
      </c>
      <c r="E382" s="1091" t="s">
        <v>2274</v>
      </c>
      <c r="F382" s="1077">
        <v>743.93</v>
      </c>
      <c r="G382" s="1078" t="s">
        <v>2237</v>
      </c>
      <c r="H382" s="1079">
        <v>0.45</v>
      </c>
      <c r="I382" s="1086">
        <f t="shared" si="20"/>
        <v>334.76849999999996</v>
      </c>
      <c r="J382" s="1087">
        <f t="shared" si="19"/>
        <v>29878.088624999997</v>
      </c>
    </row>
    <row r="383" spans="1:11" ht="40.200000000000003" customHeight="1">
      <c r="A383" s="1074" t="s">
        <v>5733</v>
      </c>
      <c r="B383" s="1075" t="s">
        <v>2785</v>
      </c>
      <c r="C383" s="1071">
        <v>46218</v>
      </c>
      <c r="D383" s="1076" t="s">
        <v>5765</v>
      </c>
      <c r="E383" s="1091" t="s">
        <v>5766</v>
      </c>
      <c r="F383" s="1077"/>
      <c r="G383" s="1078" t="s">
        <v>2452</v>
      </c>
      <c r="H383" s="1079">
        <v>0.45</v>
      </c>
      <c r="I383" s="1086"/>
      <c r="J383" s="1087"/>
    </row>
    <row r="384" spans="1:11" ht="40.200000000000003" customHeight="1">
      <c r="A384" s="1089" t="s">
        <v>1309</v>
      </c>
      <c r="B384" s="1090" t="s">
        <v>1468</v>
      </c>
      <c r="C384" s="1072">
        <v>46194</v>
      </c>
      <c r="D384" s="1076" t="s">
        <v>2018</v>
      </c>
      <c r="E384" s="1091" t="s">
        <v>2019</v>
      </c>
      <c r="F384" s="1077">
        <v>19319.759999999998</v>
      </c>
      <c r="G384" s="1078" t="s">
        <v>2263</v>
      </c>
      <c r="H384" s="1079">
        <v>0.55000000000000004</v>
      </c>
      <c r="I384" s="1086">
        <f t="shared" si="20"/>
        <v>10625.868</v>
      </c>
      <c r="J384" s="1087">
        <f t="shared" si="19"/>
        <v>10625.868</v>
      </c>
    </row>
    <row r="385" spans="1:10" ht="40.200000000000003" customHeight="1">
      <c r="A385" s="1089" t="s">
        <v>1470</v>
      </c>
      <c r="B385" s="1090" t="s">
        <v>1469</v>
      </c>
      <c r="C385" s="1072">
        <v>46203</v>
      </c>
      <c r="D385" s="1076" t="s">
        <v>2020</v>
      </c>
      <c r="E385" s="1091" t="s">
        <v>2021</v>
      </c>
      <c r="F385" s="1077">
        <v>19018.11</v>
      </c>
      <c r="G385" s="1078" t="s">
        <v>2263</v>
      </c>
      <c r="H385" s="1079">
        <v>0.55000000000000004</v>
      </c>
      <c r="I385" s="1086">
        <f t="shared" si="20"/>
        <v>10459.960500000001</v>
      </c>
      <c r="J385" s="1087">
        <f t="shared" si="19"/>
        <v>10459.960500000001</v>
      </c>
    </row>
    <row r="386" spans="1:10" ht="40.200000000000003" customHeight="1">
      <c r="A386" s="1089" t="s">
        <v>1216</v>
      </c>
      <c r="B386" s="1090" t="s">
        <v>1785</v>
      </c>
      <c r="C386" s="1072">
        <v>46194</v>
      </c>
      <c r="D386" s="1076" t="s">
        <v>2022</v>
      </c>
      <c r="E386" s="1091" t="s">
        <v>2023</v>
      </c>
      <c r="F386" s="1077">
        <v>12377.1</v>
      </c>
      <c r="G386" s="1078" t="s">
        <v>2263</v>
      </c>
      <c r="H386" s="1079">
        <v>0.55000000000000004</v>
      </c>
      <c r="I386" s="1086">
        <f t="shared" si="20"/>
        <v>6807.4050000000007</v>
      </c>
      <c r="J386" s="1087">
        <f t="shared" si="19"/>
        <v>6807.4050000000007</v>
      </c>
    </row>
    <row r="387" spans="1:10" ht="40.200000000000003" customHeight="1">
      <c r="A387" s="1089" t="s">
        <v>1213</v>
      </c>
      <c r="B387" s="1090" t="s">
        <v>1467</v>
      </c>
      <c r="C387" s="1072">
        <v>46194</v>
      </c>
      <c r="D387" s="1076" t="s">
        <v>2024</v>
      </c>
      <c r="E387" s="1091" t="s">
        <v>2025</v>
      </c>
      <c r="F387" s="1077">
        <v>15848.43</v>
      </c>
      <c r="G387" s="1078" t="s">
        <v>2263</v>
      </c>
      <c r="H387" s="1079">
        <v>0.55000000000000004</v>
      </c>
      <c r="I387" s="1086">
        <f t="shared" si="20"/>
        <v>8716.6365000000005</v>
      </c>
      <c r="J387" s="1087">
        <f t="shared" si="19"/>
        <v>8716.6365000000005</v>
      </c>
    </row>
    <row r="388" spans="1:10" ht="40.200000000000003" customHeight="1">
      <c r="A388" s="1089" t="s">
        <v>1216</v>
      </c>
      <c r="B388" s="1090" t="s">
        <v>1785</v>
      </c>
      <c r="C388" s="1072">
        <v>46194</v>
      </c>
      <c r="D388" s="1076" t="s">
        <v>2026</v>
      </c>
      <c r="E388" s="1091" t="s">
        <v>2027</v>
      </c>
      <c r="F388" s="1077">
        <v>12377.1</v>
      </c>
      <c r="G388" s="1078" t="s">
        <v>2263</v>
      </c>
      <c r="H388" s="1079">
        <v>0.55000000000000004</v>
      </c>
      <c r="I388" s="1086">
        <f t="shared" si="20"/>
        <v>6807.4050000000007</v>
      </c>
      <c r="J388" s="1087">
        <f t="shared" si="19"/>
        <v>6807.4050000000007</v>
      </c>
    </row>
    <row r="389" spans="1:10" ht="40.200000000000003" customHeight="1">
      <c r="A389" s="1089" t="s">
        <v>1216</v>
      </c>
      <c r="B389" s="1090" t="s">
        <v>1785</v>
      </c>
      <c r="C389" s="1072">
        <v>46194</v>
      </c>
      <c r="D389" s="1076" t="s">
        <v>2028</v>
      </c>
      <c r="E389" s="1091" t="s">
        <v>2029</v>
      </c>
      <c r="F389" s="1077">
        <v>12377.1</v>
      </c>
      <c r="G389" s="1078" t="s">
        <v>1584</v>
      </c>
      <c r="H389" s="1079">
        <v>0.55000000000000004</v>
      </c>
      <c r="I389" s="1086">
        <f t="shared" si="20"/>
        <v>6807.4050000000007</v>
      </c>
      <c r="J389" s="1087">
        <f t="shared" si="19"/>
        <v>6807.4050000000007</v>
      </c>
    </row>
    <row r="390" spans="1:10" ht="40.200000000000003" customHeight="1">
      <c r="A390" s="1089" t="s">
        <v>1216</v>
      </c>
      <c r="B390" s="1090" t="s">
        <v>1785</v>
      </c>
      <c r="C390" s="1072">
        <v>46194</v>
      </c>
      <c r="D390" s="1076" t="s">
        <v>2033</v>
      </c>
      <c r="E390" s="1091" t="s">
        <v>2034</v>
      </c>
      <c r="F390" s="1077">
        <v>12377.1</v>
      </c>
      <c r="G390" s="1078" t="s">
        <v>1584</v>
      </c>
      <c r="H390" s="1079">
        <v>0.55000000000000004</v>
      </c>
      <c r="I390" s="1086">
        <f t="shared" si="20"/>
        <v>6807.4050000000007</v>
      </c>
      <c r="J390" s="1087">
        <f t="shared" si="19"/>
        <v>6807.4050000000007</v>
      </c>
    </row>
    <row r="391" spans="1:10" ht="40.200000000000003" customHeight="1">
      <c r="A391" s="1089" t="s">
        <v>1213</v>
      </c>
      <c r="B391" s="1090" t="s">
        <v>1467</v>
      </c>
      <c r="C391" s="1072">
        <v>46194</v>
      </c>
      <c r="D391" s="1076" t="s">
        <v>2035</v>
      </c>
      <c r="E391" s="1091" t="s">
        <v>2036</v>
      </c>
      <c r="F391" s="1077">
        <v>15848.43</v>
      </c>
      <c r="G391" s="1078" t="s">
        <v>1584</v>
      </c>
      <c r="H391" s="1079">
        <v>0.55000000000000004</v>
      </c>
      <c r="I391" s="1086">
        <f t="shared" si="20"/>
        <v>8716.6365000000005</v>
      </c>
      <c r="J391" s="1087">
        <f t="shared" si="19"/>
        <v>8716.6365000000005</v>
      </c>
    </row>
    <row r="392" spans="1:10" ht="40.200000000000003" customHeight="1">
      <c r="A392" s="1089" t="s">
        <v>1213</v>
      </c>
      <c r="B392" s="1090" t="s">
        <v>1467</v>
      </c>
      <c r="C392" s="1072">
        <v>46194</v>
      </c>
      <c r="D392" s="1076" t="s">
        <v>2037</v>
      </c>
      <c r="E392" s="1091" t="s">
        <v>2038</v>
      </c>
      <c r="F392" s="1077">
        <v>15848.43</v>
      </c>
      <c r="G392" s="1078" t="s">
        <v>1584</v>
      </c>
      <c r="H392" s="1079">
        <v>0.55000000000000004</v>
      </c>
      <c r="I392" s="1086">
        <f t="shared" si="20"/>
        <v>8716.6365000000005</v>
      </c>
      <c r="J392" s="1087">
        <f t="shared" si="19"/>
        <v>8716.6365000000005</v>
      </c>
    </row>
    <row r="393" spans="1:10" ht="40.200000000000003" customHeight="1">
      <c r="A393" s="1089" t="s">
        <v>1216</v>
      </c>
      <c r="B393" s="1090" t="s">
        <v>1785</v>
      </c>
      <c r="C393" s="1072">
        <v>46194</v>
      </c>
      <c r="D393" s="1076" t="s">
        <v>1927</v>
      </c>
      <c r="E393" s="1091" t="s">
        <v>1928</v>
      </c>
      <c r="F393" s="1077">
        <v>12377.1</v>
      </c>
      <c r="G393" s="1078" t="s">
        <v>1584</v>
      </c>
      <c r="H393" s="1079">
        <v>0.55000000000000004</v>
      </c>
      <c r="I393" s="1086">
        <f t="shared" si="20"/>
        <v>6807.4050000000007</v>
      </c>
      <c r="J393" s="1087">
        <f t="shared" si="19"/>
        <v>6807.4050000000007</v>
      </c>
    </row>
    <row r="394" spans="1:10" ht="40.200000000000003" customHeight="1">
      <c r="A394" s="1089" t="s">
        <v>1216</v>
      </c>
      <c r="B394" s="1090" t="s">
        <v>1785</v>
      </c>
      <c r="C394" s="1072">
        <v>46194</v>
      </c>
      <c r="D394" s="1076" t="s">
        <v>1929</v>
      </c>
      <c r="E394" s="1091" t="s">
        <v>1930</v>
      </c>
      <c r="F394" s="1077">
        <v>12377.1</v>
      </c>
      <c r="G394" s="1078" t="s">
        <v>1584</v>
      </c>
      <c r="H394" s="1079">
        <v>0.55000000000000004</v>
      </c>
      <c r="I394" s="1086">
        <f t="shared" si="20"/>
        <v>6807.4050000000007</v>
      </c>
      <c r="J394" s="1087">
        <f t="shared" ref="J394:J404" si="21">I394*G394</f>
        <v>6807.4050000000007</v>
      </c>
    </row>
    <row r="395" spans="1:10" ht="40.200000000000003" customHeight="1">
      <c r="A395" s="1089" t="s">
        <v>1216</v>
      </c>
      <c r="B395" s="1090" t="s">
        <v>1785</v>
      </c>
      <c r="C395" s="1072">
        <v>46194</v>
      </c>
      <c r="D395" s="1076" t="s">
        <v>1931</v>
      </c>
      <c r="E395" s="1091" t="s">
        <v>1932</v>
      </c>
      <c r="F395" s="1077">
        <v>12377.1</v>
      </c>
      <c r="G395" s="1078" t="s">
        <v>1584</v>
      </c>
      <c r="H395" s="1079">
        <v>0.55000000000000004</v>
      </c>
      <c r="I395" s="1086">
        <f t="shared" si="20"/>
        <v>6807.4050000000007</v>
      </c>
      <c r="J395" s="1087">
        <f t="shared" si="21"/>
        <v>6807.4050000000007</v>
      </c>
    </row>
    <row r="396" spans="1:10" ht="40.200000000000003" customHeight="1">
      <c r="A396" s="1089" t="s">
        <v>1216</v>
      </c>
      <c r="B396" s="1090" t="s">
        <v>1785</v>
      </c>
      <c r="C396" s="1072">
        <v>46194</v>
      </c>
      <c r="D396" s="1076" t="s">
        <v>1933</v>
      </c>
      <c r="E396" s="1091" t="s">
        <v>1934</v>
      </c>
      <c r="F396" s="1077">
        <v>12377.1</v>
      </c>
      <c r="G396" s="1078" t="s">
        <v>1584</v>
      </c>
      <c r="H396" s="1079">
        <v>0.55000000000000004</v>
      </c>
      <c r="I396" s="1086">
        <f t="shared" si="20"/>
        <v>6807.4050000000007</v>
      </c>
      <c r="J396" s="1087">
        <f t="shared" si="21"/>
        <v>6807.4050000000007</v>
      </c>
    </row>
    <row r="397" spans="1:10" ht="40.200000000000003" customHeight="1">
      <c r="A397" s="1089" t="s">
        <v>1218</v>
      </c>
      <c r="B397" s="1090" t="s">
        <v>1826</v>
      </c>
      <c r="C397" s="1072">
        <v>46195</v>
      </c>
      <c r="D397" s="1076" t="s">
        <v>1935</v>
      </c>
      <c r="E397" s="1091" t="s">
        <v>1936</v>
      </c>
      <c r="F397" s="1077">
        <v>13.58</v>
      </c>
      <c r="G397" s="1078" t="s">
        <v>1939</v>
      </c>
      <c r="H397" s="1079">
        <v>1</v>
      </c>
      <c r="I397" s="1086">
        <f t="shared" si="20"/>
        <v>13.58</v>
      </c>
      <c r="J397" s="1087">
        <f t="shared" si="21"/>
        <v>22648.452399999998</v>
      </c>
    </row>
    <row r="398" spans="1:10" ht="40.200000000000003" customHeight="1">
      <c r="A398" s="1089" t="s">
        <v>966</v>
      </c>
      <c r="B398" s="1090" t="s">
        <v>965</v>
      </c>
      <c r="C398" s="1072">
        <v>46195</v>
      </c>
      <c r="D398" s="1076" t="s">
        <v>1937</v>
      </c>
      <c r="E398" s="1091" t="s">
        <v>1938</v>
      </c>
      <c r="F398" s="1077">
        <v>22.31</v>
      </c>
      <c r="G398" s="1078" t="s">
        <v>1940</v>
      </c>
      <c r="H398" s="1079">
        <v>1</v>
      </c>
      <c r="I398" s="1086">
        <f t="shared" si="20"/>
        <v>22.31</v>
      </c>
      <c r="J398" s="1087">
        <f t="shared" si="21"/>
        <v>25083.132999999998</v>
      </c>
    </row>
    <row r="399" spans="1:10" ht="40.200000000000003" customHeight="1">
      <c r="A399" s="1089" t="s">
        <v>966</v>
      </c>
      <c r="B399" s="1090" t="s">
        <v>965</v>
      </c>
      <c r="C399" s="1072">
        <v>46194</v>
      </c>
      <c r="D399" s="1076" t="s">
        <v>1812</v>
      </c>
      <c r="E399" s="1091" t="s">
        <v>1813</v>
      </c>
      <c r="F399" s="1077">
        <v>22.31</v>
      </c>
      <c r="G399" s="1078" t="s">
        <v>1824</v>
      </c>
      <c r="H399" s="1079">
        <v>1</v>
      </c>
      <c r="I399" s="1086">
        <f t="shared" si="20"/>
        <v>22.31</v>
      </c>
      <c r="J399" s="1087">
        <f t="shared" si="21"/>
        <v>56014.386299999998</v>
      </c>
    </row>
    <row r="400" spans="1:10" ht="40.200000000000003" customHeight="1">
      <c r="A400" s="1089" t="s">
        <v>1211</v>
      </c>
      <c r="B400" s="1090" t="s">
        <v>1212</v>
      </c>
      <c r="C400" s="1072">
        <v>46194</v>
      </c>
      <c r="D400" s="1076" t="s">
        <v>1814</v>
      </c>
      <c r="E400" s="1091" t="s">
        <v>1815</v>
      </c>
      <c r="F400" s="1077">
        <v>221.14</v>
      </c>
      <c r="G400" s="1078" t="s">
        <v>1348</v>
      </c>
      <c r="H400" s="1079">
        <v>0.45</v>
      </c>
      <c r="I400" s="1086">
        <f t="shared" si="20"/>
        <v>99.512999999999991</v>
      </c>
      <c r="J400" s="1087">
        <f t="shared" si="21"/>
        <v>9831.884399999999</v>
      </c>
    </row>
    <row r="401" spans="1:10" ht="40.200000000000003" customHeight="1">
      <c r="A401" s="1089" t="s">
        <v>1211</v>
      </c>
      <c r="B401" s="1090" t="s">
        <v>1212</v>
      </c>
      <c r="C401" s="1072">
        <v>46194</v>
      </c>
      <c r="D401" s="1076" t="s">
        <v>1816</v>
      </c>
      <c r="E401" s="1091" t="s">
        <v>1817</v>
      </c>
      <c r="F401" s="1077">
        <v>221.14</v>
      </c>
      <c r="G401" s="1078" t="s">
        <v>1460</v>
      </c>
      <c r="H401" s="1079">
        <v>0.45</v>
      </c>
      <c r="I401" s="1086">
        <f t="shared" si="20"/>
        <v>99.512999999999991</v>
      </c>
      <c r="J401" s="1087">
        <f t="shared" si="21"/>
        <v>5851.3643999999995</v>
      </c>
    </row>
    <row r="402" spans="1:10" ht="40.200000000000003" customHeight="1">
      <c r="A402" s="1089" t="s">
        <v>1765</v>
      </c>
      <c r="B402" s="1090" t="s">
        <v>1253</v>
      </c>
      <c r="C402" s="1072">
        <v>46194</v>
      </c>
      <c r="D402" s="1076" t="s">
        <v>1818</v>
      </c>
      <c r="E402" s="1091" t="s">
        <v>1819</v>
      </c>
      <c r="F402" s="1077">
        <v>22.31</v>
      </c>
      <c r="G402" s="1078" t="s">
        <v>1825</v>
      </c>
      <c r="H402" s="1079">
        <v>1</v>
      </c>
      <c r="I402" s="1086">
        <f t="shared" si="20"/>
        <v>22.31</v>
      </c>
      <c r="J402" s="1087">
        <f t="shared" si="21"/>
        <v>143303.1537</v>
      </c>
    </row>
    <row r="403" spans="1:10" ht="40.200000000000003" customHeight="1">
      <c r="A403" s="1089" t="s">
        <v>1497</v>
      </c>
      <c r="B403" s="1090" t="s">
        <v>1496</v>
      </c>
      <c r="C403" s="1072">
        <v>46194</v>
      </c>
      <c r="D403" s="1076" t="s">
        <v>1820</v>
      </c>
      <c r="E403" s="1091" t="s">
        <v>1821</v>
      </c>
      <c r="F403" s="1077">
        <v>397.67</v>
      </c>
      <c r="G403" s="1078" t="s">
        <v>1347</v>
      </c>
      <c r="H403" s="1079">
        <v>1</v>
      </c>
      <c r="I403" s="1086">
        <f t="shared" si="20"/>
        <v>397.67</v>
      </c>
      <c r="J403" s="1087">
        <f t="shared" si="21"/>
        <v>39289.796000000002</v>
      </c>
    </row>
    <row r="404" spans="1:10" ht="40.200000000000003" customHeight="1">
      <c r="A404" s="1089" t="s">
        <v>966</v>
      </c>
      <c r="B404" s="1090" t="s">
        <v>965</v>
      </c>
      <c r="C404" s="1072">
        <v>46195</v>
      </c>
      <c r="D404" s="1076" t="s">
        <v>1832</v>
      </c>
      <c r="E404" s="1091" t="s">
        <v>1833</v>
      </c>
      <c r="F404" s="1077">
        <v>22.31</v>
      </c>
      <c r="G404" s="1078" t="s">
        <v>1941</v>
      </c>
      <c r="H404" s="1079">
        <v>1</v>
      </c>
      <c r="I404" s="1086">
        <f t="shared" ref="I404:I471" si="22">H404*F404</f>
        <v>22.31</v>
      </c>
      <c r="J404" s="1087">
        <f t="shared" si="21"/>
        <v>5200.2379000000001</v>
      </c>
    </row>
    <row r="405" spans="1:10" ht="40.200000000000003" customHeight="1">
      <c r="A405" s="1089" t="s">
        <v>966</v>
      </c>
      <c r="B405" s="1090" t="s">
        <v>965</v>
      </c>
      <c r="C405" s="1072">
        <v>46195</v>
      </c>
      <c r="D405" s="1076" t="s">
        <v>1834</v>
      </c>
      <c r="E405" s="1091" t="s">
        <v>1835</v>
      </c>
      <c r="F405" s="1077">
        <v>22.31</v>
      </c>
      <c r="G405" s="1078" t="s">
        <v>1942</v>
      </c>
      <c r="H405" s="1079">
        <v>1</v>
      </c>
      <c r="I405" s="1086">
        <f t="shared" si="22"/>
        <v>22.31</v>
      </c>
      <c r="J405" s="1087">
        <f t="shared" ref="J405:J424" si="23">I405*G405</f>
        <v>254.55709999999999</v>
      </c>
    </row>
    <row r="406" spans="1:10" ht="40.200000000000003" customHeight="1">
      <c r="A406" s="1089" t="s">
        <v>966</v>
      </c>
      <c r="B406" s="1090" t="s">
        <v>965</v>
      </c>
      <c r="C406" s="1072">
        <v>46196</v>
      </c>
      <c r="D406" s="1076" t="s">
        <v>1836</v>
      </c>
      <c r="E406" s="1091" t="s">
        <v>1837</v>
      </c>
      <c r="F406" s="1077">
        <v>22.31</v>
      </c>
      <c r="G406" s="1078" t="s">
        <v>1943</v>
      </c>
      <c r="H406" s="1079">
        <v>1</v>
      </c>
      <c r="I406" s="1086">
        <f t="shared" si="22"/>
        <v>22.31</v>
      </c>
      <c r="J406" s="1087">
        <f t="shared" si="23"/>
        <v>4919.3549999999996</v>
      </c>
    </row>
    <row r="407" spans="1:10" ht="40.200000000000003" customHeight="1">
      <c r="A407" s="1089" t="s">
        <v>966</v>
      </c>
      <c r="B407" s="1090" t="s">
        <v>965</v>
      </c>
      <c r="C407" s="1072">
        <v>46195</v>
      </c>
      <c r="D407" s="1076" t="s">
        <v>1838</v>
      </c>
      <c r="E407" s="1091" t="s">
        <v>1839</v>
      </c>
      <c r="F407" s="1077">
        <v>22.31</v>
      </c>
      <c r="G407" s="1078" t="s">
        <v>1944</v>
      </c>
      <c r="H407" s="1079">
        <v>1</v>
      </c>
      <c r="I407" s="1086">
        <f t="shared" si="22"/>
        <v>22.31</v>
      </c>
      <c r="J407" s="1087">
        <f t="shared" si="23"/>
        <v>1407.0916999999999</v>
      </c>
    </row>
    <row r="408" spans="1:10" ht="40.200000000000003" customHeight="1">
      <c r="A408" s="1089" t="s">
        <v>966</v>
      </c>
      <c r="B408" s="1090" t="s">
        <v>965</v>
      </c>
      <c r="C408" s="1072">
        <v>46196</v>
      </c>
      <c r="D408" s="1076" t="s">
        <v>1840</v>
      </c>
      <c r="E408" s="1091" t="s">
        <v>1841</v>
      </c>
      <c r="F408" s="1077">
        <v>22.31</v>
      </c>
      <c r="G408" s="1078" t="s">
        <v>1945</v>
      </c>
      <c r="H408" s="1079">
        <v>1</v>
      </c>
      <c r="I408" s="1086">
        <f t="shared" si="22"/>
        <v>22.31</v>
      </c>
      <c r="J408" s="1087">
        <f t="shared" si="23"/>
        <v>6363.0350999999991</v>
      </c>
    </row>
    <row r="409" spans="1:10" ht="40.200000000000003" customHeight="1">
      <c r="A409" s="1089" t="s">
        <v>1765</v>
      </c>
      <c r="B409" s="1090" t="s">
        <v>1253</v>
      </c>
      <c r="C409" s="1072">
        <v>46196</v>
      </c>
      <c r="D409" s="1076" t="s">
        <v>1842</v>
      </c>
      <c r="E409" s="1091" t="s">
        <v>1843</v>
      </c>
      <c r="F409" s="1077">
        <v>22.31</v>
      </c>
      <c r="G409" s="1078" t="s">
        <v>1946</v>
      </c>
      <c r="H409" s="1079">
        <v>1</v>
      </c>
      <c r="I409" s="1086">
        <f t="shared" si="22"/>
        <v>22.31</v>
      </c>
      <c r="J409" s="1087">
        <f t="shared" si="23"/>
        <v>164268.53</v>
      </c>
    </row>
    <row r="410" spans="1:10" ht="40.200000000000003" customHeight="1">
      <c r="A410" s="1074" t="s">
        <v>1308</v>
      </c>
      <c r="B410" s="1075" t="s">
        <v>1964</v>
      </c>
      <c r="C410" s="1071">
        <v>46195</v>
      </c>
      <c r="D410" s="1076" t="s">
        <v>1844</v>
      </c>
      <c r="E410" s="1091" t="s">
        <v>1845</v>
      </c>
      <c r="F410" s="1077">
        <v>884.56</v>
      </c>
      <c r="G410" s="1078" t="s">
        <v>1947</v>
      </c>
      <c r="H410" s="1079">
        <v>0.05</v>
      </c>
      <c r="I410" s="1086">
        <f t="shared" si="22"/>
        <v>44.228000000000002</v>
      </c>
      <c r="J410" s="1087">
        <f t="shared" si="23"/>
        <v>3847.8360000000002</v>
      </c>
    </row>
    <row r="411" spans="1:10" ht="40.200000000000003" customHeight="1">
      <c r="A411" s="1074" t="s">
        <v>1311</v>
      </c>
      <c r="B411" s="1075" t="s">
        <v>1965</v>
      </c>
      <c r="C411" s="1071">
        <v>46195</v>
      </c>
      <c r="D411" s="1076" t="s">
        <v>1846</v>
      </c>
      <c r="E411" s="1091" t="s">
        <v>1847</v>
      </c>
      <c r="F411" s="1077">
        <v>743.93</v>
      </c>
      <c r="G411" s="1078" t="s">
        <v>1948</v>
      </c>
      <c r="H411" s="1079">
        <v>0.05</v>
      </c>
      <c r="I411" s="1086">
        <f t="shared" si="22"/>
        <v>37.1965</v>
      </c>
      <c r="J411" s="1087">
        <f t="shared" si="23"/>
        <v>3245.3946249999999</v>
      </c>
    </row>
    <row r="412" spans="1:10" ht="40.200000000000003" customHeight="1">
      <c r="A412" s="1074" t="s">
        <v>1966</v>
      </c>
      <c r="B412" s="1075" t="s">
        <v>1968</v>
      </c>
      <c r="C412" s="1071">
        <v>46195</v>
      </c>
      <c r="D412" s="1076" t="s">
        <v>1848</v>
      </c>
      <c r="E412" s="1091" t="s">
        <v>1849</v>
      </c>
      <c r="F412" s="1077">
        <v>30133.35</v>
      </c>
      <c r="G412" s="1078" t="s">
        <v>1304</v>
      </c>
      <c r="H412" s="1079">
        <v>0.05</v>
      </c>
      <c r="I412" s="1086">
        <f t="shared" si="22"/>
        <v>1506.6675</v>
      </c>
      <c r="J412" s="1087">
        <f t="shared" si="23"/>
        <v>1506.6675</v>
      </c>
    </row>
    <row r="413" spans="1:10" ht="40.200000000000003" customHeight="1">
      <c r="A413" s="1074" t="s">
        <v>1966</v>
      </c>
      <c r="B413" s="1075" t="s">
        <v>1968</v>
      </c>
      <c r="C413" s="1071">
        <v>46195</v>
      </c>
      <c r="D413" s="1076" t="s">
        <v>1850</v>
      </c>
      <c r="E413" s="1091" t="s">
        <v>1851</v>
      </c>
      <c r="F413" s="1077">
        <v>30133.35</v>
      </c>
      <c r="G413" s="1078" t="s">
        <v>1304</v>
      </c>
      <c r="H413" s="1079">
        <v>0.05</v>
      </c>
      <c r="I413" s="1086">
        <f t="shared" si="22"/>
        <v>1506.6675</v>
      </c>
      <c r="J413" s="1087">
        <f t="shared" si="23"/>
        <v>1506.6675</v>
      </c>
    </row>
    <row r="414" spans="1:10" ht="40.200000000000003" customHeight="1">
      <c r="A414" s="1074" t="s">
        <v>1967</v>
      </c>
      <c r="B414" s="1075" t="s">
        <v>1969</v>
      </c>
      <c r="C414" s="1071">
        <v>46195</v>
      </c>
      <c r="D414" s="1076" t="s">
        <v>1852</v>
      </c>
      <c r="E414" s="1091" t="s">
        <v>1853</v>
      </c>
      <c r="F414" s="1077">
        <v>19537.02</v>
      </c>
      <c r="G414" s="1078" t="s">
        <v>1304</v>
      </c>
      <c r="H414" s="1079">
        <v>0.05</v>
      </c>
      <c r="I414" s="1086">
        <f t="shared" si="22"/>
        <v>976.85100000000011</v>
      </c>
      <c r="J414" s="1087">
        <f t="shared" si="23"/>
        <v>976.85100000000011</v>
      </c>
    </row>
    <row r="415" spans="1:10" ht="40.200000000000003" customHeight="1">
      <c r="A415" s="1089" t="s">
        <v>1471</v>
      </c>
      <c r="B415" s="1090" t="s">
        <v>1970</v>
      </c>
      <c r="C415" s="1072">
        <v>46196</v>
      </c>
      <c r="D415" s="1076" t="s">
        <v>1854</v>
      </c>
      <c r="E415" s="1091" t="s">
        <v>1855</v>
      </c>
      <c r="F415" s="1077">
        <v>212.41</v>
      </c>
      <c r="G415" s="1078" t="s">
        <v>1949</v>
      </c>
      <c r="H415" s="1079">
        <v>0.05</v>
      </c>
      <c r="I415" s="1086">
        <f t="shared" si="22"/>
        <v>10.6205</v>
      </c>
      <c r="J415" s="1087">
        <f t="shared" si="23"/>
        <v>448.60991999999999</v>
      </c>
    </row>
    <row r="416" spans="1:10" ht="40.200000000000003" customHeight="1">
      <c r="A416" s="1089" t="s">
        <v>1213</v>
      </c>
      <c r="B416" s="1090" t="s">
        <v>1972</v>
      </c>
      <c r="C416" s="1072">
        <v>46196</v>
      </c>
      <c r="D416" s="1076" t="s">
        <v>1856</v>
      </c>
      <c r="E416" s="1091" t="s">
        <v>1857</v>
      </c>
      <c r="F416" s="1077">
        <v>15848.43</v>
      </c>
      <c r="G416" s="1078" t="s">
        <v>1304</v>
      </c>
      <c r="H416" s="1079">
        <v>0.05</v>
      </c>
      <c r="I416" s="1086">
        <f t="shared" si="22"/>
        <v>792.42150000000004</v>
      </c>
      <c r="J416" s="1087">
        <f t="shared" si="23"/>
        <v>792.42150000000004</v>
      </c>
    </row>
    <row r="417" spans="1:10" ht="40.200000000000003" customHeight="1">
      <c r="A417" s="1089" t="s">
        <v>1971</v>
      </c>
      <c r="B417" s="1090" t="s">
        <v>1973</v>
      </c>
      <c r="C417" s="1072">
        <v>46196</v>
      </c>
      <c r="D417" s="1076" t="s">
        <v>1858</v>
      </c>
      <c r="E417" s="1091" t="s">
        <v>1859</v>
      </c>
      <c r="F417" s="1077">
        <v>8820.42</v>
      </c>
      <c r="G417" s="1078" t="s">
        <v>1304</v>
      </c>
      <c r="H417" s="1079">
        <v>0.05</v>
      </c>
      <c r="I417" s="1086">
        <f t="shared" si="22"/>
        <v>441.02100000000002</v>
      </c>
      <c r="J417" s="1087">
        <f t="shared" si="23"/>
        <v>441.02100000000002</v>
      </c>
    </row>
    <row r="418" spans="1:10" ht="40.200000000000003" customHeight="1">
      <c r="A418" s="1089" t="s">
        <v>1971</v>
      </c>
      <c r="B418" s="1090" t="s">
        <v>1973</v>
      </c>
      <c r="C418" s="1072">
        <v>46196</v>
      </c>
      <c r="D418" s="1076" t="s">
        <v>1860</v>
      </c>
      <c r="E418" s="1091" t="s">
        <v>1861</v>
      </c>
      <c r="F418" s="1077">
        <v>8820.42</v>
      </c>
      <c r="G418" s="1078" t="s">
        <v>1304</v>
      </c>
      <c r="H418" s="1079">
        <v>0.05</v>
      </c>
      <c r="I418" s="1086">
        <f t="shared" si="22"/>
        <v>441.02100000000002</v>
      </c>
      <c r="J418" s="1087">
        <f t="shared" si="23"/>
        <v>441.02100000000002</v>
      </c>
    </row>
    <row r="419" spans="1:10" ht="40.200000000000003" customHeight="1">
      <c r="A419" s="1089" t="s">
        <v>1765</v>
      </c>
      <c r="B419" s="1090" t="s">
        <v>1253</v>
      </c>
      <c r="C419" s="1072">
        <v>46200</v>
      </c>
      <c r="D419" s="1076" t="s">
        <v>5767</v>
      </c>
      <c r="E419" s="1091" t="s">
        <v>5768</v>
      </c>
      <c r="F419" s="1077">
        <v>22.31</v>
      </c>
      <c r="G419" s="1078" t="s">
        <v>5769</v>
      </c>
      <c r="H419" s="1079">
        <v>1</v>
      </c>
      <c r="I419" s="1086">
        <f t="shared" si="22"/>
        <v>22.31</v>
      </c>
      <c r="J419" s="1087">
        <f t="shared" si="23"/>
        <v>59291.948399999994</v>
      </c>
    </row>
    <row r="420" spans="1:10" ht="40.200000000000003" customHeight="1">
      <c r="A420" s="1089" t="s">
        <v>1471</v>
      </c>
      <c r="B420" s="1090" t="s">
        <v>1970</v>
      </c>
      <c r="C420" s="1072">
        <v>46196</v>
      </c>
      <c r="D420" s="1076" t="s">
        <v>1862</v>
      </c>
      <c r="E420" s="1091" t="s">
        <v>1863</v>
      </c>
      <c r="F420" s="1077">
        <v>212.41</v>
      </c>
      <c r="G420" s="1078" t="s">
        <v>1950</v>
      </c>
      <c r="H420" s="1079">
        <v>0.05</v>
      </c>
      <c r="I420" s="1086">
        <f t="shared" si="22"/>
        <v>10.6205</v>
      </c>
      <c r="J420" s="1087">
        <f t="shared" si="23"/>
        <v>836.8954</v>
      </c>
    </row>
    <row r="421" spans="1:10" ht="40.200000000000003" customHeight="1">
      <c r="A421" s="1074" t="s">
        <v>1966</v>
      </c>
      <c r="B421" s="1075" t="s">
        <v>1968</v>
      </c>
      <c r="C421" s="1071">
        <v>46196</v>
      </c>
      <c r="D421" s="1076" t="s">
        <v>1864</v>
      </c>
      <c r="E421" s="1091" t="s">
        <v>1865</v>
      </c>
      <c r="F421" s="1077">
        <v>30133.35</v>
      </c>
      <c r="G421" s="1078" t="s">
        <v>1304</v>
      </c>
      <c r="H421" s="1079">
        <v>0.25</v>
      </c>
      <c r="I421" s="1086">
        <f t="shared" si="22"/>
        <v>7533.3374999999996</v>
      </c>
      <c r="J421" s="1087">
        <f t="shared" si="23"/>
        <v>7533.3374999999996</v>
      </c>
    </row>
    <row r="422" spans="1:10" ht="40.200000000000003" customHeight="1">
      <c r="A422" s="1089" t="s">
        <v>1471</v>
      </c>
      <c r="B422" s="1090" t="s">
        <v>1970</v>
      </c>
      <c r="C422" s="1072">
        <v>46195</v>
      </c>
      <c r="D422" s="1076" t="s">
        <v>1866</v>
      </c>
      <c r="E422" s="1091" t="s">
        <v>1867</v>
      </c>
      <c r="F422" s="1077">
        <v>212.41</v>
      </c>
      <c r="G422" s="1078" t="s">
        <v>1748</v>
      </c>
      <c r="H422" s="1079">
        <v>0.45</v>
      </c>
      <c r="I422" s="1086">
        <f t="shared" si="22"/>
        <v>95.584500000000006</v>
      </c>
      <c r="J422" s="1087">
        <f t="shared" si="23"/>
        <v>5620.3685999999998</v>
      </c>
    </row>
    <row r="423" spans="1:10" ht="40.200000000000003" customHeight="1">
      <c r="A423" s="1089" t="s">
        <v>1217</v>
      </c>
      <c r="B423" s="1090" t="s">
        <v>1307</v>
      </c>
      <c r="C423" s="1072">
        <v>46195</v>
      </c>
      <c r="D423" s="1076" t="s">
        <v>1868</v>
      </c>
      <c r="E423" s="1091" t="s">
        <v>1869</v>
      </c>
      <c r="F423" s="1077">
        <v>329.77</v>
      </c>
      <c r="G423" s="1078" t="s">
        <v>1951</v>
      </c>
      <c r="H423" s="1079">
        <v>0.45</v>
      </c>
      <c r="I423" s="1086">
        <f t="shared" si="22"/>
        <v>148.3965</v>
      </c>
      <c r="J423" s="1087">
        <f t="shared" si="23"/>
        <v>15037.017345</v>
      </c>
    </row>
    <row r="424" spans="1:10" ht="40.200000000000003" customHeight="1">
      <c r="A424" s="1089" t="s">
        <v>1471</v>
      </c>
      <c r="B424" s="1090" t="s">
        <v>1970</v>
      </c>
      <c r="C424" s="1072">
        <v>46195</v>
      </c>
      <c r="D424" s="1076" t="s">
        <v>1870</v>
      </c>
      <c r="E424" s="1091" t="s">
        <v>1871</v>
      </c>
      <c r="F424" s="1077">
        <v>212.41</v>
      </c>
      <c r="G424" s="1078" t="s">
        <v>1748</v>
      </c>
      <c r="H424" s="1079">
        <v>0.45</v>
      </c>
      <c r="I424" s="1086">
        <f t="shared" si="22"/>
        <v>95.584500000000006</v>
      </c>
      <c r="J424" s="1087">
        <f t="shared" si="23"/>
        <v>5620.3685999999998</v>
      </c>
    </row>
    <row r="425" spans="1:10" ht="40.200000000000003" customHeight="1">
      <c r="A425" s="1089" t="s">
        <v>1218</v>
      </c>
      <c r="B425" s="1090" t="s">
        <v>1481</v>
      </c>
      <c r="C425" s="1072">
        <v>46196</v>
      </c>
      <c r="D425" s="1076" t="s">
        <v>1872</v>
      </c>
      <c r="E425" s="1091" t="s">
        <v>1873</v>
      </c>
      <c r="F425" s="1077">
        <v>13.58</v>
      </c>
      <c r="G425" s="1078" t="s">
        <v>1952</v>
      </c>
      <c r="H425" s="1079">
        <v>1</v>
      </c>
      <c r="I425" s="1086">
        <f t="shared" si="22"/>
        <v>13.58</v>
      </c>
      <c r="J425" s="1087">
        <f t="shared" ref="J425:J440" si="24">I425*G425</f>
        <v>15164.107000000002</v>
      </c>
    </row>
    <row r="426" spans="1:10" ht="40.200000000000003" customHeight="1">
      <c r="A426" s="1074" t="s">
        <v>1966</v>
      </c>
      <c r="B426" s="1075" t="s">
        <v>1968</v>
      </c>
      <c r="C426" s="1071">
        <v>46196</v>
      </c>
      <c r="D426" s="1076" t="s">
        <v>1874</v>
      </c>
      <c r="E426" s="1091" t="s">
        <v>1875</v>
      </c>
      <c r="F426" s="1077">
        <v>30133.35</v>
      </c>
      <c r="G426" s="1078" t="s">
        <v>1304</v>
      </c>
      <c r="H426" s="1079">
        <v>0.25</v>
      </c>
      <c r="I426" s="1086">
        <f t="shared" si="22"/>
        <v>7533.3374999999996</v>
      </c>
      <c r="J426" s="1087">
        <f t="shared" si="24"/>
        <v>7533.3374999999996</v>
      </c>
    </row>
    <row r="427" spans="1:10" ht="40.200000000000003" customHeight="1">
      <c r="A427" s="1074" t="s">
        <v>1967</v>
      </c>
      <c r="B427" s="1075" t="s">
        <v>1969</v>
      </c>
      <c r="C427" s="1071">
        <v>46196</v>
      </c>
      <c r="D427" s="1076" t="s">
        <v>1876</v>
      </c>
      <c r="E427" s="1091" t="s">
        <v>1877</v>
      </c>
      <c r="F427" s="1077">
        <v>19537.02</v>
      </c>
      <c r="G427" s="1078" t="s">
        <v>1304</v>
      </c>
      <c r="H427" s="1079">
        <v>0.25</v>
      </c>
      <c r="I427" s="1086">
        <f t="shared" si="22"/>
        <v>4884.2550000000001</v>
      </c>
      <c r="J427" s="1087">
        <f t="shared" si="24"/>
        <v>4884.2550000000001</v>
      </c>
    </row>
    <row r="428" spans="1:10" ht="40.200000000000003" customHeight="1">
      <c r="A428" s="1089" t="s">
        <v>966</v>
      </c>
      <c r="B428" s="1090" t="s">
        <v>965</v>
      </c>
      <c r="C428" s="1072">
        <v>46197</v>
      </c>
      <c r="D428" s="1076" t="s">
        <v>1878</v>
      </c>
      <c r="E428" s="1091" t="s">
        <v>1879</v>
      </c>
      <c r="F428" s="1077">
        <v>22.31</v>
      </c>
      <c r="G428" s="1078" t="s">
        <v>1953</v>
      </c>
      <c r="H428" s="1079">
        <v>1</v>
      </c>
      <c r="I428" s="1086">
        <f t="shared" si="22"/>
        <v>22.31</v>
      </c>
      <c r="J428" s="1087">
        <f t="shared" si="24"/>
        <v>17945.2716</v>
      </c>
    </row>
    <row r="429" spans="1:10" ht="40.200000000000003" customHeight="1">
      <c r="A429" s="1089" t="s">
        <v>966</v>
      </c>
      <c r="B429" s="1090" t="s">
        <v>965</v>
      </c>
      <c r="C429" s="1072">
        <v>46197</v>
      </c>
      <c r="D429" s="1076" t="s">
        <v>1880</v>
      </c>
      <c r="E429" s="1091" t="s">
        <v>1881</v>
      </c>
      <c r="F429" s="1077">
        <v>22.31</v>
      </c>
      <c r="G429" s="1078" t="s">
        <v>1954</v>
      </c>
      <c r="H429" s="1079">
        <v>1</v>
      </c>
      <c r="I429" s="1086">
        <f t="shared" si="22"/>
        <v>22.31</v>
      </c>
      <c r="J429" s="1087">
        <f t="shared" si="24"/>
        <v>4897.4912000000004</v>
      </c>
    </row>
    <row r="430" spans="1:10" ht="40.200000000000003" customHeight="1">
      <c r="A430" s="1089" t="s">
        <v>2262</v>
      </c>
      <c r="B430" s="1090" t="s">
        <v>965</v>
      </c>
      <c r="C430" s="1072">
        <v>46207</v>
      </c>
      <c r="D430" s="1076" t="s">
        <v>2039</v>
      </c>
      <c r="E430" s="1091" t="s">
        <v>2040</v>
      </c>
      <c r="F430" s="1077">
        <v>22.31</v>
      </c>
      <c r="G430" s="1078" t="s">
        <v>2041</v>
      </c>
      <c r="H430" s="1079">
        <v>1</v>
      </c>
      <c r="I430" s="1086">
        <f t="shared" si="22"/>
        <v>22.31</v>
      </c>
      <c r="J430" s="1087">
        <f t="shared" si="24"/>
        <v>30170.928499999995</v>
      </c>
    </row>
    <row r="431" spans="1:10" ht="40.200000000000003" customHeight="1">
      <c r="A431" s="1089" t="s">
        <v>1217</v>
      </c>
      <c r="B431" s="1090" t="s">
        <v>1307</v>
      </c>
      <c r="C431" s="1072">
        <v>46196</v>
      </c>
      <c r="D431" s="1076" t="s">
        <v>1882</v>
      </c>
      <c r="E431" s="1091" t="s">
        <v>1883</v>
      </c>
      <c r="F431" s="1077">
        <v>329.77</v>
      </c>
      <c r="G431" s="1078" t="s">
        <v>1348</v>
      </c>
      <c r="H431" s="1079">
        <v>0.15</v>
      </c>
      <c r="I431" s="1086">
        <f t="shared" si="22"/>
        <v>49.465499999999999</v>
      </c>
      <c r="J431" s="1087">
        <f t="shared" si="24"/>
        <v>4887.1913999999997</v>
      </c>
    </row>
    <row r="432" spans="1:10" ht="40.200000000000003" customHeight="1">
      <c r="A432" s="1074" t="s">
        <v>1760</v>
      </c>
      <c r="B432" s="1075" t="s">
        <v>1977</v>
      </c>
      <c r="C432" s="1071">
        <v>46196</v>
      </c>
      <c r="D432" s="1076" t="s">
        <v>1884</v>
      </c>
      <c r="E432" s="1091" t="s">
        <v>1885</v>
      </c>
      <c r="F432" s="1077">
        <v>379.24</v>
      </c>
      <c r="G432" s="1078" t="s">
        <v>1955</v>
      </c>
      <c r="H432" s="1079">
        <v>0.45</v>
      </c>
      <c r="I432" s="1086">
        <f t="shared" si="22"/>
        <v>170.65800000000002</v>
      </c>
      <c r="J432" s="1087">
        <f t="shared" si="24"/>
        <v>7549.909920000001</v>
      </c>
    </row>
    <row r="433" spans="1:10" ht="40.200000000000003" customHeight="1">
      <c r="A433" s="1089" t="s">
        <v>1765</v>
      </c>
      <c r="B433" s="1090" t="s">
        <v>1253</v>
      </c>
      <c r="C433" s="1072">
        <v>46196</v>
      </c>
      <c r="D433" s="1076" t="s">
        <v>1886</v>
      </c>
      <c r="E433" s="1091" t="s">
        <v>1887</v>
      </c>
      <c r="F433" s="1077">
        <v>22.31</v>
      </c>
      <c r="G433" s="1078" t="s">
        <v>1956</v>
      </c>
      <c r="H433" s="1079">
        <v>1</v>
      </c>
      <c r="I433" s="1086">
        <f t="shared" si="22"/>
        <v>22.31</v>
      </c>
      <c r="J433" s="1087">
        <f t="shared" si="24"/>
        <v>64545.730299999996</v>
      </c>
    </row>
    <row r="434" spans="1:10" ht="40.200000000000003" customHeight="1">
      <c r="A434" s="1089" t="s">
        <v>1471</v>
      </c>
      <c r="B434" s="1090" t="s">
        <v>1970</v>
      </c>
      <c r="C434" s="1072">
        <v>46197</v>
      </c>
      <c r="D434" s="1076" t="s">
        <v>1888</v>
      </c>
      <c r="E434" s="1091" t="s">
        <v>1889</v>
      </c>
      <c r="F434" s="1077">
        <v>212.41</v>
      </c>
      <c r="G434" s="1078" t="s">
        <v>1957</v>
      </c>
      <c r="H434" s="1079">
        <v>0.05</v>
      </c>
      <c r="I434" s="1086">
        <f t="shared" si="22"/>
        <v>10.6205</v>
      </c>
      <c r="J434" s="1087">
        <f t="shared" si="24"/>
        <v>830.5231</v>
      </c>
    </row>
    <row r="435" spans="1:10" ht="40.200000000000003" customHeight="1">
      <c r="A435" s="1089" t="s">
        <v>1975</v>
      </c>
      <c r="B435" s="1090" t="s">
        <v>1974</v>
      </c>
      <c r="C435" s="1072">
        <v>46197</v>
      </c>
      <c r="D435" s="1076" t="s">
        <v>1890</v>
      </c>
      <c r="E435" s="1091" t="s">
        <v>1891</v>
      </c>
      <c r="F435" s="1077">
        <v>19018.11</v>
      </c>
      <c r="G435" s="1078" t="s">
        <v>1304</v>
      </c>
      <c r="H435" s="1079">
        <v>0.05</v>
      </c>
      <c r="I435" s="1086">
        <f t="shared" si="22"/>
        <v>950.90550000000007</v>
      </c>
      <c r="J435" s="1087">
        <f t="shared" si="24"/>
        <v>950.90550000000007</v>
      </c>
    </row>
    <row r="436" spans="1:10" ht="40.200000000000003" customHeight="1">
      <c r="A436" s="1089" t="s">
        <v>1211</v>
      </c>
      <c r="B436" s="1090" t="s">
        <v>1976</v>
      </c>
      <c r="C436" s="1072">
        <v>46197</v>
      </c>
      <c r="D436" s="1076" t="s">
        <v>1892</v>
      </c>
      <c r="E436" s="1091" t="s">
        <v>1893</v>
      </c>
      <c r="F436" s="1077">
        <v>221.14</v>
      </c>
      <c r="G436" s="1078" t="s">
        <v>1958</v>
      </c>
      <c r="H436" s="1079">
        <v>0.05</v>
      </c>
      <c r="I436" s="1086">
        <f t="shared" si="22"/>
        <v>11.057</v>
      </c>
      <c r="J436" s="1087">
        <f t="shared" si="24"/>
        <v>1125.6025999999999</v>
      </c>
    </row>
    <row r="437" spans="1:10" ht="40.200000000000003" customHeight="1">
      <c r="A437" s="1089" t="s">
        <v>1211</v>
      </c>
      <c r="B437" s="1090" t="s">
        <v>1976</v>
      </c>
      <c r="C437" s="1072">
        <v>46197</v>
      </c>
      <c r="D437" s="1076" t="s">
        <v>1894</v>
      </c>
      <c r="E437" s="1091" t="s">
        <v>1895</v>
      </c>
      <c r="F437" s="1077">
        <v>221.14</v>
      </c>
      <c r="G437" s="1078" t="s">
        <v>1959</v>
      </c>
      <c r="H437" s="1079">
        <v>0.05</v>
      </c>
      <c r="I437" s="1086">
        <f t="shared" si="22"/>
        <v>11.057</v>
      </c>
      <c r="J437" s="1087">
        <f t="shared" si="24"/>
        <v>1120.0741</v>
      </c>
    </row>
    <row r="438" spans="1:10" ht="40.200000000000003" customHeight="1">
      <c r="A438" s="1089" t="s">
        <v>1213</v>
      </c>
      <c r="B438" s="1090" t="s">
        <v>1467</v>
      </c>
      <c r="C438" s="1072">
        <v>46197</v>
      </c>
      <c r="D438" s="1076" t="s">
        <v>1896</v>
      </c>
      <c r="E438" s="1091" t="s">
        <v>1897</v>
      </c>
      <c r="F438" s="1077">
        <v>15848.43</v>
      </c>
      <c r="G438" s="1078" t="s">
        <v>1304</v>
      </c>
      <c r="H438" s="1079">
        <v>0.05</v>
      </c>
      <c r="I438" s="1086">
        <f t="shared" si="22"/>
        <v>792.42150000000004</v>
      </c>
      <c r="J438" s="1087">
        <f t="shared" si="24"/>
        <v>792.42150000000004</v>
      </c>
    </row>
    <row r="439" spans="1:10" ht="40.200000000000003" customHeight="1">
      <c r="A439" s="1089" t="s">
        <v>1213</v>
      </c>
      <c r="B439" s="1090" t="s">
        <v>1467</v>
      </c>
      <c r="C439" s="1072">
        <v>46197</v>
      </c>
      <c r="D439" s="1076" t="s">
        <v>1898</v>
      </c>
      <c r="E439" s="1091" t="s">
        <v>1899</v>
      </c>
      <c r="F439" s="1077">
        <v>15848.43</v>
      </c>
      <c r="G439" s="1078" t="s">
        <v>1304</v>
      </c>
      <c r="H439" s="1079">
        <v>0.05</v>
      </c>
      <c r="I439" s="1086">
        <f t="shared" si="22"/>
        <v>792.42150000000004</v>
      </c>
      <c r="J439" s="1087">
        <f t="shared" si="24"/>
        <v>792.42150000000004</v>
      </c>
    </row>
    <row r="440" spans="1:10" ht="40.200000000000003" customHeight="1">
      <c r="A440" s="1089" t="s">
        <v>1765</v>
      </c>
      <c r="B440" s="1090" t="s">
        <v>1253</v>
      </c>
      <c r="C440" s="1072">
        <v>46197</v>
      </c>
      <c r="D440" s="1076" t="s">
        <v>1900</v>
      </c>
      <c r="E440" s="1091" t="s">
        <v>1901</v>
      </c>
      <c r="F440" s="1077">
        <v>22.31</v>
      </c>
      <c r="G440" s="1078" t="s">
        <v>1960</v>
      </c>
      <c r="H440" s="1079">
        <v>1</v>
      </c>
      <c r="I440" s="1086">
        <f t="shared" si="22"/>
        <v>22.31</v>
      </c>
      <c r="J440" s="1087">
        <f t="shared" si="24"/>
        <v>146399.33549999999</v>
      </c>
    </row>
    <row r="441" spans="1:10" ht="40.200000000000003" customHeight="1">
      <c r="A441" s="1089" t="s">
        <v>1765</v>
      </c>
      <c r="B441" s="1090" t="s">
        <v>1253</v>
      </c>
      <c r="C441" s="1072">
        <v>46197</v>
      </c>
      <c r="D441" s="1076" t="s">
        <v>1902</v>
      </c>
      <c r="E441" s="1091" t="s">
        <v>1903</v>
      </c>
      <c r="F441" s="1077">
        <v>22.31</v>
      </c>
      <c r="G441" s="1078" t="s">
        <v>1961</v>
      </c>
      <c r="H441" s="1079">
        <v>1</v>
      </c>
      <c r="I441" s="1086">
        <f t="shared" si="22"/>
        <v>22.31</v>
      </c>
      <c r="J441" s="1087">
        <f t="shared" ref="J441:J462" si="25">I441*G441</f>
        <v>62691.1</v>
      </c>
    </row>
    <row r="442" spans="1:10" ht="40.200000000000003" customHeight="1">
      <c r="A442" s="1089" t="s">
        <v>966</v>
      </c>
      <c r="B442" s="1090" t="s">
        <v>965</v>
      </c>
      <c r="C442" s="1072">
        <v>46197</v>
      </c>
      <c r="D442" s="1076" t="s">
        <v>1904</v>
      </c>
      <c r="E442" s="1091" t="s">
        <v>1905</v>
      </c>
      <c r="F442" s="1077">
        <v>22.31</v>
      </c>
      <c r="G442" s="1078" t="s">
        <v>1962</v>
      </c>
      <c r="H442" s="1079">
        <v>1</v>
      </c>
      <c r="I442" s="1086">
        <f t="shared" si="22"/>
        <v>22.31</v>
      </c>
      <c r="J442" s="1087">
        <f t="shared" si="25"/>
        <v>37891.527099999999</v>
      </c>
    </row>
    <row r="443" spans="1:10" ht="40.200000000000003" customHeight="1">
      <c r="A443" s="1089" t="s">
        <v>1217</v>
      </c>
      <c r="B443" s="1090" t="s">
        <v>1307</v>
      </c>
      <c r="C443" s="1072">
        <v>46197</v>
      </c>
      <c r="D443" s="1076" t="s">
        <v>1906</v>
      </c>
      <c r="E443" s="1091" t="s">
        <v>1907</v>
      </c>
      <c r="F443" s="1077">
        <v>329.77</v>
      </c>
      <c r="G443" s="1078" t="s">
        <v>1347</v>
      </c>
      <c r="H443" s="1079">
        <v>0.1</v>
      </c>
      <c r="I443" s="1086">
        <f t="shared" si="22"/>
        <v>32.976999999999997</v>
      </c>
      <c r="J443" s="1087">
        <f t="shared" si="25"/>
        <v>3258.1275999999998</v>
      </c>
    </row>
    <row r="444" spans="1:10" ht="40.200000000000003" customHeight="1">
      <c r="A444" s="1074" t="s">
        <v>1470</v>
      </c>
      <c r="B444" s="1075" t="s">
        <v>1469</v>
      </c>
      <c r="C444" s="1071">
        <v>46197</v>
      </c>
      <c r="D444" s="1076" t="s">
        <v>2042</v>
      </c>
      <c r="E444" s="1091" t="s">
        <v>2043</v>
      </c>
      <c r="F444" s="1077">
        <v>19018.11</v>
      </c>
      <c r="G444" s="1078" t="s">
        <v>1304</v>
      </c>
      <c r="H444" s="1079">
        <v>0.55000000000000004</v>
      </c>
      <c r="I444" s="1086">
        <f t="shared" si="22"/>
        <v>10459.960500000001</v>
      </c>
      <c r="J444" s="1087">
        <f t="shared" si="25"/>
        <v>10459.960500000001</v>
      </c>
    </row>
    <row r="445" spans="1:10" ht="40.200000000000003" customHeight="1">
      <c r="A445" s="1074" t="s">
        <v>1762</v>
      </c>
      <c r="B445" s="1075" t="s">
        <v>1828</v>
      </c>
      <c r="C445" s="1071">
        <v>46197</v>
      </c>
      <c r="D445" s="1076" t="s">
        <v>2044</v>
      </c>
      <c r="E445" s="1091" t="s">
        <v>2045</v>
      </c>
      <c r="F445" s="1077">
        <v>12376.13</v>
      </c>
      <c r="G445" s="1078" t="s">
        <v>1304</v>
      </c>
      <c r="H445" s="1079">
        <v>0.55000000000000004</v>
      </c>
      <c r="I445" s="1086">
        <f t="shared" si="22"/>
        <v>6806.8715000000002</v>
      </c>
      <c r="J445" s="1087">
        <f t="shared" si="25"/>
        <v>6806.8715000000002</v>
      </c>
    </row>
    <row r="446" spans="1:10" ht="40.200000000000003" customHeight="1">
      <c r="A446" s="1074" t="s">
        <v>1762</v>
      </c>
      <c r="B446" s="1075" t="s">
        <v>1828</v>
      </c>
      <c r="C446" s="1071">
        <v>46197</v>
      </c>
      <c r="D446" s="1076" t="s">
        <v>2046</v>
      </c>
      <c r="E446" s="1091" t="s">
        <v>2047</v>
      </c>
      <c r="F446" s="1077">
        <v>12376.13</v>
      </c>
      <c r="G446" s="1078" t="s">
        <v>1304</v>
      </c>
      <c r="H446" s="1079">
        <v>0.55000000000000004</v>
      </c>
      <c r="I446" s="1086">
        <f t="shared" si="22"/>
        <v>6806.8715000000002</v>
      </c>
      <c r="J446" s="1087">
        <f t="shared" si="25"/>
        <v>6806.8715000000002</v>
      </c>
    </row>
    <row r="447" spans="1:10" ht="40.200000000000003" customHeight="1">
      <c r="A447" s="1074" t="s">
        <v>1978</v>
      </c>
      <c r="B447" s="1075" t="s">
        <v>1979</v>
      </c>
      <c r="C447" s="1071">
        <v>46198</v>
      </c>
      <c r="D447" s="1076" t="s">
        <v>1908</v>
      </c>
      <c r="E447" s="1091" t="s">
        <v>1909</v>
      </c>
      <c r="F447" s="1077">
        <v>300.67</v>
      </c>
      <c r="G447" s="1078" t="s">
        <v>1963</v>
      </c>
      <c r="H447" s="1079">
        <v>0.45</v>
      </c>
      <c r="I447" s="1086">
        <f t="shared" si="22"/>
        <v>135.3015</v>
      </c>
      <c r="J447" s="1087">
        <f t="shared" si="25"/>
        <v>5322.7610100000011</v>
      </c>
    </row>
    <row r="448" spans="1:10" ht="40.200000000000003" customHeight="1">
      <c r="A448" s="1089" t="s">
        <v>2261</v>
      </c>
      <c r="B448" s="1090" t="s">
        <v>1253</v>
      </c>
      <c r="C448" s="1072">
        <v>46201</v>
      </c>
      <c r="D448" s="1076" t="s">
        <v>2048</v>
      </c>
      <c r="E448" s="1091" t="s">
        <v>2049</v>
      </c>
      <c r="F448" s="1077">
        <v>22.31</v>
      </c>
      <c r="G448" s="1078" t="s">
        <v>2216</v>
      </c>
      <c r="H448" s="1079">
        <v>1</v>
      </c>
      <c r="I448" s="1086">
        <f t="shared" si="22"/>
        <v>22.31</v>
      </c>
      <c r="J448" s="1087">
        <f t="shared" si="25"/>
        <v>39308.212099999997</v>
      </c>
    </row>
    <row r="449" spans="1:11" ht="40.200000000000003" customHeight="1">
      <c r="A449" s="1089" t="s">
        <v>1311</v>
      </c>
      <c r="B449" s="1090" t="s">
        <v>1316</v>
      </c>
      <c r="C449" s="1072">
        <v>46210</v>
      </c>
      <c r="D449" s="1076" t="s">
        <v>2275</v>
      </c>
      <c r="E449" s="1091" t="s">
        <v>2276</v>
      </c>
      <c r="F449" s="1077">
        <v>743.93</v>
      </c>
      <c r="G449" s="1078" t="s">
        <v>1304</v>
      </c>
      <c r="H449" s="1079">
        <v>0.25</v>
      </c>
      <c r="I449" s="1086">
        <f t="shared" si="22"/>
        <v>185.98249999999999</v>
      </c>
      <c r="J449" s="1087">
        <f t="shared" si="25"/>
        <v>185.98249999999999</v>
      </c>
    </row>
    <row r="450" spans="1:11" ht="40.200000000000003" customHeight="1">
      <c r="A450" s="1089" t="s">
        <v>1971</v>
      </c>
      <c r="B450" s="1090" t="s">
        <v>1973</v>
      </c>
      <c r="C450" s="1072">
        <v>46200</v>
      </c>
      <c r="D450" s="1076" t="s">
        <v>2050</v>
      </c>
      <c r="E450" s="1091" t="s">
        <v>2051</v>
      </c>
      <c r="F450" s="1077">
        <v>8820.42</v>
      </c>
      <c r="G450" s="1078" t="s">
        <v>1304</v>
      </c>
      <c r="H450" s="1079">
        <v>0.25</v>
      </c>
      <c r="I450" s="1086">
        <f t="shared" si="22"/>
        <v>2205.105</v>
      </c>
      <c r="J450" s="1087">
        <f t="shared" si="25"/>
        <v>2205.105</v>
      </c>
    </row>
    <row r="451" spans="1:11" ht="40.200000000000003" customHeight="1">
      <c r="A451" s="1089" t="s">
        <v>1971</v>
      </c>
      <c r="B451" s="1090" t="s">
        <v>1973</v>
      </c>
      <c r="C451" s="1072">
        <v>46200</v>
      </c>
      <c r="D451" s="1076" t="s">
        <v>2052</v>
      </c>
      <c r="E451" s="1091" t="s">
        <v>2053</v>
      </c>
      <c r="F451" s="1077">
        <v>8820.42</v>
      </c>
      <c r="G451" s="1078" t="s">
        <v>1304</v>
      </c>
      <c r="H451" s="1079">
        <v>0.25</v>
      </c>
      <c r="I451" s="1086">
        <f t="shared" si="22"/>
        <v>2205.105</v>
      </c>
      <c r="J451" s="1087">
        <f t="shared" si="25"/>
        <v>2205.105</v>
      </c>
    </row>
    <row r="452" spans="1:11" ht="40.200000000000003" customHeight="1">
      <c r="A452" s="1089" t="s">
        <v>5748</v>
      </c>
      <c r="B452" s="1075" t="s">
        <v>1469</v>
      </c>
      <c r="C452" s="1072">
        <v>46207</v>
      </c>
      <c r="D452" s="1076" t="s">
        <v>5770</v>
      </c>
      <c r="E452" s="1091" t="s">
        <v>5771</v>
      </c>
      <c r="F452" s="1077">
        <v>19018.11</v>
      </c>
      <c r="G452" s="1078" t="s">
        <v>1304</v>
      </c>
      <c r="H452" s="1079">
        <v>0.25</v>
      </c>
      <c r="I452" s="1086">
        <f t="shared" si="22"/>
        <v>4754.5275000000001</v>
      </c>
      <c r="J452" s="1087">
        <f t="shared" si="25"/>
        <v>4754.5275000000001</v>
      </c>
    </row>
    <row r="453" spans="1:11" ht="40.200000000000003" customHeight="1">
      <c r="A453" s="1089" t="s">
        <v>1213</v>
      </c>
      <c r="B453" s="1090" t="s">
        <v>1467</v>
      </c>
      <c r="C453" s="1072">
        <v>46200</v>
      </c>
      <c r="D453" s="1076" t="s">
        <v>2054</v>
      </c>
      <c r="E453" s="1091" t="s">
        <v>2055</v>
      </c>
      <c r="F453" s="1077">
        <v>15848.43</v>
      </c>
      <c r="G453" s="1078" t="s">
        <v>1304</v>
      </c>
      <c r="H453" s="1079">
        <v>0.25</v>
      </c>
      <c r="I453" s="1086">
        <f t="shared" si="22"/>
        <v>3962.1075000000001</v>
      </c>
      <c r="J453" s="1087">
        <f t="shared" si="25"/>
        <v>3962.1075000000001</v>
      </c>
    </row>
    <row r="454" spans="1:11" ht="40.200000000000003" customHeight="1">
      <c r="A454" s="1089" t="s">
        <v>1213</v>
      </c>
      <c r="B454" s="1090" t="s">
        <v>1467</v>
      </c>
      <c r="C454" s="1072">
        <v>46200</v>
      </c>
      <c r="D454" s="1076" t="s">
        <v>2056</v>
      </c>
      <c r="E454" s="1091" t="s">
        <v>2057</v>
      </c>
      <c r="F454" s="1077">
        <v>15848.43</v>
      </c>
      <c r="G454" s="1078" t="s">
        <v>1304</v>
      </c>
      <c r="H454" s="1079">
        <v>0.25</v>
      </c>
      <c r="I454" s="1086">
        <f t="shared" si="22"/>
        <v>3962.1075000000001</v>
      </c>
      <c r="J454" s="1087">
        <f t="shared" si="25"/>
        <v>3962.1075000000001</v>
      </c>
    </row>
    <row r="455" spans="1:11" ht="40.200000000000003" customHeight="1">
      <c r="A455" s="1089" t="s">
        <v>1218</v>
      </c>
      <c r="B455" s="1090" t="s">
        <v>1826</v>
      </c>
      <c r="C455" s="1072">
        <v>46200</v>
      </c>
      <c r="D455" s="1076" t="s">
        <v>2058</v>
      </c>
      <c r="E455" s="1091" t="s">
        <v>2059</v>
      </c>
      <c r="F455" s="1077">
        <v>13.58</v>
      </c>
      <c r="G455" s="1078" t="s">
        <v>2217</v>
      </c>
      <c r="H455" s="1079">
        <v>1</v>
      </c>
      <c r="I455" s="1086">
        <f t="shared" si="22"/>
        <v>13.58</v>
      </c>
      <c r="J455" s="1087">
        <f t="shared" si="25"/>
        <v>21638.779399999999</v>
      </c>
    </row>
    <row r="456" spans="1:11" ht="40.200000000000003" customHeight="1">
      <c r="A456" s="1089" t="s">
        <v>2261</v>
      </c>
      <c r="B456" s="1090" t="s">
        <v>1253</v>
      </c>
      <c r="C456" s="1072">
        <v>46200</v>
      </c>
      <c r="D456" s="1076" t="s">
        <v>2060</v>
      </c>
      <c r="E456" s="1091" t="s">
        <v>2061</v>
      </c>
      <c r="F456" s="1077">
        <v>22.31</v>
      </c>
      <c r="G456" s="1078" t="s">
        <v>2218</v>
      </c>
      <c r="H456" s="1079">
        <v>1</v>
      </c>
      <c r="I456" s="1086">
        <f t="shared" si="22"/>
        <v>22.31</v>
      </c>
      <c r="J456" s="1087">
        <f t="shared" si="25"/>
        <v>70096.012099999993</v>
      </c>
    </row>
    <row r="457" spans="1:11" ht="40.200000000000003" customHeight="1">
      <c r="A457" s="1074" t="s">
        <v>2264</v>
      </c>
      <c r="B457" s="1075" t="s">
        <v>2265</v>
      </c>
      <c r="C457" s="1071">
        <v>46200</v>
      </c>
      <c r="D457" s="1076" t="s">
        <v>2062</v>
      </c>
      <c r="E457" s="1091" t="s">
        <v>2063</v>
      </c>
      <c r="F457" s="1077">
        <v>17.46</v>
      </c>
      <c r="G457" s="1078" t="s">
        <v>2219</v>
      </c>
      <c r="H457" s="1079">
        <v>0.05</v>
      </c>
      <c r="I457" s="1086">
        <f t="shared" si="22"/>
        <v>0.87300000000000011</v>
      </c>
      <c r="J457" s="1087">
        <f t="shared" si="25"/>
        <v>433.57545000000005</v>
      </c>
    </row>
    <row r="458" spans="1:11" ht="40.200000000000003" customHeight="1">
      <c r="A458" s="1089" t="s">
        <v>2261</v>
      </c>
      <c r="B458" s="1090" t="s">
        <v>1253</v>
      </c>
      <c r="C458" s="1072">
        <v>46201</v>
      </c>
      <c r="D458" s="1076" t="s">
        <v>2064</v>
      </c>
      <c r="E458" s="1091" t="s">
        <v>2065</v>
      </c>
      <c r="F458" s="1077">
        <v>22.31</v>
      </c>
      <c r="G458" s="1078" t="s">
        <v>2220</v>
      </c>
      <c r="H458" s="1079">
        <v>1</v>
      </c>
      <c r="I458" s="1086">
        <f t="shared" si="22"/>
        <v>22.31</v>
      </c>
      <c r="J458" s="1087">
        <f t="shared" si="25"/>
        <v>32944.9539</v>
      </c>
    </row>
    <row r="459" spans="1:11" ht="40.200000000000003" customHeight="1">
      <c r="A459" s="1089" t="s">
        <v>2261</v>
      </c>
      <c r="B459" s="1090" t="s">
        <v>1253</v>
      </c>
      <c r="C459" s="1072">
        <v>46201</v>
      </c>
      <c r="D459" s="1076" t="s">
        <v>2066</v>
      </c>
      <c r="E459" s="1091" t="s">
        <v>2067</v>
      </c>
      <c r="F459" s="1077">
        <v>22.31</v>
      </c>
      <c r="G459" s="1078" t="s">
        <v>2221</v>
      </c>
      <c r="H459" s="1079">
        <v>1</v>
      </c>
      <c r="I459" s="1086">
        <f t="shared" si="22"/>
        <v>22.31</v>
      </c>
      <c r="J459" s="1087">
        <f t="shared" si="25"/>
        <v>71151.72129999999</v>
      </c>
    </row>
    <row r="460" spans="1:11" s="1050" customFormat="1" ht="40.200000000000003" customHeight="1">
      <c r="A460" s="1074" t="s">
        <v>2494</v>
      </c>
      <c r="B460" s="1075" t="s">
        <v>2495</v>
      </c>
      <c r="C460" s="1072">
        <v>46226</v>
      </c>
      <c r="D460" s="1076" t="s">
        <v>2921</v>
      </c>
      <c r="E460" s="1091" t="s">
        <v>2922</v>
      </c>
      <c r="F460" s="1077">
        <v>17.46</v>
      </c>
      <c r="G460" s="1078" t="s">
        <v>2923</v>
      </c>
      <c r="H460" s="1079">
        <v>1</v>
      </c>
      <c r="I460" s="1086">
        <f t="shared" si="22"/>
        <v>17.46</v>
      </c>
      <c r="J460" s="1087">
        <f t="shared" si="25"/>
        <v>288374.598</v>
      </c>
      <c r="K460" s="1049"/>
    </row>
    <row r="461" spans="1:11" ht="40.200000000000003" customHeight="1">
      <c r="A461" s="1089" t="s">
        <v>2261</v>
      </c>
      <c r="B461" s="1090" t="s">
        <v>1253</v>
      </c>
      <c r="C461" s="1072">
        <v>46201</v>
      </c>
      <c r="D461" s="1076" t="s">
        <v>2068</v>
      </c>
      <c r="E461" s="1091" t="s">
        <v>2069</v>
      </c>
      <c r="F461" s="1077">
        <v>22.31</v>
      </c>
      <c r="G461" s="1078" t="s">
        <v>2222</v>
      </c>
      <c r="H461" s="1079">
        <v>1</v>
      </c>
      <c r="I461" s="1086">
        <f t="shared" si="22"/>
        <v>22.31</v>
      </c>
      <c r="J461" s="1087">
        <f t="shared" si="25"/>
        <v>75191.169899999994</v>
      </c>
    </row>
    <row r="462" spans="1:11" ht="40.200000000000003" customHeight="1">
      <c r="A462" s="1089" t="s">
        <v>2261</v>
      </c>
      <c r="B462" s="1090" t="s">
        <v>1253</v>
      </c>
      <c r="C462" s="1072">
        <v>46201</v>
      </c>
      <c r="D462" s="1076" t="s">
        <v>2070</v>
      </c>
      <c r="E462" s="1091" t="s">
        <v>2071</v>
      </c>
      <c r="F462" s="1077">
        <v>22.31</v>
      </c>
      <c r="G462" s="1078" t="s">
        <v>2223</v>
      </c>
      <c r="H462" s="1079">
        <v>1</v>
      </c>
      <c r="I462" s="1086">
        <f t="shared" si="22"/>
        <v>22.31</v>
      </c>
      <c r="J462" s="1087">
        <f t="shared" si="25"/>
        <v>74472.118600000002</v>
      </c>
    </row>
    <row r="463" spans="1:11" ht="40.200000000000003" customHeight="1">
      <c r="A463" s="1089" t="s">
        <v>2261</v>
      </c>
      <c r="B463" s="1090" t="s">
        <v>1253</v>
      </c>
      <c r="C463" s="1072">
        <v>46201</v>
      </c>
      <c r="D463" s="1076" t="s">
        <v>2072</v>
      </c>
      <c r="E463" s="1091" t="s">
        <v>2073</v>
      </c>
      <c r="F463" s="1077">
        <v>22.31</v>
      </c>
      <c r="G463" s="1078" t="s">
        <v>2224</v>
      </c>
      <c r="H463" s="1079">
        <v>1</v>
      </c>
      <c r="I463" s="1086">
        <f t="shared" si="22"/>
        <v>22.31</v>
      </c>
      <c r="J463" s="1087">
        <f t="shared" ref="J463:J544" si="26">I463*G463</f>
        <v>205827.15179999999</v>
      </c>
    </row>
    <row r="464" spans="1:11" ht="40.200000000000003" customHeight="1">
      <c r="A464" s="1089" t="s">
        <v>2261</v>
      </c>
      <c r="B464" s="1090" t="s">
        <v>1253</v>
      </c>
      <c r="C464" s="1072">
        <v>46201</v>
      </c>
      <c r="D464" s="1076" t="s">
        <v>2074</v>
      </c>
      <c r="E464" s="1091" t="s">
        <v>2075</v>
      </c>
      <c r="F464" s="1077">
        <v>22.31</v>
      </c>
      <c r="G464" s="1078" t="s">
        <v>2225</v>
      </c>
      <c r="H464" s="1079">
        <v>1</v>
      </c>
      <c r="I464" s="1086">
        <f t="shared" si="22"/>
        <v>22.31</v>
      </c>
      <c r="J464" s="1087">
        <f t="shared" si="26"/>
        <v>223605.9908</v>
      </c>
    </row>
    <row r="465" spans="1:10" ht="40.200000000000003" customHeight="1">
      <c r="A465" s="1089" t="s">
        <v>2261</v>
      </c>
      <c r="B465" s="1090" t="s">
        <v>1253</v>
      </c>
      <c r="C465" s="1072">
        <v>46201</v>
      </c>
      <c r="D465" s="1076" t="s">
        <v>2076</v>
      </c>
      <c r="E465" s="1091" t="s">
        <v>2077</v>
      </c>
      <c r="F465" s="1077">
        <v>22.31</v>
      </c>
      <c r="G465" s="1078" t="s">
        <v>2226</v>
      </c>
      <c r="H465" s="1079">
        <v>1</v>
      </c>
      <c r="I465" s="1086">
        <f t="shared" si="22"/>
        <v>22.31</v>
      </c>
      <c r="J465" s="1087">
        <f t="shared" si="26"/>
        <v>41699.397899999996</v>
      </c>
    </row>
    <row r="466" spans="1:10" ht="40.200000000000003" customHeight="1">
      <c r="A466" s="1089" t="s">
        <v>2261</v>
      </c>
      <c r="B466" s="1090" t="s">
        <v>1253</v>
      </c>
      <c r="C466" s="1072">
        <v>46201</v>
      </c>
      <c r="D466" s="1076" t="s">
        <v>2078</v>
      </c>
      <c r="E466" s="1091" t="s">
        <v>2079</v>
      </c>
      <c r="F466" s="1077">
        <v>22.31</v>
      </c>
      <c r="G466" s="1078" t="s">
        <v>2227</v>
      </c>
      <c r="H466" s="1079">
        <v>1</v>
      </c>
      <c r="I466" s="1086">
        <f t="shared" si="22"/>
        <v>22.31</v>
      </c>
      <c r="J466" s="1087">
        <f t="shared" si="26"/>
        <v>180252.52949999998</v>
      </c>
    </row>
    <row r="467" spans="1:10" ht="40.200000000000003" customHeight="1">
      <c r="A467" s="1089" t="s">
        <v>2262</v>
      </c>
      <c r="B467" s="1090" t="s">
        <v>965</v>
      </c>
      <c r="C467" s="1072">
        <v>46203</v>
      </c>
      <c r="D467" s="1076" t="s">
        <v>2080</v>
      </c>
      <c r="E467" s="1091" t="s">
        <v>2081</v>
      </c>
      <c r="F467" s="1077">
        <v>22.31</v>
      </c>
      <c r="G467" s="1078" t="s">
        <v>2228</v>
      </c>
      <c r="H467" s="1079">
        <v>1</v>
      </c>
      <c r="I467" s="1086">
        <f t="shared" si="22"/>
        <v>22.31</v>
      </c>
      <c r="J467" s="1087">
        <f t="shared" si="26"/>
        <v>24100.154399999999</v>
      </c>
    </row>
    <row r="468" spans="1:10" ht="40.200000000000003" customHeight="1">
      <c r="A468" s="1089" t="s">
        <v>1218</v>
      </c>
      <c r="B468" s="1090" t="s">
        <v>1826</v>
      </c>
      <c r="C468" s="1072">
        <v>46202</v>
      </c>
      <c r="D468" s="1076" t="s">
        <v>2082</v>
      </c>
      <c r="E468" s="1091" t="s">
        <v>2083</v>
      </c>
      <c r="F468" s="1077">
        <v>13.58</v>
      </c>
      <c r="G468" s="1078" t="s">
        <v>2229</v>
      </c>
      <c r="H468" s="1079">
        <v>1</v>
      </c>
      <c r="I468" s="1086">
        <f t="shared" si="22"/>
        <v>13.58</v>
      </c>
      <c r="J468" s="1087">
        <f t="shared" si="26"/>
        <v>10461.217200000001</v>
      </c>
    </row>
    <row r="469" spans="1:10" ht="40.200000000000003" customHeight="1">
      <c r="A469" s="1089" t="s">
        <v>2261</v>
      </c>
      <c r="B469" s="1090" t="s">
        <v>1253</v>
      </c>
      <c r="C469" s="1072">
        <v>46202</v>
      </c>
      <c r="D469" s="1076" t="s">
        <v>2084</v>
      </c>
      <c r="E469" s="1091" t="s">
        <v>2085</v>
      </c>
      <c r="F469" s="1077">
        <v>22.31</v>
      </c>
      <c r="G469" s="1078" t="s">
        <v>2230</v>
      </c>
      <c r="H469" s="1079">
        <v>1</v>
      </c>
      <c r="I469" s="1086">
        <f t="shared" si="22"/>
        <v>22.31</v>
      </c>
      <c r="J469" s="1087">
        <f t="shared" si="26"/>
        <v>76234.385500000004</v>
      </c>
    </row>
    <row r="470" spans="1:10" ht="40.200000000000003" customHeight="1">
      <c r="A470" s="1089" t="s">
        <v>1471</v>
      </c>
      <c r="B470" s="1090" t="s">
        <v>1472</v>
      </c>
      <c r="C470" s="1072">
        <v>46201</v>
      </c>
      <c r="D470" s="1076" t="s">
        <v>2086</v>
      </c>
      <c r="E470" s="1091" t="s">
        <v>2087</v>
      </c>
      <c r="F470" s="1077">
        <v>212.41</v>
      </c>
      <c r="G470" s="1078" t="s">
        <v>1458</v>
      </c>
      <c r="H470" s="1079">
        <v>0.45</v>
      </c>
      <c r="I470" s="1086">
        <f t="shared" si="22"/>
        <v>95.584500000000006</v>
      </c>
      <c r="J470" s="1087">
        <f t="shared" si="26"/>
        <v>3863.5254900000004</v>
      </c>
    </row>
    <row r="471" spans="1:10" ht="40.200000000000003" customHeight="1">
      <c r="A471" s="1089" t="s">
        <v>5724</v>
      </c>
      <c r="B471" s="1090" t="s">
        <v>1212</v>
      </c>
      <c r="C471" s="1072">
        <v>46228</v>
      </c>
      <c r="D471" s="1076" t="s">
        <v>5772</v>
      </c>
      <c r="E471" s="1091" t="s">
        <v>5773</v>
      </c>
      <c r="F471" s="1077">
        <v>221.14</v>
      </c>
      <c r="G471" s="1078" t="s">
        <v>1776</v>
      </c>
      <c r="H471" s="1079">
        <v>0.45</v>
      </c>
      <c r="I471" s="1086">
        <f t="shared" si="22"/>
        <v>99.512999999999991</v>
      </c>
      <c r="J471" s="1087">
        <f t="shared" si="26"/>
        <v>3352.5929699999997</v>
      </c>
    </row>
    <row r="472" spans="1:10" ht="40.200000000000003" customHeight="1">
      <c r="A472" s="1089" t="s">
        <v>1217</v>
      </c>
      <c r="B472" s="1090" t="s">
        <v>1212</v>
      </c>
      <c r="C472" s="1072">
        <v>46201</v>
      </c>
      <c r="D472" s="1076" t="s">
        <v>2088</v>
      </c>
      <c r="E472" s="1091" t="s">
        <v>2089</v>
      </c>
      <c r="F472" s="1077">
        <v>329.77</v>
      </c>
      <c r="G472" s="1078" t="s">
        <v>1447</v>
      </c>
      <c r="H472" s="1079">
        <v>0.45</v>
      </c>
      <c r="I472" s="1086">
        <f t="shared" ref="I472:I539" si="27">H472*F472</f>
        <v>148.3965</v>
      </c>
      <c r="J472" s="1087">
        <f t="shared" si="26"/>
        <v>6102.0640800000001</v>
      </c>
    </row>
    <row r="473" spans="1:10" ht="40.200000000000003" customHeight="1">
      <c r="A473" s="1089" t="s">
        <v>1211</v>
      </c>
      <c r="B473" s="1090" t="s">
        <v>1212</v>
      </c>
      <c r="C473" s="1072">
        <v>46201</v>
      </c>
      <c r="D473" s="1076" t="s">
        <v>2090</v>
      </c>
      <c r="E473" s="1091" t="s">
        <v>2091</v>
      </c>
      <c r="F473" s="1077">
        <v>221.14</v>
      </c>
      <c r="G473" s="1078" t="s">
        <v>1748</v>
      </c>
      <c r="H473" s="1079">
        <v>0.05</v>
      </c>
      <c r="I473" s="1086">
        <f t="shared" si="27"/>
        <v>11.057</v>
      </c>
      <c r="J473" s="1087">
        <f t="shared" si="26"/>
        <v>650.15160000000003</v>
      </c>
    </row>
    <row r="474" spans="1:10" ht="40.200000000000003" customHeight="1">
      <c r="A474" s="1089" t="s">
        <v>1471</v>
      </c>
      <c r="B474" s="1090" t="s">
        <v>1472</v>
      </c>
      <c r="C474" s="1072">
        <v>46215</v>
      </c>
      <c r="D474" s="1076" t="s">
        <v>2693</v>
      </c>
      <c r="E474" s="1091" t="s">
        <v>2694</v>
      </c>
      <c r="F474" s="1077">
        <v>212.41</v>
      </c>
      <c r="G474" s="1078" t="s">
        <v>2245</v>
      </c>
      <c r="H474" s="1079">
        <v>0.05</v>
      </c>
      <c r="I474" s="1086">
        <f t="shared" si="27"/>
        <v>10.6205</v>
      </c>
      <c r="J474" s="1087">
        <f t="shared" si="26"/>
        <v>837.63883500000009</v>
      </c>
    </row>
    <row r="475" spans="1:10" ht="40.200000000000003" customHeight="1">
      <c r="A475" s="1089" t="s">
        <v>1471</v>
      </c>
      <c r="B475" s="1090" t="s">
        <v>1472</v>
      </c>
      <c r="C475" s="1072">
        <v>46215</v>
      </c>
      <c r="D475" s="1076" t="s">
        <v>2695</v>
      </c>
      <c r="E475" s="1091" t="s">
        <v>2696</v>
      </c>
      <c r="F475" s="1077">
        <v>212.41</v>
      </c>
      <c r="G475" s="1078" t="s">
        <v>2697</v>
      </c>
      <c r="H475" s="1079">
        <v>0.05</v>
      </c>
      <c r="I475" s="1086">
        <f t="shared" si="27"/>
        <v>10.6205</v>
      </c>
      <c r="J475" s="1087">
        <f t="shared" si="26"/>
        <v>1049.94263</v>
      </c>
    </row>
    <row r="476" spans="1:10" ht="40.200000000000003" customHeight="1">
      <c r="A476" s="1089" t="s">
        <v>1471</v>
      </c>
      <c r="B476" s="1090" t="s">
        <v>1472</v>
      </c>
      <c r="C476" s="1072">
        <v>46202</v>
      </c>
      <c r="D476" s="1076" t="s">
        <v>2092</v>
      </c>
      <c r="E476" s="1091" t="s">
        <v>2093</v>
      </c>
      <c r="F476" s="1077">
        <v>212.41</v>
      </c>
      <c r="G476" s="1078" t="s">
        <v>2231</v>
      </c>
      <c r="H476" s="1079">
        <v>0.05</v>
      </c>
      <c r="I476" s="1086">
        <f t="shared" si="27"/>
        <v>10.6205</v>
      </c>
      <c r="J476" s="1087">
        <f t="shared" si="26"/>
        <v>1048.6681699999999</v>
      </c>
    </row>
    <row r="477" spans="1:10" ht="40.200000000000003" customHeight="1">
      <c r="A477" s="1089" t="s">
        <v>1211</v>
      </c>
      <c r="B477" s="1090" t="s">
        <v>1212</v>
      </c>
      <c r="C477" s="1072">
        <v>46215</v>
      </c>
      <c r="D477" s="1076" t="s">
        <v>2924</v>
      </c>
      <c r="E477" s="1091" t="s">
        <v>2925</v>
      </c>
      <c r="F477" s="1077">
        <v>221.14</v>
      </c>
      <c r="G477" s="1078" t="s">
        <v>2926</v>
      </c>
      <c r="H477" s="1079">
        <v>0.05</v>
      </c>
      <c r="I477" s="1086">
        <f t="shared" si="27"/>
        <v>11.057</v>
      </c>
      <c r="J477" s="1087">
        <f t="shared" si="26"/>
        <v>1072.63957</v>
      </c>
    </row>
    <row r="478" spans="1:10" ht="40.200000000000003" customHeight="1">
      <c r="A478" s="1089" t="s">
        <v>2262</v>
      </c>
      <c r="B478" s="1090" t="s">
        <v>965</v>
      </c>
      <c r="C478" s="1072">
        <v>46201</v>
      </c>
      <c r="D478" s="1076" t="s">
        <v>2094</v>
      </c>
      <c r="E478" s="1091" t="s">
        <v>2095</v>
      </c>
      <c r="F478" s="1077">
        <v>22.31</v>
      </c>
      <c r="G478" s="1078" t="s">
        <v>2232</v>
      </c>
      <c r="H478" s="1079">
        <v>1</v>
      </c>
      <c r="I478" s="1086">
        <f t="shared" si="27"/>
        <v>22.31</v>
      </c>
      <c r="J478" s="1087">
        <f t="shared" si="26"/>
        <v>10128.74</v>
      </c>
    </row>
    <row r="479" spans="1:10" ht="40.200000000000003" customHeight="1">
      <c r="A479" s="1089" t="s">
        <v>2262</v>
      </c>
      <c r="B479" s="1090" t="s">
        <v>965</v>
      </c>
      <c r="C479" s="1072">
        <v>46201</v>
      </c>
      <c r="D479" s="1076" t="s">
        <v>2096</v>
      </c>
      <c r="E479" s="1091" t="s">
        <v>2097</v>
      </c>
      <c r="F479" s="1077">
        <v>22.31</v>
      </c>
      <c r="G479" s="1078" t="s">
        <v>2233</v>
      </c>
      <c r="H479" s="1079">
        <v>1</v>
      </c>
      <c r="I479" s="1086">
        <f t="shared" si="27"/>
        <v>22.31</v>
      </c>
      <c r="J479" s="1087">
        <f t="shared" si="26"/>
        <v>3159.3191000000002</v>
      </c>
    </row>
    <row r="480" spans="1:10" ht="40.200000000000003" customHeight="1">
      <c r="A480" s="1089" t="s">
        <v>1971</v>
      </c>
      <c r="B480" s="1090" t="s">
        <v>1973</v>
      </c>
      <c r="C480" s="1072">
        <v>46202</v>
      </c>
      <c r="D480" s="1076" t="s">
        <v>2098</v>
      </c>
      <c r="E480" s="1091" t="s">
        <v>2099</v>
      </c>
      <c r="F480" s="1077">
        <v>8820.42</v>
      </c>
      <c r="G480" s="1078" t="s">
        <v>1304</v>
      </c>
      <c r="H480" s="1079">
        <v>0.05</v>
      </c>
      <c r="I480" s="1086">
        <f t="shared" si="27"/>
        <v>441.02100000000002</v>
      </c>
      <c r="J480" s="1087">
        <f t="shared" si="26"/>
        <v>441.02100000000002</v>
      </c>
    </row>
    <row r="481" spans="1:10" ht="40.200000000000003" customHeight="1">
      <c r="A481" s="1089" t="s">
        <v>1216</v>
      </c>
      <c r="B481" s="1090" t="s">
        <v>1785</v>
      </c>
      <c r="C481" s="1072">
        <v>46202</v>
      </c>
      <c r="D481" s="1076" t="s">
        <v>2100</v>
      </c>
      <c r="E481" s="1091" t="s">
        <v>2101</v>
      </c>
      <c r="F481" s="1077">
        <v>12377.1</v>
      </c>
      <c r="G481" s="1078" t="s">
        <v>1304</v>
      </c>
      <c r="H481" s="1079">
        <v>0.05</v>
      </c>
      <c r="I481" s="1086">
        <f t="shared" si="27"/>
        <v>618.85500000000002</v>
      </c>
      <c r="J481" s="1087">
        <f t="shared" si="26"/>
        <v>618.85500000000002</v>
      </c>
    </row>
    <row r="482" spans="1:10" ht="40.200000000000003" customHeight="1">
      <c r="A482" s="1089" t="s">
        <v>1216</v>
      </c>
      <c r="B482" s="1090" t="s">
        <v>1785</v>
      </c>
      <c r="C482" s="1072">
        <v>46202</v>
      </c>
      <c r="D482" s="1076" t="s">
        <v>2102</v>
      </c>
      <c r="E482" s="1091" t="s">
        <v>2103</v>
      </c>
      <c r="F482" s="1077">
        <v>12377.1</v>
      </c>
      <c r="G482" s="1078" t="s">
        <v>1461</v>
      </c>
      <c r="H482" s="1079">
        <v>0.05</v>
      </c>
      <c r="I482" s="1086">
        <f t="shared" si="27"/>
        <v>618.85500000000002</v>
      </c>
      <c r="J482" s="1087">
        <f t="shared" si="26"/>
        <v>618.85500000000002</v>
      </c>
    </row>
    <row r="483" spans="1:10" ht="40.200000000000003" customHeight="1">
      <c r="A483" s="1089" t="s">
        <v>1216</v>
      </c>
      <c r="B483" s="1090" t="s">
        <v>1785</v>
      </c>
      <c r="C483" s="1072">
        <v>46202</v>
      </c>
      <c r="D483" s="1076" t="s">
        <v>2104</v>
      </c>
      <c r="E483" s="1091" t="s">
        <v>2105</v>
      </c>
      <c r="F483" s="1077">
        <v>12377.1</v>
      </c>
      <c r="G483" s="1078" t="s">
        <v>1304</v>
      </c>
      <c r="H483" s="1079">
        <v>0.05</v>
      </c>
      <c r="I483" s="1086">
        <f t="shared" si="27"/>
        <v>618.85500000000002</v>
      </c>
      <c r="J483" s="1087">
        <f t="shared" si="26"/>
        <v>618.85500000000002</v>
      </c>
    </row>
    <row r="484" spans="1:10" ht="40.200000000000003" customHeight="1">
      <c r="A484" s="1089" t="s">
        <v>1213</v>
      </c>
      <c r="B484" s="1090" t="s">
        <v>1467</v>
      </c>
      <c r="C484" s="1072">
        <v>46202</v>
      </c>
      <c r="D484" s="1076" t="s">
        <v>2106</v>
      </c>
      <c r="E484" s="1091" t="s">
        <v>2107</v>
      </c>
      <c r="F484" s="1077">
        <v>12377.1</v>
      </c>
      <c r="G484" s="1078" t="s">
        <v>1304</v>
      </c>
      <c r="H484" s="1079">
        <v>0.05</v>
      </c>
      <c r="I484" s="1086">
        <f t="shared" si="27"/>
        <v>618.85500000000002</v>
      </c>
      <c r="J484" s="1087">
        <f t="shared" si="26"/>
        <v>618.85500000000002</v>
      </c>
    </row>
    <row r="485" spans="1:10" ht="40.200000000000003" customHeight="1">
      <c r="A485" s="1074" t="s">
        <v>2266</v>
      </c>
      <c r="B485" s="1075" t="s">
        <v>2265</v>
      </c>
      <c r="C485" s="1071">
        <v>46201</v>
      </c>
      <c r="D485" s="1076" t="s">
        <v>2108</v>
      </c>
      <c r="E485" s="1091" t="s">
        <v>2109</v>
      </c>
      <c r="F485" s="1077">
        <v>367.6</v>
      </c>
      <c r="G485" s="1078" t="s">
        <v>2234</v>
      </c>
      <c r="H485" s="1079">
        <v>0.15</v>
      </c>
      <c r="I485" s="1086">
        <f t="shared" si="27"/>
        <v>55.14</v>
      </c>
      <c r="J485" s="1087">
        <f t="shared" si="26"/>
        <v>1061.4449999999999</v>
      </c>
    </row>
    <row r="486" spans="1:10" ht="40.200000000000003" customHeight="1">
      <c r="A486" s="1074" t="s">
        <v>1308</v>
      </c>
      <c r="B486" s="1075" t="s">
        <v>1964</v>
      </c>
      <c r="C486" s="1071">
        <v>46201</v>
      </c>
      <c r="D486" s="1076" t="s">
        <v>2110</v>
      </c>
      <c r="E486" s="1091" t="s">
        <v>2111</v>
      </c>
      <c r="F486" s="1077">
        <v>884.56</v>
      </c>
      <c r="G486" s="1078" t="s">
        <v>2235</v>
      </c>
      <c r="H486" s="1079">
        <v>0.05</v>
      </c>
      <c r="I486" s="1086">
        <f t="shared" si="27"/>
        <v>44.228000000000002</v>
      </c>
      <c r="J486" s="1087">
        <f t="shared" si="26"/>
        <v>4111.4348799999998</v>
      </c>
    </row>
    <row r="487" spans="1:10" ht="40.200000000000003" customHeight="1">
      <c r="A487" s="1074" t="s">
        <v>2268</v>
      </c>
      <c r="B487" s="1075" t="s">
        <v>2267</v>
      </c>
      <c r="C487" s="1071">
        <v>46201</v>
      </c>
      <c r="D487" s="1076" t="s">
        <v>2112</v>
      </c>
      <c r="E487" s="1091" t="s">
        <v>2113</v>
      </c>
      <c r="F487" s="1077">
        <v>1017.44</v>
      </c>
      <c r="G487" s="1078" t="s">
        <v>2236</v>
      </c>
      <c r="H487" s="1079">
        <v>0.05</v>
      </c>
      <c r="I487" s="1086">
        <f t="shared" si="27"/>
        <v>50.872000000000007</v>
      </c>
      <c r="J487" s="1087">
        <f t="shared" si="26"/>
        <v>4527.6080000000002</v>
      </c>
    </row>
    <row r="488" spans="1:10" ht="40.200000000000003" customHeight="1">
      <c r="A488" s="1074" t="s">
        <v>2269</v>
      </c>
      <c r="B488" s="1075" t="s">
        <v>2270</v>
      </c>
      <c r="C488" s="1071">
        <v>46201</v>
      </c>
      <c r="D488" s="1076" t="s">
        <v>2114</v>
      </c>
      <c r="E488" s="1091" t="s">
        <v>2115</v>
      </c>
      <c r="F488" s="1077">
        <v>875.83</v>
      </c>
      <c r="G488" s="1078" t="s">
        <v>2237</v>
      </c>
      <c r="H488" s="1079">
        <v>0.05</v>
      </c>
      <c r="I488" s="1086">
        <f t="shared" si="27"/>
        <v>43.791500000000006</v>
      </c>
      <c r="J488" s="1087">
        <f t="shared" si="26"/>
        <v>3908.3913750000006</v>
      </c>
    </row>
    <row r="489" spans="1:10" ht="40.200000000000003" customHeight="1">
      <c r="A489" s="1074" t="s">
        <v>1966</v>
      </c>
      <c r="B489" s="1075" t="s">
        <v>1968</v>
      </c>
      <c r="C489" s="1071">
        <v>46201</v>
      </c>
      <c r="D489" s="1076" t="s">
        <v>2116</v>
      </c>
      <c r="E489" s="1091" t="s">
        <v>2117</v>
      </c>
      <c r="F489" s="1077">
        <v>30133.35</v>
      </c>
      <c r="G489" s="1078" t="s">
        <v>1304</v>
      </c>
      <c r="H489" s="1079">
        <v>0.05</v>
      </c>
      <c r="I489" s="1086">
        <f t="shared" si="27"/>
        <v>1506.6675</v>
      </c>
      <c r="J489" s="1087">
        <f t="shared" si="26"/>
        <v>1506.6675</v>
      </c>
    </row>
    <row r="490" spans="1:10" ht="40.200000000000003" customHeight="1">
      <c r="A490" s="1074" t="s">
        <v>1966</v>
      </c>
      <c r="B490" s="1075" t="s">
        <v>1968</v>
      </c>
      <c r="C490" s="1071">
        <v>46201</v>
      </c>
      <c r="D490" s="1076" t="s">
        <v>2118</v>
      </c>
      <c r="E490" s="1091" t="s">
        <v>2119</v>
      </c>
      <c r="F490" s="1077">
        <v>30133.35</v>
      </c>
      <c r="G490" s="1078" t="s">
        <v>1304</v>
      </c>
      <c r="H490" s="1079">
        <v>0.05</v>
      </c>
      <c r="I490" s="1086">
        <f t="shared" si="27"/>
        <v>1506.6675</v>
      </c>
      <c r="J490" s="1087">
        <f t="shared" si="26"/>
        <v>1506.6675</v>
      </c>
    </row>
    <row r="491" spans="1:10" ht="40.200000000000003" customHeight="1">
      <c r="A491" s="1074" t="s">
        <v>1967</v>
      </c>
      <c r="B491" s="1075" t="s">
        <v>1969</v>
      </c>
      <c r="C491" s="1071">
        <v>46201</v>
      </c>
      <c r="D491" s="1076" t="s">
        <v>2120</v>
      </c>
      <c r="E491" s="1091" t="s">
        <v>2121</v>
      </c>
      <c r="F491" s="1077">
        <v>19537.02</v>
      </c>
      <c r="G491" s="1078" t="s">
        <v>1304</v>
      </c>
      <c r="H491" s="1079">
        <v>0.05</v>
      </c>
      <c r="I491" s="1086">
        <f t="shared" si="27"/>
        <v>976.85100000000011</v>
      </c>
      <c r="J491" s="1087">
        <f t="shared" si="26"/>
        <v>976.85100000000011</v>
      </c>
    </row>
    <row r="492" spans="1:10" ht="40.200000000000003" customHeight="1">
      <c r="A492" s="1089" t="s">
        <v>1218</v>
      </c>
      <c r="B492" s="1090" t="s">
        <v>1826</v>
      </c>
      <c r="C492" s="1072">
        <v>46202</v>
      </c>
      <c r="D492" s="1076" t="s">
        <v>2122</v>
      </c>
      <c r="E492" s="1091" t="s">
        <v>2123</v>
      </c>
      <c r="F492" s="1077">
        <v>13.58</v>
      </c>
      <c r="G492" s="1078" t="s">
        <v>2238</v>
      </c>
      <c r="H492" s="1079">
        <v>1</v>
      </c>
      <c r="I492" s="1086">
        <f t="shared" si="27"/>
        <v>13.58</v>
      </c>
      <c r="J492" s="1087">
        <f t="shared" si="26"/>
        <v>37513.799399999996</v>
      </c>
    </row>
    <row r="493" spans="1:10" ht="40.200000000000003" customHeight="1">
      <c r="A493" s="1089" t="s">
        <v>1211</v>
      </c>
      <c r="B493" s="1090" t="s">
        <v>1212</v>
      </c>
      <c r="C493" s="1072">
        <v>46202</v>
      </c>
      <c r="D493" s="1076" t="s">
        <v>2124</v>
      </c>
      <c r="E493" s="1091" t="s">
        <v>2125</v>
      </c>
      <c r="F493" s="1077">
        <v>221.14</v>
      </c>
      <c r="G493" s="1078" t="s">
        <v>1348</v>
      </c>
      <c r="H493" s="1079">
        <v>0.1</v>
      </c>
      <c r="I493" s="1086">
        <f t="shared" si="27"/>
        <v>22.114000000000001</v>
      </c>
      <c r="J493" s="1087">
        <f t="shared" si="26"/>
        <v>2184.8632000000002</v>
      </c>
    </row>
    <row r="494" spans="1:10" ht="40.200000000000003" customHeight="1">
      <c r="A494" s="1089" t="s">
        <v>1217</v>
      </c>
      <c r="B494" s="1090" t="s">
        <v>1212</v>
      </c>
      <c r="C494" s="1072">
        <v>46202</v>
      </c>
      <c r="D494" s="1076" t="s">
        <v>2126</v>
      </c>
      <c r="E494" s="1091" t="s">
        <v>2127</v>
      </c>
      <c r="F494" s="1077">
        <v>329.77</v>
      </c>
      <c r="G494" s="1078" t="s">
        <v>1951</v>
      </c>
      <c r="H494" s="1079">
        <v>0.1</v>
      </c>
      <c r="I494" s="1086">
        <f t="shared" si="27"/>
        <v>32.976999999999997</v>
      </c>
      <c r="J494" s="1087">
        <f t="shared" si="26"/>
        <v>3341.5594099999994</v>
      </c>
    </row>
    <row r="495" spans="1:10" ht="40.200000000000003" customHeight="1">
      <c r="A495" s="1089" t="s">
        <v>2261</v>
      </c>
      <c r="B495" s="1090" t="s">
        <v>1253</v>
      </c>
      <c r="C495" s="1072">
        <v>46203</v>
      </c>
      <c r="D495" s="1076" t="s">
        <v>2128</v>
      </c>
      <c r="E495" s="1091" t="s">
        <v>2129</v>
      </c>
      <c r="F495" s="1077">
        <v>22.31</v>
      </c>
      <c r="G495" s="1078" t="s">
        <v>2239</v>
      </c>
      <c r="H495" s="1079">
        <v>1</v>
      </c>
      <c r="I495" s="1086">
        <f t="shared" si="27"/>
        <v>22.31</v>
      </c>
      <c r="J495" s="1087">
        <f t="shared" si="26"/>
        <v>62739.735799999995</v>
      </c>
    </row>
    <row r="496" spans="1:10" ht="40.200000000000003" customHeight="1">
      <c r="A496" s="1089" t="s">
        <v>1211</v>
      </c>
      <c r="B496" s="1090" t="s">
        <v>1212</v>
      </c>
      <c r="C496" s="1072">
        <v>46202</v>
      </c>
      <c r="D496" s="1076" t="s">
        <v>2130</v>
      </c>
      <c r="E496" s="1091" t="s">
        <v>2131</v>
      </c>
      <c r="F496" s="1077">
        <v>221.14</v>
      </c>
      <c r="G496" s="1078" t="s">
        <v>1348</v>
      </c>
      <c r="H496" s="1079">
        <v>0.1</v>
      </c>
      <c r="I496" s="1086">
        <f t="shared" si="27"/>
        <v>22.114000000000001</v>
      </c>
      <c r="J496" s="1087">
        <f t="shared" si="26"/>
        <v>2184.8632000000002</v>
      </c>
    </row>
    <row r="497" spans="1:10" ht="40.200000000000003" customHeight="1">
      <c r="A497" s="1089" t="s">
        <v>1211</v>
      </c>
      <c r="B497" s="1090" t="s">
        <v>1212</v>
      </c>
      <c r="C497" s="1072">
        <v>46202</v>
      </c>
      <c r="D497" s="1076" t="s">
        <v>2132</v>
      </c>
      <c r="E497" s="1091" t="s">
        <v>2133</v>
      </c>
      <c r="F497" s="1077">
        <v>221.14</v>
      </c>
      <c r="G497" s="1078" t="s">
        <v>1347</v>
      </c>
      <c r="H497" s="1079">
        <v>0.1</v>
      </c>
      <c r="I497" s="1086">
        <f t="shared" si="27"/>
        <v>22.114000000000001</v>
      </c>
      <c r="J497" s="1087">
        <f t="shared" si="26"/>
        <v>2184.8632000000002</v>
      </c>
    </row>
    <row r="498" spans="1:10" ht="40.200000000000003" customHeight="1">
      <c r="A498" s="1089" t="s">
        <v>2262</v>
      </c>
      <c r="B498" s="1090" t="s">
        <v>965</v>
      </c>
      <c r="C498" s="1072">
        <v>46202</v>
      </c>
      <c r="D498" s="1076" t="s">
        <v>2134</v>
      </c>
      <c r="E498" s="1091" t="s">
        <v>2135</v>
      </c>
      <c r="F498" s="1077">
        <v>22.31</v>
      </c>
      <c r="G498" s="1078" t="s">
        <v>2240</v>
      </c>
      <c r="H498" s="1079">
        <v>1</v>
      </c>
      <c r="I498" s="1086">
        <f t="shared" si="27"/>
        <v>22.31</v>
      </c>
      <c r="J498" s="1087">
        <f t="shared" si="26"/>
        <v>18877.829599999997</v>
      </c>
    </row>
    <row r="499" spans="1:10" ht="40.200000000000003" customHeight="1">
      <c r="A499" s="1089" t="s">
        <v>2262</v>
      </c>
      <c r="B499" s="1090" t="s">
        <v>965</v>
      </c>
      <c r="C499" s="1072">
        <v>46202</v>
      </c>
      <c r="D499" s="1076" t="s">
        <v>2136</v>
      </c>
      <c r="E499" s="1091" t="s">
        <v>2137</v>
      </c>
      <c r="F499" s="1077">
        <v>22.31</v>
      </c>
      <c r="G499" s="1078" t="s">
        <v>2241</v>
      </c>
      <c r="H499" s="1079">
        <v>1</v>
      </c>
      <c r="I499" s="1086">
        <f t="shared" si="27"/>
        <v>22.31</v>
      </c>
      <c r="J499" s="1087">
        <f t="shared" si="26"/>
        <v>5666.2937999999995</v>
      </c>
    </row>
    <row r="500" spans="1:10" ht="40.200000000000003" customHeight="1">
      <c r="A500" s="1089" t="s">
        <v>2262</v>
      </c>
      <c r="B500" s="1090" t="s">
        <v>965</v>
      </c>
      <c r="C500" s="1072">
        <v>46203</v>
      </c>
      <c r="D500" s="1076" t="s">
        <v>2138</v>
      </c>
      <c r="E500" s="1091" t="s">
        <v>2139</v>
      </c>
      <c r="F500" s="1077">
        <v>22.31</v>
      </c>
      <c r="G500" s="1078" t="s">
        <v>2242</v>
      </c>
      <c r="H500" s="1079">
        <v>1</v>
      </c>
      <c r="I500" s="1086">
        <f t="shared" si="27"/>
        <v>22.31</v>
      </c>
      <c r="J500" s="1087">
        <f t="shared" si="26"/>
        <v>69176.840100000001</v>
      </c>
    </row>
    <row r="501" spans="1:10" ht="40.200000000000003" customHeight="1">
      <c r="A501" s="1089" t="s">
        <v>5735</v>
      </c>
      <c r="B501" s="1090" t="s">
        <v>1826</v>
      </c>
      <c r="C501" s="1072">
        <v>46204</v>
      </c>
      <c r="D501" s="1076" t="s">
        <v>5774</v>
      </c>
      <c r="E501" s="1091" t="s">
        <v>5775</v>
      </c>
      <c r="F501" s="1077">
        <v>13.58</v>
      </c>
      <c r="G501" s="1078" t="s">
        <v>5776</v>
      </c>
      <c r="H501" s="1079">
        <v>0.1</v>
      </c>
      <c r="I501" s="1086">
        <f t="shared" si="27"/>
        <v>1.3580000000000001</v>
      </c>
      <c r="J501" s="1087">
        <f t="shared" si="26"/>
        <v>3163.20298</v>
      </c>
    </row>
    <row r="502" spans="1:10" ht="40.200000000000003" customHeight="1">
      <c r="A502" s="1089" t="s">
        <v>2261</v>
      </c>
      <c r="B502" s="1090" t="s">
        <v>1253</v>
      </c>
      <c r="C502" s="1072">
        <v>46208</v>
      </c>
      <c r="D502" s="1076" t="s">
        <v>2927</v>
      </c>
      <c r="E502" s="1091" t="s">
        <v>2928</v>
      </c>
      <c r="F502" s="1077">
        <v>22.31</v>
      </c>
      <c r="G502" s="1078" t="s">
        <v>2929</v>
      </c>
      <c r="H502" s="1079">
        <v>1</v>
      </c>
      <c r="I502" s="1086">
        <f t="shared" si="27"/>
        <v>22.31</v>
      </c>
      <c r="J502" s="1087">
        <f t="shared" si="26"/>
        <v>75490.793199999986</v>
      </c>
    </row>
    <row r="503" spans="1:10" ht="40.200000000000003" customHeight="1">
      <c r="A503" s="1089" t="s">
        <v>2261</v>
      </c>
      <c r="B503" s="1090" t="s">
        <v>1253</v>
      </c>
      <c r="C503" s="1072">
        <v>46203</v>
      </c>
      <c r="D503" s="1076" t="s">
        <v>2140</v>
      </c>
      <c r="E503" s="1091" t="s">
        <v>2141</v>
      </c>
      <c r="F503" s="1077">
        <v>22.31</v>
      </c>
      <c r="G503" s="1078" t="s">
        <v>2243</v>
      </c>
      <c r="H503" s="1079">
        <v>1</v>
      </c>
      <c r="I503" s="1086">
        <f t="shared" si="27"/>
        <v>22.31</v>
      </c>
      <c r="J503" s="1087">
        <f t="shared" si="26"/>
        <v>73228.3361</v>
      </c>
    </row>
    <row r="504" spans="1:10" ht="40.200000000000003" customHeight="1">
      <c r="A504" s="1089" t="s">
        <v>2261</v>
      </c>
      <c r="B504" s="1090" t="s">
        <v>1253</v>
      </c>
      <c r="C504" s="1072">
        <v>46203</v>
      </c>
      <c r="D504" s="1076" t="s">
        <v>2142</v>
      </c>
      <c r="E504" s="1091" t="s">
        <v>2143</v>
      </c>
      <c r="F504" s="1077">
        <v>22.31</v>
      </c>
      <c r="G504" s="1078" t="s">
        <v>2244</v>
      </c>
      <c r="H504" s="1079">
        <v>1</v>
      </c>
      <c r="I504" s="1086">
        <f t="shared" si="27"/>
        <v>22.31</v>
      </c>
      <c r="J504" s="1087">
        <f t="shared" si="26"/>
        <v>11519.3223</v>
      </c>
    </row>
    <row r="505" spans="1:10" ht="40.200000000000003" customHeight="1">
      <c r="A505" s="1089" t="s">
        <v>1471</v>
      </c>
      <c r="B505" s="1090" t="s">
        <v>1472</v>
      </c>
      <c r="C505" s="1072">
        <v>46207</v>
      </c>
      <c r="D505" s="1076" t="s">
        <v>2144</v>
      </c>
      <c r="E505" s="1091" t="s">
        <v>2145</v>
      </c>
      <c r="F505" s="1077">
        <v>212.41</v>
      </c>
      <c r="G505" s="1078" t="s">
        <v>2245</v>
      </c>
      <c r="H505" s="1079">
        <v>0.05</v>
      </c>
      <c r="I505" s="1086">
        <f t="shared" si="27"/>
        <v>10.6205</v>
      </c>
      <c r="J505" s="1087">
        <f t="shared" si="26"/>
        <v>837.63883500000009</v>
      </c>
    </row>
    <row r="506" spans="1:10" ht="40.200000000000003" customHeight="1">
      <c r="A506" s="1089" t="s">
        <v>1471</v>
      </c>
      <c r="B506" s="1090" t="s">
        <v>1472</v>
      </c>
      <c r="C506" s="1072">
        <v>46207</v>
      </c>
      <c r="D506" s="1076" t="s">
        <v>2146</v>
      </c>
      <c r="E506" s="1091" t="s">
        <v>2147</v>
      </c>
      <c r="F506" s="1077">
        <v>212.41</v>
      </c>
      <c r="G506" s="1078" t="s">
        <v>2246</v>
      </c>
      <c r="H506" s="1079">
        <v>0.05</v>
      </c>
      <c r="I506" s="1086">
        <f t="shared" si="27"/>
        <v>10.6205</v>
      </c>
      <c r="J506" s="1087">
        <f t="shared" si="26"/>
        <v>1049.94263</v>
      </c>
    </row>
    <row r="507" spans="1:10" ht="40.200000000000003" customHeight="1">
      <c r="A507" s="1089" t="s">
        <v>1211</v>
      </c>
      <c r="B507" s="1090" t="s">
        <v>1212</v>
      </c>
      <c r="C507" s="1072">
        <v>46207</v>
      </c>
      <c r="D507" s="1076" t="s">
        <v>2148</v>
      </c>
      <c r="E507" s="1091" t="s">
        <v>2149</v>
      </c>
      <c r="F507" s="1077">
        <v>221.14</v>
      </c>
      <c r="G507" s="1078" t="s">
        <v>2231</v>
      </c>
      <c r="H507" s="1079">
        <v>0.05</v>
      </c>
      <c r="I507" s="1086">
        <f t="shared" si="27"/>
        <v>11.057</v>
      </c>
      <c r="J507" s="1087">
        <f t="shared" si="26"/>
        <v>1091.76818</v>
      </c>
    </row>
    <row r="508" spans="1:10" ht="40.200000000000003" customHeight="1">
      <c r="A508" s="1089" t="s">
        <v>1211</v>
      </c>
      <c r="B508" s="1090" t="s">
        <v>1212</v>
      </c>
      <c r="C508" s="1072">
        <v>46207</v>
      </c>
      <c r="D508" s="1076" t="s">
        <v>2150</v>
      </c>
      <c r="E508" s="1091" t="s">
        <v>2151</v>
      </c>
      <c r="F508" s="1077">
        <v>221.14</v>
      </c>
      <c r="G508" s="1078" t="s">
        <v>2247</v>
      </c>
      <c r="H508" s="1079">
        <v>0.05</v>
      </c>
      <c r="I508" s="1086">
        <f t="shared" si="27"/>
        <v>11.057</v>
      </c>
      <c r="J508" s="1087">
        <f t="shared" si="26"/>
        <v>1071.4233000000002</v>
      </c>
    </row>
    <row r="509" spans="1:10" ht="40.200000000000003" customHeight="1">
      <c r="A509" s="1089" t="s">
        <v>1971</v>
      </c>
      <c r="B509" s="1090" t="s">
        <v>1973</v>
      </c>
      <c r="C509" s="1072">
        <v>46204</v>
      </c>
      <c r="D509" s="1076" t="s">
        <v>2152</v>
      </c>
      <c r="E509" s="1091" t="s">
        <v>2153</v>
      </c>
      <c r="F509" s="1077">
        <v>8820.42</v>
      </c>
      <c r="G509" s="1078" t="s">
        <v>1304</v>
      </c>
      <c r="H509" s="1079">
        <v>0.05</v>
      </c>
      <c r="I509" s="1086">
        <f t="shared" si="27"/>
        <v>441.02100000000002</v>
      </c>
      <c r="J509" s="1087">
        <f t="shared" si="26"/>
        <v>441.02100000000002</v>
      </c>
    </row>
    <row r="510" spans="1:10" ht="40.200000000000003" customHeight="1">
      <c r="A510" s="1089" t="s">
        <v>1216</v>
      </c>
      <c r="B510" s="1090" t="s">
        <v>1785</v>
      </c>
      <c r="C510" s="1072">
        <v>46204</v>
      </c>
      <c r="D510" s="1076" t="s">
        <v>2154</v>
      </c>
      <c r="E510" s="1091" t="s">
        <v>2155</v>
      </c>
      <c r="F510" s="1077">
        <v>12377.1</v>
      </c>
      <c r="G510" s="1078" t="s">
        <v>1304</v>
      </c>
      <c r="H510" s="1079">
        <v>0.05</v>
      </c>
      <c r="I510" s="1086">
        <f t="shared" si="27"/>
        <v>618.85500000000002</v>
      </c>
      <c r="J510" s="1087">
        <f t="shared" si="26"/>
        <v>618.85500000000002</v>
      </c>
    </row>
    <row r="511" spans="1:10" ht="40.200000000000003" customHeight="1">
      <c r="A511" s="1089" t="s">
        <v>1216</v>
      </c>
      <c r="B511" s="1090" t="s">
        <v>1785</v>
      </c>
      <c r="C511" s="1072">
        <v>46204</v>
      </c>
      <c r="D511" s="1076" t="s">
        <v>2156</v>
      </c>
      <c r="E511" s="1091" t="s">
        <v>2157</v>
      </c>
      <c r="F511" s="1077">
        <v>12377.1</v>
      </c>
      <c r="G511" s="1078" t="s">
        <v>1304</v>
      </c>
      <c r="H511" s="1079">
        <v>0.05</v>
      </c>
      <c r="I511" s="1086">
        <f t="shared" si="27"/>
        <v>618.85500000000002</v>
      </c>
      <c r="J511" s="1087">
        <f t="shared" si="26"/>
        <v>618.85500000000002</v>
      </c>
    </row>
    <row r="512" spans="1:10" ht="40.200000000000003" customHeight="1">
      <c r="A512" s="1089" t="s">
        <v>1213</v>
      </c>
      <c r="B512" s="1090" t="s">
        <v>1972</v>
      </c>
      <c r="C512" s="1072">
        <v>46204</v>
      </c>
      <c r="D512" s="1076" t="s">
        <v>2158</v>
      </c>
      <c r="E512" s="1091" t="s">
        <v>2159</v>
      </c>
      <c r="F512" s="1077">
        <v>15848.43</v>
      </c>
      <c r="G512" s="1078" t="s">
        <v>1304</v>
      </c>
      <c r="H512" s="1079">
        <v>0.05</v>
      </c>
      <c r="I512" s="1086">
        <f t="shared" si="27"/>
        <v>792.42150000000004</v>
      </c>
      <c r="J512" s="1087">
        <f t="shared" si="26"/>
        <v>792.42150000000004</v>
      </c>
    </row>
    <row r="513" spans="1:10" ht="40.200000000000003" customHeight="1">
      <c r="A513" s="1089" t="s">
        <v>1213</v>
      </c>
      <c r="B513" s="1090" t="s">
        <v>1972</v>
      </c>
      <c r="C513" s="1072">
        <v>46204</v>
      </c>
      <c r="D513" s="1076" t="s">
        <v>2160</v>
      </c>
      <c r="E513" s="1091" t="s">
        <v>2161</v>
      </c>
      <c r="F513" s="1077">
        <v>15848.43</v>
      </c>
      <c r="G513" s="1078" t="s">
        <v>1304</v>
      </c>
      <c r="H513" s="1079">
        <v>0.05</v>
      </c>
      <c r="I513" s="1086">
        <f t="shared" si="27"/>
        <v>792.42150000000004</v>
      </c>
      <c r="J513" s="1087">
        <f t="shared" si="26"/>
        <v>792.42150000000004</v>
      </c>
    </row>
    <row r="514" spans="1:10" ht="40.200000000000003" customHeight="1">
      <c r="A514" s="1074" t="s">
        <v>1966</v>
      </c>
      <c r="B514" s="1075" t="s">
        <v>1968</v>
      </c>
      <c r="C514" s="1071">
        <v>46203</v>
      </c>
      <c r="D514" s="1076" t="s">
        <v>2162</v>
      </c>
      <c r="E514" s="1091" t="s">
        <v>2163</v>
      </c>
      <c r="F514" s="1077">
        <v>30133.35</v>
      </c>
      <c r="G514" s="1078" t="s">
        <v>1304</v>
      </c>
      <c r="H514" s="1079">
        <v>0.05</v>
      </c>
      <c r="I514" s="1086">
        <f t="shared" si="27"/>
        <v>1506.6675</v>
      </c>
      <c r="J514" s="1087">
        <f t="shared" si="26"/>
        <v>1506.6675</v>
      </c>
    </row>
    <row r="515" spans="1:10" ht="40.200000000000003" customHeight="1">
      <c r="A515" s="1074" t="s">
        <v>1966</v>
      </c>
      <c r="B515" s="1075" t="s">
        <v>1968</v>
      </c>
      <c r="C515" s="1071">
        <v>46203</v>
      </c>
      <c r="D515" s="1076" t="s">
        <v>2164</v>
      </c>
      <c r="E515" s="1091" t="s">
        <v>2165</v>
      </c>
      <c r="F515" s="1077">
        <v>30133.35</v>
      </c>
      <c r="G515" s="1078" t="s">
        <v>1304</v>
      </c>
      <c r="H515" s="1079">
        <v>0.05</v>
      </c>
      <c r="I515" s="1086">
        <f t="shared" si="27"/>
        <v>1506.6675</v>
      </c>
      <c r="J515" s="1087">
        <f t="shared" si="26"/>
        <v>1506.6675</v>
      </c>
    </row>
    <row r="516" spans="1:10" ht="40.200000000000003" customHeight="1">
      <c r="A516" s="1074" t="s">
        <v>1308</v>
      </c>
      <c r="B516" s="1075" t="s">
        <v>1964</v>
      </c>
      <c r="C516" s="1071">
        <v>46203</v>
      </c>
      <c r="D516" s="1076" t="s">
        <v>2166</v>
      </c>
      <c r="E516" s="1091" t="s">
        <v>2167</v>
      </c>
      <c r="F516" s="1077">
        <v>884.56</v>
      </c>
      <c r="G516" s="1078" t="s">
        <v>1947</v>
      </c>
      <c r="H516" s="1079">
        <v>0.05</v>
      </c>
      <c r="I516" s="1086">
        <f t="shared" si="27"/>
        <v>44.228000000000002</v>
      </c>
      <c r="J516" s="1087">
        <f t="shared" si="26"/>
        <v>3847.8360000000002</v>
      </c>
    </row>
    <row r="517" spans="1:10" ht="40.200000000000003" customHeight="1">
      <c r="A517" s="1074" t="s">
        <v>1308</v>
      </c>
      <c r="B517" s="1075" t="s">
        <v>1964</v>
      </c>
      <c r="C517" s="1071">
        <v>46203</v>
      </c>
      <c r="D517" s="1076" t="s">
        <v>2168</v>
      </c>
      <c r="E517" s="1091" t="s">
        <v>2169</v>
      </c>
      <c r="F517" s="1077">
        <v>884.56</v>
      </c>
      <c r="G517" s="1078" t="s">
        <v>2248</v>
      </c>
      <c r="H517" s="1079">
        <v>0.05</v>
      </c>
      <c r="I517" s="1086">
        <f t="shared" si="27"/>
        <v>44.228000000000002</v>
      </c>
      <c r="J517" s="1087">
        <f t="shared" si="26"/>
        <v>3847.8360000000002</v>
      </c>
    </row>
    <row r="518" spans="1:10" ht="40.200000000000003" customHeight="1">
      <c r="A518" s="1089" t="s">
        <v>1471</v>
      </c>
      <c r="B518" s="1090" t="s">
        <v>1472</v>
      </c>
      <c r="C518" s="1072">
        <v>46203</v>
      </c>
      <c r="D518" s="1076" t="s">
        <v>2170</v>
      </c>
      <c r="E518" s="1091" t="s">
        <v>2171</v>
      </c>
      <c r="F518" s="1077">
        <v>212.41</v>
      </c>
      <c r="G518" s="1078" t="s">
        <v>1748</v>
      </c>
      <c r="H518" s="1079">
        <v>0.1</v>
      </c>
      <c r="I518" s="1086">
        <f t="shared" si="27"/>
        <v>21.241</v>
      </c>
      <c r="J518" s="1087">
        <f t="shared" si="26"/>
        <v>1248.9707999999998</v>
      </c>
    </row>
    <row r="519" spans="1:10" ht="40.200000000000003" customHeight="1">
      <c r="A519" s="1089" t="s">
        <v>1211</v>
      </c>
      <c r="B519" s="1090" t="s">
        <v>1212</v>
      </c>
      <c r="C519" s="1072">
        <v>46203</v>
      </c>
      <c r="D519" s="1076" t="s">
        <v>2277</v>
      </c>
      <c r="E519" s="1091" t="s">
        <v>2278</v>
      </c>
      <c r="F519" s="1077">
        <v>221.14</v>
      </c>
      <c r="G519" s="1078" t="s">
        <v>1460</v>
      </c>
      <c r="H519" s="1079">
        <v>0.1</v>
      </c>
      <c r="I519" s="1086">
        <f t="shared" si="27"/>
        <v>22.114000000000001</v>
      </c>
      <c r="J519" s="1087">
        <f t="shared" si="26"/>
        <v>1300.3032000000001</v>
      </c>
    </row>
    <row r="520" spans="1:10" ht="40.200000000000003" customHeight="1">
      <c r="A520" s="1089" t="s">
        <v>5724</v>
      </c>
      <c r="B520" s="1090" t="s">
        <v>1212</v>
      </c>
      <c r="C520" s="1072">
        <v>46203</v>
      </c>
      <c r="D520" s="1076" t="s">
        <v>5777</v>
      </c>
      <c r="E520" s="1091" t="s">
        <v>5778</v>
      </c>
      <c r="F520" s="1077">
        <v>221.14</v>
      </c>
      <c r="G520" s="1078" t="s">
        <v>1347</v>
      </c>
      <c r="H520" s="1079">
        <v>0.1</v>
      </c>
      <c r="I520" s="1086">
        <f t="shared" si="27"/>
        <v>22.114000000000001</v>
      </c>
      <c r="J520" s="1087">
        <f t="shared" si="26"/>
        <v>2184.8632000000002</v>
      </c>
    </row>
    <row r="521" spans="1:10" ht="40.200000000000003" customHeight="1">
      <c r="A521" s="1089" t="s">
        <v>1211</v>
      </c>
      <c r="B521" s="1090" t="s">
        <v>1212</v>
      </c>
      <c r="C521" s="1072">
        <v>46203</v>
      </c>
      <c r="D521" s="1076" t="s">
        <v>2172</v>
      </c>
      <c r="E521" s="1091" t="s">
        <v>2173</v>
      </c>
      <c r="F521" s="1077">
        <v>221.14</v>
      </c>
      <c r="G521" s="1078" t="s">
        <v>1748</v>
      </c>
      <c r="H521" s="1079">
        <v>0.1</v>
      </c>
      <c r="I521" s="1086">
        <f t="shared" si="27"/>
        <v>22.114000000000001</v>
      </c>
      <c r="J521" s="1087">
        <f t="shared" si="26"/>
        <v>1300.3032000000001</v>
      </c>
    </row>
    <row r="522" spans="1:10" ht="40.200000000000003" customHeight="1">
      <c r="A522" s="1089" t="s">
        <v>2261</v>
      </c>
      <c r="B522" s="1090" t="s">
        <v>1253</v>
      </c>
      <c r="C522" s="1072">
        <v>46204</v>
      </c>
      <c r="D522" s="1076" t="s">
        <v>2174</v>
      </c>
      <c r="E522" s="1091" t="s">
        <v>2175</v>
      </c>
      <c r="F522" s="1077">
        <v>22.31</v>
      </c>
      <c r="G522" s="1078" t="s">
        <v>2249</v>
      </c>
      <c r="H522" s="1079">
        <v>1</v>
      </c>
      <c r="I522" s="1086">
        <f t="shared" si="27"/>
        <v>22.31</v>
      </c>
      <c r="J522" s="1087">
        <f t="shared" si="26"/>
        <v>69125.750199999995</v>
      </c>
    </row>
    <row r="523" spans="1:10" ht="40.200000000000003" customHeight="1">
      <c r="A523" s="1089" t="s">
        <v>1218</v>
      </c>
      <c r="B523" s="1090" t="s">
        <v>1826</v>
      </c>
      <c r="C523" s="1072">
        <v>46204</v>
      </c>
      <c r="D523" s="1076" t="s">
        <v>2176</v>
      </c>
      <c r="E523" s="1091" t="s">
        <v>2177</v>
      </c>
      <c r="F523" s="1077">
        <v>13.58</v>
      </c>
      <c r="G523" s="1078" t="s">
        <v>2250</v>
      </c>
      <c r="H523" s="1079">
        <v>1</v>
      </c>
      <c r="I523" s="1086">
        <f t="shared" si="27"/>
        <v>13.58</v>
      </c>
      <c r="J523" s="1087">
        <f t="shared" si="26"/>
        <v>36148.466199999995</v>
      </c>
    </row>
    <row r="524" spans="1:10" ht="40.200000000000003" customHeight="1">
      <c r="A524" s="1074" t="s">
        <v>1966</v>
      </c>
      <c r="B524" s="1075" t="s">
        <v>1968</v>
      </c>
      <c r="C524" s="1071">
        <v>46204</v>
      </c>
      <c r="D524" s="1076" t="s">
        <v>2178</v>
      </c>
      <c r="E524" s="1091" t="s">
        <v>2179</v>
      </c>
      <c r="F524" s="1077">
        <v>30133.35</v>
      </c>
      <c r="G524" s="1078" t="s">
        <v>1304</v>
      </c>
      <c r="H524" s="1079">
        <v>0.15</v>
      </c>
      <c r="I524" s="1086">
        <f t="shared" si="27"/>
        <v>4520.0024999999996</v>
      </c>
      <c r="J524" s="1087">
        <f t="shared" si="26"/>
        <v>4520.0024999999996</v>
      </c>
    </row>
    <row r="525" spans="1:10" ht="40.200000000000003" customHeight="1">
      <c r="A525" s="1089" t="s">
        <v>2261</v>
      </c>
      <c r="B525" s="1090" t="s">
        <v>1253</v>
      </c>
      <c r="C525" s="1072">
        <v>46210</v>
      </c>
      <c r="D525" s="1076" t="s">
        <v>2279</v>
      </c>
      <c r="E525" s="1091" t="s">
        <v>2280</v>
      </c>
      <c r="F525" s="1077">
        <v>22.31</v>
      </c>
      <c r="G525" s="1078" t="s">
        <v>2281</v>
      </c>
      <c r="H525" s="1079">
        <v>1</v>
      </c>
      <c r="I525" s="1086">
        <f t="shared" si="27"/>
        <v>22.31</v>
      </c>
      <c r="J525" s="1087">
        <f t="shared" si="26"/>
        <v>122362.76459999999</v>
      </c>
    </row>
    <row r="526" spans="1:10" ht="40.200000000000003" customHeight="1">
      <c r="A526" s="1089" t="s">
        <v>1471</v>
      </c>
      <c r="B526" s="1090" t="s">
        <v>1472</v>
      </c>
      <c r="C526" s="1072">
        <v>46204</v>
      </c>
      <c r="D526" s="1076" t="s">
        <v>2180</v>
      </c>
      <c r="E526" s="1091" t="s">
        <v>2181</v>
      </c>
      <c r="F526" s="1077">
        <v>212.41</v>
      </c>
      <c r="G526" s="1078" t="s">
        <v>1460</v>
      </c>
      <c r="H526" s="1079">
        <v>0.1</v>
      </c>
      <c r="I526" s="1086">
        <f t="shared" si="27"/>
        <v>21.241</v>
      </c>
      <c r="J526" s="1087">
        <f t="shared" si="26"/>
        <v>1248.9707999999998</v>
      </c>
    </row>
    <row r="527" spans="1:10" ht="40.200000000000003" customHeight="1">
      <c r="A527" s="1089" t="s">
        <v>1217</v>
      </c>
      <c r="B527" s="1090" t="s">
        <v>1212</v>
      </c>
      <c r="C527" s="1072">
        <v>46204</v>
      </c>
      <c r="D527" s="1076" t="s">
        <v>2182</v>
      </c>
      <c r="E527" s="1091" t="s">
        <v>2183</v>
      </c>
      <c r="F527" s="1077">
        <v>329.77</v>
      </c>
      <c r="G527" s="1078" t="s">
        <v>2251</v>
      </c>
      <c r="H527" s="1079">
        <v>0.1</v>
      </c>
      <c r="I527" s="1086">
        <f t="shared" si="27"/>
        <v>32.976999999999997</v>
      </c>
      <c r="J527" s="1087">
        <f t="shared" si="26"/>
        <v>1356.0142399999997</v>
      </c>
    </row>
    <row r="528" spans="1:10" ht="40.200000000000003" customHeight="1">
      <c r="A528" s="1089" t="s">
        <v>1471</v>
      </c>
      <c r="B528" s="1090" t="s">
        <v>1472</v>
      </c>
      <c r="C528" s="1072">
        <v>46204</v>
      </c>
      <c r="D528" s="1076" t="s">
        <v>2184</v>
      </c>
      <c r="E528" s="1091" t="s">
        <v>2185</v>
      </c>
      <c r="F528" s="1077">
        <v>212.41</v>
      </c>
      <c r="G528" s="1078" t="s">
        <v>1458</v>
      </c>
      <c r="H528" s="1079">
        <v>0.1</v>
      </c>
      <c r="I528" s="1086">
        <f t="shared" si="27"/>
        <v>21.241</v>
      </c>
      <c r="J528" s="1087">
        <f t="shared" si="26"/>
        <v>858.56122000000005</v>
      </c>
    </row>
    <row r="529" spans="1:11" ht="40.200000000000003" customHeight="1">
      <c r="A529" s="1089" t="s">
        <v>1218</v>
      </c>
      <c r="B529" s="1090" t="s">
        <v>1826</v>
      </c>
      <c r="C529" s="1072">
        <v>46204</v>
      </c>
      <c r="D529" s="1076" t="s">
        <v>2186</v>
      </c>
      <c r="E529" s="1091" t="s">
        <v>2187</v>
      </c>
      <c r="F529" s="1077">
        <v>13.58</v>
      </c>
      <c r="G529" s="1078" t="s">
        <v>2252</v>
      </c>
      <c r="H529" s="1079">
        <v>1</v>
      </c>
      <c r="I529" s="1086">
        <f t="shared" si="27"/>
        <v>13.58</v>
      </c>
      <c r="J529" s="1087">
        <f t="shared" si="26"/>
        <v>90417.8128</v>
      </c>
    </row>
    <row r="530" spans="1:11" ht="40.200000000000003" customHeight="1">
      <c r="A530" s="1089" t="s">
        <v>2261</v>
      </c>
      <c r="B530" s="1090" t="s">
        <v>1253</v>
      </c>
      <c r="C530" s="1072">
        <v>46205</v>
      </c>
      <c r="D530" s="1076" t="s">
        <v>2188</v>
      </c>
      <c r="E530" s="1091" t="s">
        <v>2189</v>
      </c>
      <c r="F530" s="1077">
        <v>22.31</v>
      </c>
      <c r="G530" s="1078" t="s">
        <v>2253</v>
      </c>
      <c r="H530" s="1079">
        <v>1</v>
      </c>
      <c r="I530" s="1086">
        <f t="shared" si="27"/>
        <v>22.31</v>
      </c>
      <c r="J530" s="1087">
        <f t="shared" si="26"/>
        <v>159673.5624</v>
      </c>
    </row>
    <row r="531" spans="1:11" ht="40.200000000000003" customHeight="1">
      <c r="A531" s="1089" t="s">
        <v>2262</v>
      </c>
      <c r="B531" s="1090" t="s">
        <v>965</v>
      </c>
      <c r="C531" s="1072">
        <v>46207</v>
      </c>
      <c r="D531" s="1076" t="s">
        <v>2190</v>
      </c>
      <c r="E531" s="1091" t="s">
        <v>2191</v>
      </c>
      <c r="F531" s="1077">
        <v>22.31</v>
      </c>
      <c r="G531" s="1078" t="s">
        <v>2254</v>
      </c>
      <c r="H531" s="1079">
        <v>1</v>
      </c>
      <c r="I531" s="1086">
        <f t="shared" si="27"/>
        <v>22.31</v>
      </c>
      <c r="J531" s="1087">
        <f t="shared" si="26"/>
        <v>28446.365499999996</v>
      </c>
    </row>
    <row r="532" spans="1:11" s="1050" customFormat="1" ht="40.200000000000003" customHeight="1">
      <c r="A532" s="1074" t="s">
        <v>1966</v>
      </c>
      <c r="B532" s="1075" t="s">
        <v>1968</v>
      </c>
      <c r="C532" s="1071">
        <v>46205</v>
      </c>
      <c r="D532" s="1076" t="s">
        <v>2698</v>
      </c>
      <c r="E532" s="1091" t="s">
        <v>2699</v>
      </c>
      <c r="F532" s="1077">
        <v>30133.35</v>
      </c>
      <c r="G532" s="1078" t="s">
        <v>1304</v>
      </c>
      <c r="H532" s="1079">
        <v>0.25</v>
      </c>
      <c r="I532" s="1086">
        <f t="shared" si="27"/>
        <v>7533.3374999999996</v>
      </c>
      <c r="J532" s="1087">
        <f t="shared" si="26"/>
        <v>7533.3374999999996</v>
      </c>
      <c r="K532" s="1049"/>
    </row>
    <row r="533" spans="1:11" s="1050" customFormat="1" ht="40.200000000000003" customHeight="1">
      <c r="A533" s="1074" t="s">
        <v>1966</v>
      </c>
      <c r="B533" s="1075" t="s">
        <v>1968</v>
      </c>
      <c r="C533" s="1071">
        <v>46205</v>
      </c>
      <c r="D533" s="1076" t="s">
        <v>2700</v>
      </c>
      <c r="E533" s="1091" t="s">
        <v>2701</v>
      </c>
      <c r="F533" s="1077">
        <v>30133.35</v>
      </c>
      <c r="G533" s="1078" t="s">
        <v>1304</v>
      </c>
      <c r="H533" s="1079">
        <v>0.25</v>
      </c>
      <c r="I533" s="1086">
        <f t="shared" si="27"/>
        <v>7533.3374999999996</v>
      </c>
      <c r="J533" s="1087">
        <f t="shared" si="26"/>
        <v>7533.3374999999996</v>
      </c>
      <c r="K533" s="1049"/>
    </row>
    <row r="534" spans="1:11" ht="40.200000000000003" customHeight="1">
      <c r="A534" s="1089" t="s">
        <v>2262</v>
      </c>
      <c r="B534" s="1090" t="s">
        <v>965</v>
      </c>
      <c r="C534" s="1072">
        <v>46205</v>
      </c>
      <c r="D534" s="1076" t="s">
        <v>2192</v>
      </c>
      <c r="E534" s="1091" t="s">
        <v>2193</v>
      </c>
      <c r="F534" s="1077">
        <v>22.31</v>
      </c>
      <c r="G534" s="1078" t="s">
        <v>2255</v>
      </c>
      <c r="H534" s="1079">
        <v>1</v>
      </c>
      <c r="I534" s="1086">
        <f t="shared" si="27"/>
        <v>22.31</v>
      </c>
      <c r="J534" s="1087">
        <f t="shared" si="26"/>
        <v>14905.7572</v>
      </c>
    </row>
    <row r="535" spans="1:11" ht="40.200000000000003" customHeight="1">
      <c r="A535" s="1089" t="s">
        <v>1218</v>
      </c>
      <c r="B535" s="1090" t="s">
        <v>1826</v>
      </c>
      <c r="C535" s="1072">
        <v>46207</v>
      </c>
      <c r="D535" s="1076" t="s">
        <v>2194</v>
      </c>
      <c r="E535" s="1091" t="s">
        <v>2195</v>
      </c>
      <c r="F535" s="1077">
        <v>13.58</v>
      </c>
      <c r="G535" s="1078" t="s">
        <v>2256</v>
      </c>
      <c r="H535" s="1079">
        <v>1</v>
      </c>
      <c r="I535" s="1086">
        <f t="shared" si="27"/>
        <v>13.58</v>
      </c>
      <c r="J535" s="1087">
        <f t="shared" si="26"/>
        <v>40443.820200000002</v>
      </c>
    </row>
    <row r="536" spans="1:11" ht="40.200000000000003" customHeight="1">
      <c r="A536" s="1089" t="s">
        <v>1471</v>
      </c>
      <c r="B536" s="1090" t="s">
        <v>1472</v>
      </c>
      <c r="C536" s="1072">
        <v>46207</v>
      </c>
      <c r="D536" s="1076" t="s">
        <v>2282</v>
      </c>
      <c r="E536" s="1091" t="s">
        <v>2283</v>
      </c>
      <c r="F536" s="1077">
        <v>212.41</v>
      </c>
      <c r="G536" s="1078" t="s">
        <v>2288</v>
      </c>
      <c r="H536" s="1079">
        <v>0.45</v>
      </c>
      <c r="I536" s="1086">
        <f t="shared" si="27"/>
        <v>95.584500000000006</v>
      </c>
      <c r="J536" s="1087">
        <f t="shared" si="26"/>
        <v>6471.0706500000006</v>
      </c>
    </row>
    <row r="537" spans="1:11" ht="40.200000000000003" customHeight="1">
      <c r="A537" s="1089" t="s">
        <v>1211</v>
      </c>
      <c r="B537" s="1090" t="s">
        <v>1212</v>
      </c>
      <c r="C537" s="1072">
        <v>46207</v>
      </c>
      <c r="D537" s="1076" t="s">
        <v>2284</v>
      </c>
      <c r="E537" s="1091" t="s">
        <v>2285</v>
      </c>
      <c r="F537" s="1077">
        <v>221.14</v>
      </c>
      <c r="G537" s="1078" t="s">
        <v>1459</v>
      </c>
      <c r="H537" s="1079">
        <v>0.45</v>
      </c>
      <c r="I537" s="1086">
        <f t="shared" si="27"/>
        <v>99.512999999999991</v>
      </c>
      <c r="J537" s="1087">
        <f t="shared" si="26"/>
        <v>4856.2343999999994</v>
      </c>
    </row>
    <row r="538" spans="1:11" ht="40.200000000000003" customHeight="1">
      <c r="A538" s="1089" t="s">
        <v>1971</v>
      </c>
      <c r="B538" s="1090" t="s">
        <v>1973</v>
      </c>
      <c r="C538" s="1072">
        <v>46207</v>
      </c>
      <c r="D538" s="1076" t="s">
        <v>2702</v>
      </c>
      <c r="E538" s="1091" t="s">
        <v>2703</v>
      </c>
      <c r="F538" s="1077">
        <v>8820.42</v>
      </c>
      <c r="G538" s="1078" t="s">
        <v>1304</v>
      </c>
      <c r="H538" s="1079">
        <v>0.25</v>
      </c>
      <c r="I538" s="1086">
        <f t="shared" si="27"/>
        <v>2205.105</v>
      </c>
      <c r="J538" s="1087">
        <f t="shared" si="26"/>
        <v>2205.105</v>
      </c>
    </row>
    <row r="539" spans="1:11" ht="40.200000000000003" customHeight="1">
      <c r="A539" s="1089" t="s">
        <v>1213</v>
      </c>
      <c r="B539" s="1090" t="s">
        <v>1972</v>
      </c>
      <c r="C539" s="1072">
        <v>46207</v>
      </c>
      <c r="D539" s="1076" t="s">
        <v>2704</v>
      </c>
      <c r="E539" s="1091" t="s">
        <v>2705</v>
      </c>
      <c r="F539" s="1077">
        <v>15848.43</v>
      </c>
      <c r="G539" s="1078" t="s">
        <v>1304</v>
      </c>
      <c r="H539" s="1079">
        <v>0.25</v>
      </c>
      <c r="I539" s="1086">
        <f t="shared" si="27"/>
        <v>3962.1075000000001</v>
      </c>
      <c r="J539" s="1087">
        <f t="shared" si="26"/>
        <v>3962.1075000000001</v>
      </c>
    </row>
    <row r="540" spans="1:11" ht="40.200000000000003" customHeight="1">
      <c r="A540" s="1089" t="s">
        <v>1213</v>
      </c>
      <c r="B540" s="1090" t="s">
        <v>1972</v>
      </c>
      <c r="C540" s="1072">
        <v>46207</v>
      </c>
      <c r="D540" s="1076" t="s">
        <v>2706</v>
      </c>
      <c r="E540" s="1091" t="s">
        <v>2707</v>
      </c>
      <c r="F540" s="1077">
        <v>15848.43</v>
      </c>
      <c r="G540" s="1078" t="s">
        <v>1304</v>
      </c>
      <c r="H540" s="1079">
        <v>0.25</v>
      </c>
      <c r="I540" s="1086">
        <f t="shared" ref="I540:I612" si="28">H540*F540</f>
        <v>3962.1075000000001</v>
      </c>
      <c r="J540" s="1087">
        <f t="shared" si="26"/>
        <v>3962.1075000000001</v>
      </c>
    </row>
    <row r="541" spans="1:11" ht="40.200000000000003" customHeight="1">
      <c r="A541" s="1089" t="s">
        <v>1971</v>
      </c>
      <c r="B541" s="1090" t="s">
        <v>1973</v>
      </c>
      <c r="C541" s="1072">
        <v>46207</v>
      </c>
      <c r="D541" s="1076" t="s">
        <v>2708</v>
      </c>
      <c r="E541" s="1091" t="s">
        <v>2709</v>
      </c>
      <c r="F541" s="1077">
        <v>8820.42</v>
      </c>
      <c r="G541" s="1078" t="s">
        <v>1304</v>
      </c>
      <c r="H541" s="1079">
        <v>0.25</v>
      </c>
      <c r="I541" s="1086">
        <f t="shared" si="28"/>
        <v>2205.105</v>
      </c>
      <c r="J541" s="1087">
        <f t="shared" si="26"/>
        <v>2205.105</v>
      </c>
    </row>
    <row r="542" spans="1:11" ht="40.200000000000003" customHeight="1">
      <c r="A542" s="1089" t="s">
        <v>1470</v>
      </c>
      <c r="B542" s="1090" t="s">
        <v>1469</v>
      </c>
      <c r="C542" s="1072">
        <v>46207</v>
      </c>
      <c r="D542" s="1076" t="s">
        <v>2710</v>
      </c>
      <c r="E542" s="1091" t="s">
        <v>2711</v>
      </c>
      <c r="F542" s="1077">
        <v>19018.11</v>
      </c>
      <c r="G542" s="1078" t="s">
        <v>1304</v>
      </c>
      <c r="H542" s="1079">
        <v>0.05</v>
      </c>
      <c r="I542" s="1086">
        <f t="shared" si="28"/>
        <v>950.90550000000007</v>
      </c>
      <c r="J542" s="1087">
        <f t="shared" si="26"/>
        <v>950.90550000000007</v>
      </c>
    </row>
    <row r="543" spans="1:11" ht="40.200000000000003" customHeight="1">
      <c r="A543" s="1089" t="s">
        <v>1471</v>
      </c>
      <c r="B543" s="1090" t="s">
        <v>1472</v>
      </c>
      <c r="C543" s="1072">
        <v>46215</v>
      </c>
      <c r="D543" s="1076" t="s">
        <v>2286</v>
      </c>
      <c r="E543" s="1091" t="s">
        <v>2287</v>
      </c>
      <c r="F543" s="1077">
        <v>212.41</v>
      </c>
      <c r="G543" s="1078" t="s">
        <v>2289</v>
      </c>
      <c r="H543" s="1079">
        <v>1</v>
      </c>
      <c r="I543" s="1086">
        <f t="shared" si="28"/>
        <v>212.41</v>
      </c>
      <c r="J543" s="1087">
        <f t="shared" si="26"/>
        <v>16748.528499999997</v>
      </c>
    </row>
    <row r="544" spans="1:11" ht="40.200000000000003" customHeight="1">
      <c r="A544" s="1089" t="s">
        <v>1471</v>
      </c>
      <c r="B544" s="1090" t="s">
        <v>1472</v>
      </c>
      <c r="C544" s="1072">
        <v>46207</v>
      </c>
      <c r="D544" s="1076" t="s">
        <v>2196</v>
      </c>
      <c r="E544" s="1091" t="s">
        <v>2197</v>
      </c>
      <c r="F544" s="1077">
        <v>212.41</v>
      </c>
      <c r="G544" s="1078" t="s">
        <v>2257</v>
      </c>
      <c r="H544" s="1079">
        <v>0.05</v>
      </c>
      <c r="I544" s="1086">
        <f t="shared" si="28"/>
        <v>10.6205</v>
      </c>
      <c r="J544" s="1087">
        <f t="shared" si="26"/>
        <v>1048.6681699999999</v>
      </c>
    </row>
    <row r="545" spans="1:10" ht="40.200000000000003" customHeight="1">
      <c r="A545" s="1089" t="s">
        <v>1211</v>
      </c>
      <c r="B545" s="1090" t="s">
        <v>1212</v>
      </c>
      <c r="C545" s="1072">
        <v>46207</v>
      </c>
      <c r="D545" s="1076" t="s">
        <v>2198</v>
      </c>
      <c r="E545" s="1091" t="s">
        <v>2199</v>
      </c>
      <c r="F545" s="1077">
        <v>221.14</v>
      </c>
      <c r="G545" s="1078" t="s">
        <v>2258</v>
      </c>
      <c r="H545" s="1079">
        <v>0.05</v>
      </c>
      <c r="I545" s="1086">
        <f t="shared" si="28"/>
        <v>11.057</v>
      </c>
      <c r="J545" s="1087">
        <f t="shared" ref="J545:J630" si="29">I545*G545</f>
        <v>1068.9907600000001</v>
      </c>
    </row>
    <row r="546" spans="1:10" ht="40.200000000000003" customHeight="1">
      <c r="A546" s="1089" t="s">
        <v>1211</v>
      </c>
      <c r="B546" s="1090" t="s">
        <v>1212</v>
      </c>
      <c r="C546" s="1072">
        <v>46207</v>
      </c>
      <c r="D546" s="1076" t="s">
        <v>2200</v>
      </c>
      <c r="E546" s="1091" t="s">
        <v>2201</v>
      </c>
      <c r="F546" s="1077">
        <v>221.14</v>
      </c>
      <c r="G546" s="1078" t="s">
        <v>2259</v>
      </c>
      <c r="H546" s="1079">
        <v>0.05</v>
      </c>
      <c r="I546" s="1086">
        <f t="shared" si="28"/>
        <v>11.057</v>
      </c>
      <c r="J546" s="1087">
        <f t="shared" si="29"/>
        <v>872.06559000000004</v>
      </c>
    </row>
    <row r="547" spans="1:10" ht="40.200000000000003" customHeight="1">
      <c r="A547" s="1089" t="s">
        <v>1971</v>
      </c>
      <c r="B547" s="1090" t="s">
        <v>1973</v>
      </c>
      <c r="C547" s="1072">
        <v>46207</v>
      </c>
      <c r="D547" s="1076" t="s">
        <v>2202</v>
      </c>
      <c r="E547" s="1091" t="s">
        <v>2203</v>
      </c>
      <c r="F547" s="1077">
        <v>8820.42</v>
      </c>
      <c r="G547" s="1078" t="s">
        <v>1304</v>
      </c>
      <c r="H547" s="1079">
        <v>0.05</v>
      </c>
      <c r="I547" s="1086">
        <f t="shared" si="28"/>
        <v>441.02100000000002</v>
      </c>
      <c r="J547" s="1087">
        <f t="shared" si="29"/>
        <v>441.02100000000002</v>
      </c>
    </row>
    <row r="548" spans="1:10" ht="40.200000000000003" customHeight="1">
      <c r="A548" s="1089" t="s">
        <v>5047</v>
      </c>
      <c r="B548" s="1090" t="s">
        <v>1973</v>
      </c>
      <c r="C548" s="1072">
        <v>46232</v>
      </c>
      <c r="D548" s="1076" t="s">
        <v>5779</v>
      </c>
      <c r="E548" s="1091" t="s">
        <v>5780</v>
      </c>
      <c r="F548" s="1077">
        <v>8820.42</v>
      </c>
      <c r="G548" s="1078" t="s">
        <v>1304</v>
      </c>
      <c r="H548" s="1079">
        <v>0.05</v>
      </c>
      <c r="I548" s="1086">
        <f t="shared" si="28"/>
        <v>441.02100000000002</v>
      </c>
      <c r="J548" s="1087">
        <f t="shared" si="29"/>
        <v>441.02100000000002</v>
      </c>
    </row>
    <row r="549" spans="1:10" ht="40.200000000000003" customHeight="1">
      <c r="A549" s="1089" t="s">
        <v>1971</v>
      </c>
      <c r="B549" s="1090" t="s">
        <v>1973</v>
      </c>
      <c r="C549" s="1072">
        <v>46207</v>
      </c>
      <c r="D549" s="1076" t="s">
        <v>2204</v>
      </c>
      <c r="E549" s="1091" t="s">
        <v>2205</v>
      </c>
      <c r="F549" s="1077">
        <v>8820.42</v>
      </c>
      <c r="G549" s="1078" t="s">
        <v>1304</v>
      </c>
      <c r="H549" s="1079">
        <v>0.05</v>
      </c>
      <c r="I549" s="1086">
        <f t="shared" si="28"/>
        <v>441.02100000000002</v>
      </c>
      <c r="J549" s="1087">
        <f t="shared" si="29"/>
        <v>441.02100000000002</v>
      </c>
    </row>
    <row r="550" spans="1:10" ht="40.200000000000003" customHeight="1">
      <c r="A550" s="1089" t="s">
        <v>1971</v>
      </c>
      <c r="B550" s="1090" t="s">
        <v>1973</v>
      </c>
      <c r="C550" s="1072">
        <v>46207</v>
      </c>
      <c r="D550" s="1076" t="s">
        <v>2206</v>
      </c>
      <c r="E550" s="1091" t="s">
        <v>2207</v>
      </c>
      <c r="F550" s="1077">
        <v>8820.42</v>
      </c>
      <c r="G550" s="1078" t="s">
        <v>1304</v>
      </c>
      <c r="H550" s="1079">
        <v>0.05</v>
      </c>
      <c r="I550" s="1086">
        <f t="shared" si="28"/>
        <v>441.02100000000002</v>
      </c>
      <c r="J550" s="1087">
        <f t="shared" si="29"/>
        <v>441.02100000000002</v>
      </c>
    </row>
    <row r="551" spans="1:10" ht="40.200000000000003" customHeight="1">
      <c r="A551" s="1089" t="s">
        <v>1216</v>
      </c>
      <c r="B551" s="1090" t="s">
        <v>1785</v>
      </c>
      <c r="C551" s="1072">
        <v>46207</v>
      </c>
      <c r="D551" s="1076" t="s">
        <v>2208</v>
      </c>
      <c r="E551" s="1091" t="s">
        <v>2209</v>
      </c>
      <c r="F551" s="1077">
        <v>12377.1</v>
      </c>
      <c r="G551" s="1078" t="s">
        <v>1304</v>
      </c>
      <c r="H551" s="1079">
        <v>0.05</v>
      </c>
      <c r="I551" s="1086">
        <f t="shared" si="28"/>
        <v>618.85500000000002</v>
      </c>
      <c r="J551" s="1087">
        <f t="shared" si="29"/>
        <v>618.85500000000002</v>
      </c>
    </row>
    <row r="552" spans="1:10" ht="40.200000000000003" customHeight="1">
      <c r="A552" s="1089" t="s">
        <v>1216</v>
      </c>
      <c r="B552" s="1090" t="s">
        <v>1785</v>
      </c>
      <c r="C552" s="1072">
        <v>46207</v>
      </c>
      <c r="D552" s="1076" t="s">
        <v>2210</v>
      </c>
      <c r="E552" s="1091" t="s">
        <v>2211</v>
      </c>
      <c r="F552" s="1077">
        <v>12377.1</v>
      </c>
      <c r="G552" s="1078" t="s">
        <v>1304</v>
      </c>
      <c r="H552" s="1079">
        <v>0.05</v>
      </c>
      <c r="I552" s="1086">
        <f t="shared" si="28"/>
        <v>618.85500000000002</v>
      </c>
      <c r="J552" s="1087">
        <f t="shared" si="29"/>
        <v>618.85500000000002</v>
      </c>
    </row>
    <row r="553" spans="1:10" ht="40.200000000000003" customHeight="1">
      <c r="A553" s="1089" t="s">
        <v>1971</v>
      </c>
      <c r="B553" s="1090" t="s">
        <v>1973</v>
      </c>
      <c r="C553" s="1072">
        <v>46207</v>
      </c>
      <c r="D553" s="1076" t="s">
        <v>2212</v>
      </c>
      <c r="E553" s="1091" t="s">
        <v>2213</v>
      </c>
      <c r="F553" s="1077">
        <v>8820.42</v>
      </c>
      <c r="G553" s="1078" t="s">
        <v>1304</v>
      </c>
      <c r="H553" s="1079">
        <v>0.05</v>
      </c>
      <c r="I553" s="1086">
        <f t="shared" si="28"/>
        <v>441.02100000000002</v>
      </c>
      <c r="J553" s="1087">
        <f t="shared" si="29"/>
        <v>441.02100000000002</v>
      </c>
    </row>
    <row r="554" spans="1:10" ht="40.200000000000003" customHeight="1">
      <c r="A554" s="1089" t="s">
        <v>2261</v>
      </c>
      <c r="B554" s="1090" t="s">
        <v>1253</v>
      </c>
      <c r="C554" s="1072">
        <v>46207</v>
      </c>
      <c r="D554" s="1076" t="s">
        <v>2214</v>
      </c>
      <c r="E554" s="1091" t="s">
        <v>2215</v>
      </c>
      <c r="F554" s="1077">
        <v>22.31</v>
      </c>
      <c r="G554" s="1078" t="s">
        <v>2260</v>
      </c>
      <c r="H554" s="1079">
        <v>1</v>
      </c>
      <c r="I554" s="1086">
        <f t="shared" si="28"/>
        <v>22.31</v>
      </c>
      <c r="J554" s="1087">
        <f t="shared" si="29"/>
        <v>78908.015899999999</v>
      </c>
    </row>
    <row r="555" spans="1:10" ht="40.200000000000003" customHeight="1">
      <c r="A555" s="1089" t="s">
        <v>1471</v>
      </c>
      <c r="B555" s="1090" t="s">
        <v>1472</v>
      </c>
      <c r="C555" s="1072">
        <v>46208</v>
      </c>
      <c r="D555" s="1076" t="s">
        <v>2290</v>
      </c>
      <c r="E555" s="1091" t="s">
        <v>2291</v>
      </c>
      <c r="F555" s="1077">
        <v>212.41</v>
      </c>
      <c r="G555" s="1078" t="s">
        <v>1950</v>
      </c>
      <c r="H555" s="1079">
        <v>0.45</v>
      </c>
      <c r="I555" s="1086">
        <f t="shared" si="28"/>
        <v>95.584500000000006</v>
      </c>
      <c r="J555" s="1087">
        <f t="shared" si="29"/>
        <v>7532.0586000000003</v>
      </c>
    </row>
    <row r="556" spans="1:10" ht="40.200000000000003" customHeight="1">
      <c r="A556" s="1089" t="s">
        <v>2261</v>
      </c>
      <c r="B556" s="1090" t="s">
        <v>1253</v>
      </c>
      <c r="C556" s="1072">
        <v>46210</v>
      </c>
      <c r="D556" s="1076" t="s">
        <v>2292</v>
      </c>
      <c r="E556" s="1091" t="s">
        <v>2293</v>
      </c>
      <c r="F556" s="1077">
        <v>22.31</v>
      </c>
      <c r="G556" s="1078" t="s">
        <v>2446</v>
      </c>
      <c r="H556" s="1079">
        <v>1</v>
      </c>
      <c r="I556" s="1086">
        <f t="shared" si="28"/>
        <v>22.31</v>
      </c>
      <c r="J556" s="1087">
        <f t="shared" si="29"/>
        <v>94154.669899999994</v>
      </c>
    </row>
    <row r="557" spans="1:10" ht="40.200000000000003" customHeight="1">
      <c r="A557" s="1089" t="s">
        <v>1971</v>
      </c>
      <c r="B557" s="1090" t="s">
        <v>1973</v>
      </c>
      <c r="C557" s="1072">
        <v>46208</v>
      </c>
      <c r="D557" s="1076" t="s">
        <v>2294</v>
      </c>
      <c r="E557" s="1091" t="s">
        <v>2295</v>
      </c>
      <c r="F557" s="1077">
        <v>8820.42</v>
      </c>
      <c r="G557" s="1078" t="s">
        <v>1304</v>
      </c>
      <c r="H557" s="1079">
        <v>0.05</v>
      </c>
      <c r="I557" s="1086">
        <f t="shared" si="28"/>
        <v>441.02100000000002</v>
      </c>
      <c r="J557" s="1087">
        <f t="shared" si="29"/>
        <v>441.02100000000002</v>
      </c>
    </row>
    <row r="558" spans="1:10" ht="40.200000000000003" customHeight="1">
      <c r="A558" s="1089" t="s">
        <v>1216</v>
      </c>
      <c r="B558" s="1090" t="s">
        <v>1785</v>
      </c>
      <c r="C558" s="1072">
        <v>46208</v>
      </c>
      <c r="D558" s="1076" t="s">
        <v>2296</v>
      </c>
      <c r="E558" s="1091" t="s">
        <v>2297</v>
      </c>
      <c r="F558" s="1077">
        <v>12377.1</v>
      </c>
      <c r="G558" s="1078" t="s">
        <v>1304</v>
      </c>
      <c r="H558" s="1079">
        <v>0.05</v>
      </c>
      <c r="I558" s="1086">
        <f t="shared" si="28"/>
        <v>618.85500000000002</v>
      </c>
      <c r="J558" s="1087">
        <f t="shared" si="29"/>
        <v>618.85500000000002</v>
      </c>
    </row>
    <row r="559" spans="1:10" ht="40.200000000000003" customHeight="1">
      <c r="A559" s="1089" t="s">
        <v>1216</v>
      </c>
      <c r="B559" s="1090" t="s">
        <v>1785</v>
      </c>
      <c r="C559" s="1072">
        <v>46208</v>
      </c>
      <c r="D559" s="1076" t="s">
        <v>2298</v>
      </c>
      <c r="E559" s="1091" t="s">
        <v>2299</v>
      </c>
      <c r="F559" s="1077">
        <v>12377.1</v>
      </c>
      <c r="G559" s="1078" t="s">
        <v>1461</v>
      </c>
      <c r="H559" s="1079">
        <v>0.05</v>
      </c>
      <c r="I559" s="1086">
        <f t="shared" si="28"/>
        <v>618.85500000000002</v>
      </c>
      <c r="J559" s="1087">
        <f t="shared" si="29"/>
        <v>618.85500000000002</v>
      </c>
    </row>
    <row r="560" spans="1:10" ht="40.200000000000003" customHeight="1">
      <c r="A560" s="1089" t="s">
        <v>1216</v>
      </c>
      <c r="B560" s="1090" t="s">
        <v>1785</v>
      </c>
      <c r="C560" s="1072">
        <v>46208</v>
      </c>
      <c r="D560" s="1076" t="s">
        <v>2300</v>
      </c>
      <c r="E560" s="1091" t="s">
        <v>2301</v>
      </c>
      <c r="F560" s="1077">
        <v>12377.1</v>
      </c>
      <c r="G560" s="1078" t="s">
        <v>1304</v>
      </c>
      <c r="H560" s="1079">
        <v>0.05</v>
      </c>
      <c r="I560" s="1086">
        <f t="shared" si="28"/>
        <v>618.85500000000002</v>
      </c>
      <c r="J560" s="1087">
        <f t="shared" si="29"/>
        <v>618.85500000000002</v>
      </c>
    </row>
    <row r="561" spans="1:10" ht="40.200000000000003" customHeight="1">
      <c r="A561" s="1089" t="s">
        <v>1213</v>
      </c>
      <c r="B561" s="1090" t="s">
        <v>1972</v>
      </c>
      <c r="C561" s="1072">
        <v>46208</v>
      </c>
      <c r="D561" s="1076" t="s">
        <v>2302</v>
      </c>
      <c r="E561" s="1091" t="s">
        <v>2303</v>
      </c>
      <c r="F561" s="1077">
        <v>15848.43</v>
      </c>
      <c r="G561" s="1078" t="s">
        <v>1304</v>
      </c>
      <c r="H561" s="1079">
        <v>0.05</v>
      </c>
      <c r="I561" s="1086">
        <f t="shared" si="28"/>
        <v>792.42150000000004</v>
      </c>
      <c r="J561" s="1087">
        <f t="shared" si="29"/>
        <v>792.42150000000004</v>
      </c>
    </row>
    <row r="562" spans="1:10" ht="40.200000000000003" customHeight="1">
      <c r="A562" s="1089" t="s">
        <v>1471</v>
      </c>
      <c r="B562" s="1090" t="s">
        <v>1472</v>
      </c>
      <c r="C562" s="1072">
        <v>46208</v>
      </c>
      <c r="D562" s="1076" t="s">
        <v>2304</v>
      </c>
      <c r="E562" s="1091" t="s">
        <v>2305</v>
      </c>
      <c r="F562" s="1077">
        <v>212.41</v>
      </c>
      <c r="G562" s="1078" t="s">
        <v>2231</v>
      </c>
      <c r="H562" s="1079">
        <v>0.05</v>
      </c>
      <c r="I562" s="1086">
        <f t="shared" si="28"/>
        <v>10.6205</v>
      </c>
      <c r="J562" s="1087">
        <f t="shared" si="29"/>
        <v>1048.6681699999999</v>
      </c>
    </row>
    <row r="563" spans="1:10" ht="40.200000000000003" customHeight="1">
      <c r="A563" s="1089" t="s">
        <v>1471</v>
      </c>
      <c r="B563" s="1090" t="s">
        <v>1472</v>
      </c>
      <c r="C563" s="1072">
        <v>46208</v>
      </c>
      <c r="D563" s="1076" t="s">
        <v>2306</v>
      </c>
      <c r="E563" s="1091" t="s">
        <v>2307</v>
      </c>
      <c r="F563" s="1077">
        <v>212.41</v>
      </c>
      <c r="G563" s="1078" t="s">
        <v>2447</v>
      </c>
      <c r="H563" s="1079">
        <v>0.05</v>
      </c>
      <c r="I563" s="1086">
        <f t="shared" si="28"/>
        <v>10.6205</v>
      </c>
      <c r="J563" s="1087">
        <f t="shared" si="29"/>
        <v>1031.5691649999999</v>
      </c>
    </row>
    <row r="564" spans="1:10" ht="40.200000000000003" customHeight="1">
      <c r="A564" s="1089" t="s">
        <v>1471</v>
      </c>
      <c r="B564" s="1090" t="s">
        <v>1472</v>
      </c>
      <c r="C564" s="1072">
        <v>46208</v>
      </c>
      <c r="D564" s="1076" t="s">
        <v>2308</v>
      </c>
      <c r="E564" s="1091" t="s">
        <v>2309</v>
      </c>
      <c r="F564" s="1077">
        <v>212.41</v>
      </c>
      <c r="G564" s="1078" t="s">
        <v>2448</v>
      </c>
      <c r="H564" s="1079">
        <v>0.05</v>
      </c>
      <c r="I564" s="1086">
        <f t="shared" si="28"/>
        <v>10.6205</v>
      </c>
      <c r="J564" s="1087">
        <f t="shared" si="29"/>
        <v>451.26504499999999</v>
      </c>
    </row>
    <row r="565" spans="1:10" ht="40.200000000000003" customHeight="1">
      <c r="A565" s="1089" t="s">
        <v>1211</v>
      </c>
      <c r="B565" s="1090" t="s">
        <v>1212</v>
      </c>
      <c r="C565" s="1072">
        <v>46208</v>
      </c>
      <c r="D565" s="1076" t="s">
        <v>2310</v>
      </c>
      <c r="E565" s="1091" t="s">
        <v>2311</v>
      </c>
      <c r="F565" s="1077">
        <v>221.14</v>
      </c>
      <c r="G565" s="1078" t="s">
        <v>2449</v>
      </c>
      <c r="H565" s="1079">
        <v>0.05</v>
      </c>
      <c r="I565" s="1086">
        <f t="shared" si="28"/>
        <v>11.057</v>
      </c>
      <c r="J565" s="1087">
        <f t="shared" si="29"/>
        <v>469.92250000000001</v>
      </c>
    </row>
    <row r="566" spans="1:10" ht="40.200000000000003" customHeight="1">
      <c r="A566" s="1074" t="s">
        <v>1967</v>
      </c>
      <c r="B566" s="1075" t="s">
        <v>1969</v>
      </c>
      <c r="C566" s="1071">
        <v>46208</v>
      </c>
      <c r="D566" s="1076" t="s">
        <v>2312</v>
      </c>
      <c r="E566" s="1091" t="s">
        <v>2313</v>
      </c>
      <c r="F566" s="1077">
        <v>19537.02</v>
      </c>
      <c r="G566" s="1078" t="s">
        <v>1304</v>
      </c>
      <c r="H566" s="1079">
        <v>0.05</v>
      </c>
      <c r="I566" s="1086">
        <f t="shared" si="28"/>
        <v>976.85100000000011</v>
      </c>
      <c r="J566" s="1087">
        <f t="shared" si="29"/>
        <v>976.85100000000011</v>
      </c>
    </row>
    <row r="567" spans="1:10" ht="40.200000000000003" customHeight="1">
      <c r="A567" s="1074" t="s">
        <v>2486</v>
      </c>
      <c r="B567" s="1075" t="s">
        <v>2487</v>
      </c>
      <c r="C567" s="1071">
        <v>46208</v>
      </c>
      <c r="D567" s="1076" t="s">
        <v>2314</v>
      </c>
      <c r="E567" s="1091" t="s">
        <v>2315</v>
      </c>
      <c r="F567" s="1077">
        <v>15848.43</v>
      </c>
      <c r="G567" s="1078" t="s">
        <v>1461</v>
      </c>
      <c r="H567" s="1079">
        <v>0.05</v>
      </c>
      <c r="I567" s="1086">
        <f t="shared" si="28"/>
        <v>792.42150000000004</v>
      </c>
      <c r="J567" s="1087">
        <f t="shared" si="29"/>
        <v>792.42150000000004</v>
      </c>
    </row>
    <row r="568" spans="1:10" ht="40.200000000000003" customHeight="1">
      <c r="A568" s="1074" t="s">
        <v>1967</v>
      </c>
      <c r="B568" s="1075" t="s">
        <v>1969</v>
      </c>
      <c r="C568" s="1071">
        <v>46208</v>
      </c>
      <c r="D568" s="1076" t="s">
        <v>2316</v>
      </c>
      <c r="E568" s="1091" t="s">
        <v>2317</v>
      </c>
      <c r="F568" s="1077">
        <v>19537.02</v>
      </c>
      <c r="G568" s="1078" t="s">
        <v>1304</v>
      </c>
      <c r="H568" s="1079">
        <v>0.05</v>
      </c>
      <c r="I568" s="1086">
        <f t="shared" si="28"/>
        <v>976.85100000000011</v>
      </c>
      <c r="J568" s="1087">
        <f t="shared" si="29"/>
        <v>976.85100000000011</v>
      </c>
    </row>
    <row r="569" spans="1:10" ht="40.200000000000003" customHeight="1">
      <c r="A569" s="1074" t="s">
        <v>1967</v>
      </c>
      <c r="B569" s="1075" t="s">
        <v>1969</v>
      </c>
      <c r="C569" s="1071">
        <v>46208</v>
      </c>
      <c r="D569" s="1076" t="s">
        <v>2318</v>
      </c>
      <c r="E569" s="1091" t="s">
        <v>2319</v>
      </c>
      <c r="F569" s="1077">
        <v>19537.02</v>
      </c>
      <c r="G569" s="1078" t="s">
        <v>1304</v>
      </c>
      <c r="H569" s="1079">
        <v>0.05</v>
      </c>
      <c r="I569" s="1086">
        <f t="shared" si="28"/>
        <v>976.85100000000011</v>
      </c>
      <c r="J569" s="1087">
        <f t="shared" si="29"/>
        <v>976.85100000000011</v>
      </c>
    </row>
    <row r="570" spans="1:10" ht="40.200000000000003" customHeight="1">
      <c r="A570" s="1074" t="s">
        <v>1762</v>
      </c>
      <c r="B570" s="1075" t="s">
        <v>1828</v>
      </c>
      <c r="C570" s="1071">
        <v>46208</v>
      </c>
      <c r="D570" s="1076" t="s">
        <v>2320</v>
      </c>
      <c r="E570" s="1091" t="s">
        <v>2321</v>
      </c>
      <c r="F570" s="1077">
        <v>12376.13</v>
      </c>
      <c r="G570" s="1078" t="s">
        <v>1304</v>
      </c>
      <c r="H570" s="1079">
        <v>0.05</v>
      </c>
      <c r="I570" s="1086">
        <f t="shared" si="28"/>
        <v>618.80650000000003</v>
      </c>
      <c r="J570" s="1087">
        <f t="shared" si="29"/>
        <v>618.80650000000003</v>
      </c>
    </row>
    <row r="571" spans="1:10" ht="40.200000000000003" customHeight="1">
      <c r="A571" s="1074" t="s">
        <v>1756</v>
      </c>
      <c r="B571" s="1075" t="s">
        <v>1759</v>
      </c>
      <c r="C571" s="1071">
        <v>46208</v>
      </c>
      <c r="D571" s="1076" t="s">
        <v>2322</v>
      </c>
      <c r="E571" s="1091" t="s">
        <v>2323</v>
      </c>
      <c r="F571" s="1077">
        <v>544.12</v>
      </c>
      <c r="G571" s="1078" t="s">
        <v>2450</v>
      </c>
      <c r="H571" s="1079">
        <v>0.05</v>
      </c>
      <c r="I571" s="1086">
        <f t="shared" si="28"/>
        <v>27.206000000000003</v>
      </c>
      <c r="J571" s="1087">
        <f t="shared" si="29"/>
        <v>1880.4787200000003</v>
      </c>
    </row>
    <row r="572" spans="1:10" ht="40.200000000000003" customHeight="1">
      <c r="A572" s="1074" t="s">
        <v>1757</v>
      </c>
      <c r="B572" s="1075" t="s">
        <v>1758</v>
      </c>
      <c r="C572" s="1071">
        <v>46208</v>
      </c>
      <c r="D572" s="1076" t="s">
        <v>2324</v>
      </c>
      <c r="E572" s="1091" t="s">
        <v>2325</v>
      </c>
      <c r="F572" s="1077">
        <v>461.68</v>
      </c>
      <c r="G572" s="1078" t="s">
        <v>2451</v>
      </c>
      <c r="H572" s="1079">
        <v>0.05</v>
      </c>
      <c r="I572" s="1086">
        <f t="shared" si="28"/>
        <v>23.084000000000003</v>
      </c>
      <c r="J572" s="1087">
        <f t="shared" si="29"/>
        <v>1686.7478800000001</v>
      </c>
    </row>
    <row r="573" spans="1:10" ht="40.200000000000003" customHeight="1">
      <c r="A573" s="1074" t="s">
        <v>2488</v>
      </c>
      <c r="B573" s="1075" t="s">
        <v>2489</v>
      </c>
      <c r="C573" s="1071">
        <v>46208</v>
      </c>
      <c r="D573" s="1076" t="s">
        <v>2326</v>
      </c>
      <c r="E573" s="1091" t="s">
        <v>2327</v>
      </c>
      <c r="F573" s="1077">
        <v>639.16999999999996</v>
      </c>
      <c r="G573" s="1078" t="s">
        <v>2452</v>
      </c>
      <c r="H573" s="1079">
        <v>0.05</v>
      </c>
      <c r="I573" s="1086">
        <f t="shared" si="28"/>
        <v>31.958500000000001</v>
      </c>
      <c r="J573" s="1087">
        <f t="shared" si="29"/>
        <v>2860.28575</v>
      </c>
    </row>
    <row r="574" spans="1:10" ht="40.200000000000003" customHeight="1">
      <c r="A574" s="1074" t="s">
        <v>1756</v>
      </c>
      <c r="B574" s="1075" t="s">
        <v>1759</v>
      </c>
      <c r="C574" s="1071">
        <v>46208</v>
      </c>
      <c r="D574" s="1076" t="s">
        <v>2328</v>
      </c>
      <c r="E574" s="1091" t="s">
        <v>2329</v>
      </c>
      <c r="F574" s="1077">
        <v>544.12</v>
      </c>
      <c r="G574" s="1078" t="s">
        <v>2453</v>
      </c>
      <c r="H574" s="1079">
        <v>0.05</v>
      </c>
      <c r="I574" s="1086">
        <f t="shared" si="28"/>
        <v>27.206000000000003</v>
      </c>
      <c r="J574" s="1087">
        <f t="shared" si="29"/>
        <v>1197.0640000000001</v>
      </c>
    </row>
    <row r="575" spans="1:10" ht="40.200000000000003" customHeight="1">
      <c r="A575" s="1074" t="s">
        <v>1978</v>
      </c>
      <c r="B575" s="1075" t="s">
        <v>2490</v>
      </c>
      <c r="C575" s="1071">
        <v>46208</v>
      </c>
      <c r="D575" s="1076" t="s">
        <v>2330</v>
      </c>
      <c r="E575" s="1091" t="s">
        <v>2331</v>
      </c>
      <c r="F575" s="1077">
        <v>300.67</v>
      </c>
      <c r="G575" s="1078" t="s">
        <v>2454</v>
      </c>
      <c r="H575" s="1079">
        <v>0.05</v>
      </c>
      <c r="I575" s="1086">
        <f t="shared" si="28"/>
        <v>15.033500000000002</v>
      </c>
      <c r="J575" s="1087">
        <f t="shared" si="29"/>
        <v>673.3504650000001</v>
      </c>
    </row>
    <row r="576" spans="1:10" ht="40.200000000000003" customHeight="1">
      <c r="A576" s="1089" t="s">
        <v>1218</v>
      </c>
      <c r="B576" s="1090" t="s">
        <v>1826</v>
      </c>
      <c r="C576" s="1072">
        <v>46208</v>
      </c>
      <c r="D576" s="1076" t="s">
        <v>2332</v>
      </c>
      <c r="E576" s="1091" t="s">
        <v>2333</v>
      </c>
      <c r="F576" s="1077">
        <v>13.58</v>
      </c>
      <c r="G576" s="1078" t="s">
        <v>2455</v>
      </c>
      <c r="H576" s="1079">
        <v>1</v>
      </c>
      <c r="I576" s="1086">
        <f t="shared" si="28"/>
        <v>13.58</v>
      </c>
      <c r="J576" s="1087">
        <f t="shared" si="29"/>
        <v>50698.214</v>
      </c>
    </row>
    <row r="577" spans="1:11" ht="40.200000000000003" customHeight="1">
      <c r="A577" s="1089" t="s">
        <v>1211</v>
      </c>
      <c r="B577" s="1090" t="s">
        <v>1212</v>
      </c>
      <c r="C577" s="1072">
        <v>46210</v>
      </c>
      <c r="D577" s="1076" t="s">
        <v>2930</v>
      </c>
      <c r="E577" s="1091" t="s">
        <v>2931</v>
      </c>
      <c r="F577" s="1077">
        <v>221.14</v>
      </c>
      <c r="G577" s="1078" t="s">
        <v>1348</v>
      </c>
      <c r="H577" s="1079">
        <v>0.15</v>
      </c>
      <c r="I577" s="1086">
        <f t="shared" si="28"/>
        <v>33.170999999999999</v>
      </c>
      <c r="J577" s="1087">
        <f t="shared" si="29"/>
        <v>3277.2947999999997</v>
      </c>
    </row>
    <row r="578" spans="1:11" ht="40.200000000000003" customHeight="1">
      <c r="A578" s="1089" t="s">
        <v>1211</v>
      </c>
      <c r="B578" s="1090" t="s">
        <v>1212</v>
      </c>
      <c r="C578" s="1072">
        <v>46210</v>
      </c>
      <c r="D578" s="1076" t="s">
        <v>2932</v>
      </c>
      <c r="E578" s="1091" t="s">
        <v>2933</v>
      </c>
      <c r="F578" s="1077">
        <v>221.14</v>
      </c>
      <c r="G578" s="1078" t="s">
        <v>2936</v>
      </c>
      <c r="H578" s="1079">
        <v>0.15</v>
      </c>
      <c r="I578" s="1086">
        <v>58.8</v>
      </c>
      <c r="J578" s="1087">
        <f>I578*G578</f>
        <v>3457.4399999999996</v>
      </c>
    </row>
    <row r="579" spans="1:11" ht="40.200000000000003" customHeight="1">
      <c r="A579" s="1089" t="s">
        <v>1211</v>
      </c>
      <c r="B579" s="1090" t="s">
        <v>1212</v>
      </c>
      <c r="C579" s="1072">
        <v>46208</v>
      </c>
      <c r="D579" s="1076" t="s">
        <v>2934</v>
      </c>
      <c r="E579" s="1091" t="s">
        <v>2935</v>
      </c>
      <c r="F579" s="1077">
        <v>221.14</v>
      </c>
      <c r="G579" s="1078" t="s">
        <v>1460</v>
      </c>
      <c r="H579" s="1079">
        <v>0.15</v>
      </c>
      <c r="I579" s="1086">
        <v>58.8</v>
      </c>
      <c r="J579" s="1087">
        <f>I579*G579</f>
        <v>3457.4399999999996</v>
      </c>
    </row>
    <row r="580" spans="1:11" ht="40.200000000000003" customHeight="1">
      <c r="A580" s="1089" t="s">
        <v>1218</v>
      </c>
      <c r="B580" s="1090" t="s">
        <v>1826</v>
      </c>
      <c r="C580" s="1072">
        <v>46210</v>
      </c>
      <c r="D580" s="1076" t="s">
        <v>2334</v>
      </c>
      <c r="E580" s="1091" t="s">
        <v>2335</v>
      </c>
      <c r="F580" s="1077">
        <v>13.58</v>
      </c>
      <c r="G580" s="1078" t="s">
        <v>2456</v>
      </c>
      <c r="H580" s="1079">
        <v>1</v>
      </c>
      <c r="I580" s="1086">
        <f t="shared" si="28"/>
        <v>13.58</v>
      </c>
      <c r="J580" s="1087">
        <f t="shared" si="29"/>
        <v>5492.0236000000004</v>
      </c>
    </row>
    <row r="581" spans="1:11" ht="40.200000000000003" customHeight="1">
      <c r="A581" s="1089" t="s">
        <v>2261</v>
      </c>
      <c r="B581" s="1090" t="s">
        <v>1253</v>
      </c>
      <c r="C581" s="1072">
        <v>46208</v>
      </c>
      <c r="D581" s="1076" t="s">
        <v>2336</v>
      </c>
      <c r="E581" s="1091" t="s">
        <v>2337</v>
      </c>
      <c r="F581" s="1077">
        <v>22.31</v>
      </c>
      <c r="G581" s="1078" t="s">
        <v>2457</v>
      </c>
      <c r="H581" s="1079">
        <v>1</v>
      </c>
      <c r="I581" s="1086">
        <f t="shared" si="28"/>
        <v>22.31</v>
      </c>
      <c r="J581" s="1087">
        <f t="shared" si="29"/>
        <v>8767.6068999999989</v>
      </c>
    </row>
    <row r="582" spans="1:11" ht="40.200000000000003" customHeight="1">
      <c r="A582" s="1089" t="s">
        <v>2261</v>
      </c>
      <c r="B582" s="1090" t="s">
        <v>1253</v>
      </c>
      <c r="C582" s="1072">
        <v>46208</v>
      </c>
      <c r="D582" s="1076" t="s">
        <v>2338</v>
      </c>
      <c r="E582" s="1091" t="s">
        <v>2339</v>
      </c>
      <c r="F582" s="1077">
        <v>22.31</v>
      </c>
      <c r="G582" s="1078" t="s">
        <v>2458</v>
      </c>
      <c r="H582" s="1079">
        <v>1</v>
      </c>
      <c r="I582" s="1086">
        <f t="shared" si="28"/>
        <v>22.31</v>
      </c>
      <c r="J582" s="1087">
        <f t="shared" si="29"/>
        <v>96413.111199999999</v>
      </c>
    </row>
    <row r="583" spans="1:11" ht="40.200000000000003" customHeight="1">
      <c r="A583" s="1089" t="s">
        <v>1213</v>
      </c>
      <c r="B583" s="1090" t="s">
        <v>1972</v>
      </c>
      <c r="C583" s="1072">
        <v>46209</v>
      </c>
      <c r="D583" s="1076" t="s">
        <v>2712</v>
      </c>
      <c r="E583" s="1091" t="s">
        <v>2713</v>
      </c>
      <c r="F583" s="1077">
        <v>15848.43</v>
      </c>
      <c r="G583" s="1078" t="s">
        <v>1304</v>
      </c>
      <c r="H583" s="1079">
        <v>0.25</v>
      </c>
      <c r="I583" s="1086">
        <f t="shared" si="28"/>
        <v>3962.1075000000001</v>
      </c>
      <c r="J583" s="1087">
        <f t="shared" si="29"/>
        <v>3962.1075000000001</v>
      </c>
    </row>
    <row r="584" spans="1:11" ht="40.200000000000003" customHeight="1">
      <c r="A584" s="1074" t="s">
        <v>1213</v>
      </c>
      <c r="B584" s="1075" t="s">
        <v>1972</v>
      </c>
      <c r="C584" s="1071">
        <v>46209</v>
      </c>
      <c r="D584" s="1076" t="s">
        <v>2714</v>
      </c>
      <c r="E584" s="1091" t="s">
        <v>2715</v>
      </c>
      <c r="F584" s="1077">
        <v>15848.43</v>
      </c>
      <c r="G584" s="1078" t="s">
        <v>1304</v>
      </c>
      <c r="H584" s="1079">
        <v>0.25</v>
      </c>
      <c r="I584" s="1086">
        <f t="shared" si="28"/>
        <v>3962.1075000000001</v>
      </c>
      <c r="J584" s="1087">
        <f t="shared" si="29"/>
        <v>3962.1075000000001</v>
      </c>
    </row>
    <row r="585" spans="1:11" ht="40.200000000000003" customHeight="1">
      <c r="A585" s="1074" t="s">
        <v>1213</v>
      </c>
      <c r="B585" s="1075" t="s">
        <v>1972</v>
      </c>
      <c r="C585" s="1071">
        <v>46209</v>
      </c>
      <c r="D585" s="1076" t="s">
        <v>2716</v>
      </c>
      <c r="E585" s="1091" t="s">
        <v>2717</v>
      </c>
      <c r="F585" s="1077">
        <v>15848.43</v>
      </c>
      <c r="G585" s="1078" t="s">
        <v>1304</v>
      </c>
      <c r="H585" s="1079">
        <v>0.25</v>
      </c>
      <c r="I585" s="1086">
        <f t="shared" si="28"/>
        <v>3962.1075000000001</v>
      </c>
      <c r="J585" s="1087">
        <f t="shared" si="29"/>
        <v>3962.1075000000001</v>
      </c>
    </row>
    <row r="586" spans="1:11" s="1064" customFormat="1" ht="40.200000000000003" customHeight="1">
      <c r="A586" s="1074" t="s">
        <v>1213</v>
      </c>
      <c r="B586" s="1075" t="s">
        <v>1972</v>
      </c>
      <c r="C586" s="1071">
        <v>46209</v>
      </c>
      <c r="D586" s="1076" t="s">
        <v>2718</v>
      </c>
      <c r="E586" s="1091" t="s">
        <v>2719</v>
      </c>
      <c r="F586" s="1077">
        <v>15848.43</v>
      </c>
      <c r="G586" s="1078" t="s">
        <v>1304</v>
      </c>
      <c r="H586" s="1079">
        <v>0.25</v>
      </c>
      <c r="I586" s="1086">
        <f t="shared" si="28"/>
        <v>3962.1075000000001</v>
      </c>
      <c r="J586" s="1087">
        <f t="shared" si="29"/>
        <v>3962.1075000000001</v>
      </c>
      <c r="K586" s="1063"/>
    </row>
    <row r="587" spans="1:11" s="1064" customFormat="1" ht="40.200000000000003" customHeight="1">
      <c r="A587" s="1074" t="s">
        <v>1216</v>
      </c>
      <c r="B587" s="1075" t="s">
        <v>1785</v>
      </c>
      <c r="C587" s="1071">
        <v>46209</v>
      </c>
      <c r="D587" s="1076" t="s">
        <v>2720</v>
      </c>
      <c r="E587" s="1091" t="s">
        <v>2721</v>
      </c>
      <c r="F587" s="1077">
        <v>12377.1</v>
      </c>
      <c r="G587" s="1078" t="s">
        <v>1304</v>
      </c>
      <c r="H587" s="1079">
        <v>0.25</v>
      </c>
      <c r="I587" s="1086">
        <f t="shared" si="28"/>
        <v>3094.2750000000001</v>
      </c>
      <c r="J587" s="1087">
        <f t="shared" si="29"/>
        <v>3094.2750000000001</v>
      </c>
      <c r="K587" s="1063"/>
    </row>
    <row r="588" spans="1:11" ht="40.200000000000003" customHeight="1">
      <c r="A588" s="1074" t="s">
        <v>2486</v>
      </c>
      <c r="B588" s="1075" t="s">
        <v>2487</v>
      </c>
      <c r="C588" s="1071">
        <v>46209</v>
      </c>
      <c r="D588" s="1076" t="s">
        <v>2340</v>
      </c>
      <c r="E588" s="1091" t="s">
        <v>2341</v>
      </c>
      <c r="F588" s="1077">
        <v>15848.43</v>
      </c>
      <c r="G588" s="1078" t="s">
        <v>1304</v>
      </c>
      <c r="H588" s="1079">
        <v>0.05</v>
      </c>
      <c r="I588" s="1086">
        <f t="shared" si="28"/>
        <v>792.42150000000004</v>
      </c>
      <c r="J588" s="1087">
        <f t="shared" si="29"/>
        <v>792.42150000000004</v>
      </c>
    </row>
    <row r="589" spans="1:11" ht="40.200000000000003" customHeight="1">
      <c r="A589" s="1074" t="s">
        <v>2486</v>
      </c>
      <c r="B589" s="1075" t="s">
        <v>2487</v>
      </c>
      <c r="C589" s="1071">
        <v>46209</v>
      </c>
      <c r="D589" s="1076" t="s">
        <v>2342</v>
      </c>
      <c r="E589" s="1091" t="s">
        <v>2343</v>
      </c>
      <c r="F589" s="1077">
        <v>15848.43</v>
      </c>
      <c r="G589" s="1078" t="s">
        <v>1304</v>
      </c>
      <c r="H589" s="1079">
        <v>0.05</v>
      </c>
      <c r="I589" s="1086">
        <f t="shared" si="28"/>
        <v>792.42150000000004</v>
      </c>
      <c r="J589" s="1087">
        <f t="shared" si="29"/>
        <v>792.42150000000004</v>
      </c>
    </row>
    <row r="590" spans="1:11" ht="40.200000000000003" customHeight="1">
      <c r="A590" s="1074" t="s">
        <v>1762</v>
      </c>
      <c r="B590" s="1075" t="s">
        <v>1828</v>
      </c>
      <c r="C590" s="1071">
        <v>46209</v>
      </c>
      <c r="D590" s="1076" t="s">
        <v>2344</v>
      </c>
      <c r="E590" s="1091" t="s">
        <v>2345</v>
      </c>
      <c r="F590" s="1077">
        <v>12376.13</v>
      </c>
      <c r="G590" s="1078" t="s">
        <v>1304</v>
      </c>
      <c r="H590" s="1079">
        <v>0.05</v>
      </c>
      <c r="I590" s="1086">
        <f t="shared" si="28"/>
        <v>618.80650000000003</v>
      </c>
      <c r="J590" s="1087">
        <f t="shared" si="29"/>
        <v>618.80650000000003</v>
      </c>
    </row>
    <row r="591" spans="1:11" ht="40.200000000000003" customHeight="1">
      <c r="A591" s="1074" t="s">
        <v>1762</v>
      </c>
      <c r="B591" s="1075" t="s">
        <v>1828</v>
      </c>
      <c r="C591" s="1071">
        <v>46209</v>
      </c>
      <c r="D591" s="1076" t="s">
        <v>2346</v>
      </c>
      <c r="E591" s="1091" t="s">
        <v>2347</v>
      </c>
      <c r="F591" s="1077">
        <v>12376.13</v>
      </c>
      <c r="G591" s="1078" t="s">
        <v>1304</v>
      </c>
      <c r="H591" s="1079">
        <v>0.05</v>
      </c>
      <c r="I591" s="1086">
        <f t="shared" si="28"/>
        <v>618.80650000000003</v>
      </c>
      <c r="J591" s="1087">
        <f t="shared" si="29"/>
        <v>618.80650000000003</v>
      </c>
    </row>
    <row r="592" spans="1:11" ht="40.200000000000003" customHeight="1">
      <c r="A592" s="1074" t="s">
        <v>1757</v>
      </c>
      <c r="B592" s="1075" t="s">
        <v>1758</v>
      </c>
      <c r="C592" s="1071">
        <v>46209</v>
      </c>
      <c r="D592" s="1076" t="s">
        <v>2348</v>
      </c>
      <c r="E592" s="1091" t="s">
        <v>2349</v>
      </c>
      <c r="F592" s="1077">
        <v>461.68</v>
      </c>
      <c r="G592" s="1078" t="s">
        <v>2459</v>
      </c>
      <c r="H592" s="1079">
        <v>0.05</v>
      </c>
      <c r="I592" s="1086">
        <f t="shared" si="28"/>
        <v>23.084000000000003</v>
      </c>
      <c r="J592" s="1087">
        <f t="shared" si="29"/>
        <v>1019.38944</v>
      </c>
    </row>
    <row r="593" spans="1:10" ht="40.200000000000003" customHeight="1">
      <c r="A593" s="1074" t="s">
        <v>1760</v>
      </c>
      <c r="B593" s="1075" t="s">
        <v>1977</v>
      </c>
      <c r="C593" s="1071">
        <v>46209</v>
      </c>
      <c r="D593" s="1076" t="s">
        <v>2350</v>
      </c>
      <c r="E593" s="1091" t="s">
        <v>2351</v>
      </c>
      <c r="F593" s="1077">
        <v>379.24</v>
      </c>
      <c r="G593" s="1078" t="s">
        <v>2460</v>
      </c>
      <c r="H593" s="1079">
        <v>0.05</v>
      </c>
      <c r="I593" s="1086">
        <f t="shared" si="28"/>
        <v>18.962</v>
      </c>
      <c r="J593" s="1087">
        <f t="shared" si="29"/>
        <v>839.44774000000007</v>
      </c>
    </row>
    <row r="594" spans="1:10" ht="40.200000000000003" customHeight="1">
      <c r="A594" s="1074" t="s">
        <v>2491</v>
      </c>
      <c r="B594" s="1075" t="s">
        <v>2492</v>
      </c>
      <c r="C594" s="1071">
        <v>46209</v>
      </c>
      <c r="D594" s="1076" t="s">
        <v>2352</v>
      </c>
      <c r="E594" s="1091" t="s">
        <v>2353</v>
      </c>
      <c r="F594" s="1077">
        <v>312.31</v>
      </c>
      <c r="G594" s="1078" t="s">
        <v>2461</v>
      </c>
      <c r="H594" s="1079">
        <v>0.05</v>
      </c>
      <c r="I594" s="1086">
        <f t="shared" si="28"/>
        <v>15.615500000000001</v>
      </c>
      <c r="J594" s="1087">
        <f t="shared" si="29"/>
        <v>629.30465000000004</v>
      </c>
    </row>
    <row r="595" spans="1:10" ht="40.200000000000003" customHeight="1">
      <c r="A595" s="1074" t="s">
        <v>2491</v>
      </c>
      <c r="B595" s="1075" t="s">
        <v>2492</v>
      </c>
      <c r="C595" s="1071">
        <v>46209</v>
      </c>
      <c r="D595" s="1076" t="s">
        <v>2354</v>
      </c>
      <c r="E595" s="1091" t="s">
        <v>2355</v>
      </c>
      <c r="F595" s="1077">
        <v>312.31</v>
      </c>
      <c r="G595" s="1078" t="s">
        <v>2462</v>
      </c>
      <c r="H595" s="1079">
        <v>0.05</v>
      </c>
      <c r="I595" s="1086">
        <f t="shared" si="28"/>
        <v>15.615500000000001</v>
      </c>
      <c r="J595" s="1087">
        <f t="shared" si="29"/>
        <v>683.95889999999997</v>
      </c>
    </row>
    <row r="596" spans="1:10" ht="40.200000000000003" customHeight="1">
      <c r="A596" s="1074" t="s">
        <v>2262</v>
      </c>
      <c r="B596" s="1075" t="s">
        <v>965</v>
      </c>
      <c r="C596" s="1071">
        <v>46209</v>
      </c>
      <c r="D596" s="1076" t="s">
        <v>2356</v>
      </c>
      <c r="E596" s="1091" t="s">
        <v>2357</v>
      </c>
      <c r="F596" s="1077">
        <v>22.31</v>
      </c>
      <c r="G596" s="1078" t="s">
        <v>2463</v>
      </c>
      <c r="H596" s="1079">
        <v>1</v>
      </c>
      <c r="I596" s="1086">
        <f t="shared" si="28"/>
        <v>22.31</v>
      </c>
      <c r="J596" s="1087">
        <f t="shared" si="29"/>
        <v>11332.8107</v>
      </c>
    </row>
    <row r="597" spans="1:10" ht="40.200000000000003" customHeight="1">
      <c r="A597" s="1074" t="s">
        <v>1471</v>
      </c>
      <c r="B597" s="1075" t="s">
        <v>2485</v>
      </c>
      <c r="C597" s="1071">
        <v>46209</v>
      </c>
      <c r="D597" s="1076" t="s">
        <v>2358</v>
      </c>
      <c r="E597" s="1091" t="s">
        <v>2359</v>
      </c>
      <c r="F597" s="1077">
        <v>212.41</v>
      </c>
      <c r="G597" s="1078" t="s">
        <v>2288</v>
      </c>
      <c r="H597" s="1079">
        <v>0.1</v>
      </c>
      <c r="I597" s="1086">
        <f t="shared" si="28"/>
        <v>21.241</v>
      </c>
      <c r="J597" s="1087">
        <f t="shared" si="29"/>
        <v>1438.0156999999999</v>
      </c>
    </row>
    <row r="598" spans="1:10" ht="40.200000000000003" customHeight="1">
      <c r="A598" s="1074" t="s">
        <v>1211</v>
      </c>
      <c r="B598" s="1075" t="s">
        <v>1212</v>
      </c>
      <c r="C598" s="1071">
        <v>46209</v>
      </c>
      <c r="D598" s="1076" t="s">
        <v>2360</v>
      </c>
      <c r="E598" s="1091" t="s">
        <v>2361</v>
      </c>
      <c r="F598" s="1077">
        <v>221.14</v>
      </c>
      <c r="G598" s="1078" t="s">
        <v>2464</v>
      </c>
      <c r="H598" s="1079">
        <v>0.1</v>
      </c>
      <c r="I598" s="1086">
        <f t="shared" si="28"/>
        <v>22.114000000000001</v>
      </c>
      <c r="J598" s="1087">
        <f t="shared" si="29"/>
        <v>1079.1632</v>
      </c>
    </row>
    <row r="599" spans="1:10" ht="40.200000000000003" customHeight="1">
      <c r="A599" s="1074" t="s">
        <v>2262</v>
      </c>
      <c r="B599" s="1075" t="s">
        <v>965</v>
      </c>
      <c r="C599" s="1071">
        <v>46209</v>
      </c>
      <c r="D599" s="1076" t="s">
        <v>2362</v>
      </c>
      <c r="E599" s="1091" t="s">
        <v>2363</v>
      </c>
      <c r="F599" s="1077">
        <v>22.31</v>
      </c>
      <c r="G599" s="1078" t="s">
        <v>2465</v>
      </c>
      <c r="H599" s="1079">
        <v>1</v>
      </c>
      <c r="I599" s="1086">
        <f t="shared" si="28"/>
        <v>22.31</v>
      </c>
      <c r="J599" s="1087">
        <f t="shared" si="29"/>
        <v>12294.3717</v>
      </c>
    </row>
    <row r="600" spans="1:10" ht="40.200000000000003" customHeight="1">
      <c r="A600" s="1074" t="s">
        <v>2262</v>
      </c>
      <c r="B600" s="1075" t="s">
        <v>965</v>
      </c>
      <c r="C600" s="1071">
        <v>46210</v>
      </c>
      <c r="D600" s="1076" t="s">
        <v>2364</v>
      </c>
      <c r="E600" s="1091" t="s">
        <v>2365</v>
      </c>
      <c r="F600" s="1077">
        <v>22.31</v>
      </c>
      <c r="G600" s="1078" t="s">
        <v>2466</v>
      </c>
      <c r="H600" s="1079">
        <v>1</v>
      </c>
      <c r="I600" s="1086">
        <f t="shared" si="28"/>
        <v>22.31</v>
      </c>
      <c r="J600" s="1087">
        <f t="shared" si="29"/>
        <v>32929.56</v>
      </c>
    </row>
    <row r="601" spans="1:10" ht="40.200000000000003" customHeight="1">
      <c r="A601" s="1074" t="s">
        <v>1967</v>
      </c>
      <c r="B601" s="1075" t="s">
        <v>1969</v>
      </c>
      <c r="C601" s="1071">
        <v>46210</v>
      </c>
      <c r="D601" s="1076" t="s">
        <v>5781</v>
      </c>
      <c r="E601" s="1091" t="s">
        <v>5782</v>
      </c>
      <c r="F601" s="1077">
        <v>19537.02</v>
      </c>
      <c r="G601" s="1078" t="s">
        <v>1304</v>
      </c>
      <c r="H601" s="1079">
        <v>0.3</v>
      </c>
      <c r="I601" s="1086">
        <f t="shared" si="28"/>
        <v>5861.1059999999998</v>
      </c>
      <c r="J601" s="1087">
        <f t="shared" si="29"/>
        <v>5861.1059999999998</v>
      </c>
    </row>
    <row r="602" spans="1:10" ht="40.200000000000003" customHeight="1">
      <c r="A602" s="1074" t="s">
        <v>5039</v>
      </c>
      <c r="B602" s="1075" t="s">
        <v>1968</v>
      </c>
      <c r="C602" s="1071">
        <v>46210</v>
      </c>
      <c r="D602" s="1076" t="s">
        <v>5783</v>
      </c>
      <c r="E602" s="1091" t="s">
        <v>5784</v>
      </c>
      <c r="F602" s="1077">
        <v>30133.35</v>
      </c>
      <c r="G602" s="1078" t="s">
        <v>1304</v>
      </c>
      <c r="H602" s="1079">
        <v>0.3</v>
      </c>
      <c r="I602" s="1086">
        <f t="shared" si="28"/>
        <v>9040.0049999999992</v>
      </c>
      <c r="J602" s="1087">
        <f t="shared" si="29"/>
        <v>9040.0049999999992</v>
      </c>
    </row>
    <row r="603" spans="1:10" ht="40.200000000000003" customHeight="1">
      <c r="A603" s="1074" t="s">
        <v>5039</v>
      </c>
      <c r="B603" s="1075" t="s">
        <v>1968</v>
      </c>
      <c r="C603" s="1071">
        <v>46210</v>
      </c>
      <c r="D603" s="1076" t="s">
        <v>5785</v>
      </c>
      <c r="E603" s="1091" t="s">
        <v>5786</v>
      </c>
      <c r="F603" s="1077">
        <v>30133.35</v>
      </c>
      <c r="G603" s="1078" t="s">
        <v>1304</v>
      </c>
      <c r="H603" s="1079">
        <v>0.3</v>
      </c>
      <c r="I603" s="1086">
        <f t="shared" si="28"/>
        <v>9040.0049999999992</v>
      </c>
      <c r="J603" s="1087">
        <f t="shared" si="29"/>
        <v>9040.0049999999992</v>
      </c>
    </row>
    <row r="604" spans="1:10" ht="40.200000000000003" customHeight="1">
      <c r="A604" s="1074" t="s">
        <v>5039</v>
      </c>
      <c r="B604" s="1075" t="s">
        <v>1968</v>
      </c>
      <c r="C604" s="1071">
        <v>46210</v>
      </c>
      <c r="D604" s="1076" t="s">
        <v>5787</v>
      </c>
      <c r="E604" s="1091" t="s">
        <v>5788</v>
      </c>
      <c r="F604" s="1077">
        <v>30133.35</v>
      </c>
      <c r="G604" s="1078" t="s">
        <v>1304</v>
      </c>
      <c r="H604" s="1079">
        <v>0.3</v>
      </c>
      <c r="I604" s="1086">
        <f t="shared" si="28"/>
        <v>9040.0049999999992</v>
      </c>
      <c r="J604" s="1087">
        <f t="shared" si="29"/>
        <v>9040.0049999999992</v>
      </c>
    </row>
    <row r="605" spans="1:10" ht="40.200000000000003" customHeight="1">
      <c r="A605" s="1074" t="s">
        <v>5039</v>
      </c>
      <c r="B605" s="1075" t="s">
        <v>1968</v>
      </c>
      <c r="C605" s="1071">
        <v>46210</v>
      </c>
      <c r="D605" s="1076" t="s">
        <v>5789</v>
      </c>
      <c r="E605" s="1091" t="s">
        <v>5790</v>
      </c>
      <c r="F605" s="1077">
        <v>30133.35</v>
      </c>
      <c r="G605" s="1078" t="s">
        <v>1304</v>
      </c>
      <c r="H605" s="1079">
        <v>0.3</v>
      </c>
      <c r="I605" s="1086">
        <f t="shared" si="28"/>
        <v>9040.0049999999992</v>
      </c>
      <c r="J605" s="1087">
        <f t="shared" si="29"/>
        <v>9040.0049999999992</v>
      </c>
    </row>
    <row r="606" spans="1:10" ht="40.200000000000003" customHeight="1">
      <c r="A606" s="1074" t="s">
        <v>2261</v>
      </c>
      <c r="B606" s="1075" t="s">
        <v>1253</v>
      </c>
      <c r="C606" s="1071">
        <v>46210</v>
      </c>
      <c r="D606" s="1076" t="s">
        <v>2366</v>
      </c>
      <c r="E606" s="1091" t="s">
        <v>2367</v>
      </c>
      <c r="F606" s="1077">
        <v>22.31</v>
      </c>
      <c r="G606" s="1078" t="s">
        <v>2467</v>
      </c>
      <c r="H606" s="1079">
        <v>1</v>
      </c>
      <c r="I606" s="1086">
        <f t="shared" si="28"/>
        <v>22.31</v>
      </c>
      <c r="J606" s="1087">
        <f t="shared" si="29"/>
        <v>62559.024799999992</v>
      </c>
    </row>
    <row r="607" spans="1:10" ht="40.200000000000003" customHeight="1">
      <c r="A607" s="1074" t="s">
        <v>2261</v>
      </c>
      <c r="B607" s="1075" t="s">
        <v>1253</v>
      </c>
      <c r="C607" s="1071">
        <v>46210</v>
      </c>
      <c r="D607" s="1076" t="s">
        <v>2368</v>
      </c>
      <c r="E607" s="1091" t="s">
        <v>2369</v>
      </c>
      <c r="F607" s="1077">
        <v>22.31</v>
      </c>
      <c r="G607" s="1078" t="s">
        <v>2468</v>
      </c>
      <c r="H607" s="1079">
        <v>1</v>
      </c>
      <c r="I607" s="1086">
        <f t="shared" si="28"/>
        <v>22.31</v>
      </c>
      <c r="J607" s="1087">
        <f t="shared" si="29"/>
        <v>83854.142899999992</v>
      </c>
    </row>
    <row r="608" spans="1:10" ht="40.200000000000003" customHeight="1">
      <c r="A608" s="1074" t="s">
        <v>1216</v>
      </c>
      <c r="B608" s="1075" t="s">
        <v>1785</v>
      </c>
      <c r="C608" s="1071">
        <v>46210</v>
      </c>
      <c r="D608" s="1076" t="s">
        <v>2722</v>
      </c>
      <c r="E608" s="1091" t="s">
        <v>2723</v>
      </c>
      <c r="F608" s="1077">
        <v>22.31</v>
      </c>
      <c r="G608" s="1078" t="s">
        <v>2728</v>
      </c>
      <c r="H608" s="1079">
        <v>1</v>
      </c>
      <c r="I608" s="1086">
        <f t="shared" si="28"/>
        <v>22.31</v>
      </c>
      <c r="J608" s="1087">
        <f t="shared" si="29"/>
        <v>3172.4819999999995</v>
      </c>
    </row>
    <row r="609" spans="1:11" ht="40.200000000000003" customHeight="1">
      <c r="A609" s="1074" t="s">
        <v>1216</v>
      </c>
      <c r="B609" s="1075" t="s">
        <v>1785</v>
      </c>
      <c r="C609" s="1071">
        <v>46210</v>
      </c>
      <c r="D609" s="1076" t="s">
        <v>2724</v>
      </c>
      <c r="E609" s="1091" t="s">
        <v>2725</v>
      </c>
      <c r="F609" s="1077">
        <v>22.3</v>
      </c>
      <c r="G609" s="1078" t="s">
        <v>2729</v>
      </c>
      <c r="H609" s="1079">
        <v>1</v>
      </c>
      <c r="I609" s="1086">
        <f t="shared" si="28"/>
        <v>22.3</v>
      </c>
      <c r="J609" s="1087">
        <f t="shared" si="29"/>
        <v>7276.9359999999997</v>
      </c>
    </row>
    <row r="610" spans="1:11" ht="40.200000000000003" customHeight="1">
      <c r="A610" s="1074" t="s">
        <v>2262</v>
      </c>
      <c r="B610" s="1075" t="s">
        <v>965</v>
      </c>
      <c r="C610" s="1071">
        <v>46211</v>
      </c>
      <c r="D610" s="1076" t="s">
        <v>2726</v>
      </c>
      <c r="E610" s="1091" t="s">
        <v>2727</v>
      </c>
      <c r="F610" s="1077">
        <v>22.31</v>
      </c>
      <c r="G610" s="1078" t="s">
        <v>2730</v>
      </c>
      <c r="H610" s="1079">
        <v>1</v>
      </c>
      <c r="I610" s="1086">
        <f t="shared" si="28"/>
        <v>22.31</v>
      </c>
      <c r="J610" s="1087">
        <f t="shared" si="29"/>
        <v>10618.4445</v>
      </c>
    </row>
    <row r="611" spans="1:11" ht="40.200000000000003" customHeight="1">
      <c r="A611" s="1074" t="s">
        <v>1978</v>
      </c>
      <c r="B611" s="1075" t="s">
        <v>2493</v>
      </c>
      <c r="C611" s="1071">
        <v>46211</v>
      </c>
      <c r="D611" s="1076" t="s">
        <v>2370</v>
      </c>
      <c r="E611" s="1091" t="s">
        <v>2371</v>
      </c>
      <c r="F611" s="1077">
        <v>300.68</v>
      </c>
      <c r="G611" s="1078" t="s">
        <v>1963</v>
      </c>
      <c r="H611" s="1079">
        <v>0.1</v>
      </c>
      <c r="I611" s="1086">
        <f t="shared" si="28"/>
        <v>30.068000000000001</v>
      </c>
      <c r="J611" s="1087">
        <f t="shared" si="29"/>
        <v>1182.8751200000002</v>
      </c>
    </row>
    <row r="612" spans="1:11" ht="40.200000000000003" customHeight="1">
      <c r="A612" s="1074" t="s">
        <v>1470</v>
      </c>
      <c r="B612" s="1075" t="s">
        <v>1469</v>
      </c>
      <c r="C612" s="1071">
        <v>46211</v>
      </c>
      <c r="D612" s="1076" t="s">
        <v>2372</v>
      </c>
      <c r="E612" s="1091" t="s">
        <v>2373</v>
      </c>
      <c r="F612" s="1077">
        <v>19018.11</v>
      </c>
      <c r="G612" s="1078" t="s">
        <v>1304</v>
      </c>
      <c r="H612" s="1079">
        <v>0.05</v>
      </c>
      <c r="I612" s="1086">
        <f t="shared" si="28"/>
        <v>950.90550000000007</v>
      </c>
      <c r="J612" s="1087">
        <f t="shared" si="29"/>
        <v>950.90550000000007</v>
      </c>
    </row>
    <row r="613" spans="1:11" ht="40.200000000000003" customHeight="1">
      <c r="A613" s="1074" t="s">
        <v>1213</v>
      </c>
      <c r="B613" s="1075" t="s">
        <v>1972</v>
      </c>
      <c r="C613" s="1071">
        <v>46211</v>
      </c>
      <c r="D613" s="1076" t="s">
        <v>2374</v>
      </c>
      <c r="E613" s="1091" t="s">
        <v>2375</v>
      </c>
      <c r="F613" s="1077">
        <v>15848.43</v>
      </c>
      <c r="G613" s="1078" t="s">
        <v>1304</v>
      </c>
      <c r="H613" s="1079">
        <v>0.05</v>
      </c>
      <c r="I613" s="1086">
        <f t="shared" ref="I613:J688" si="30">H613*F613</f>
        <v>792.42150000000004</v>
      </c>
      <c r="J613" s="1087">
        <f t="shared" si="29"/>
        <v>792.42150000000004</v>
      </c>
    </row>
    <row r="614" spans="1:11" ht="40.200000000000003" customHeight="1">
      <c r="A614" s="1074" t="s">
        <v>1470</v>
      </c>
      <c r="B614" s="1075" t="s">
        <v>1469</v>
      </c>
      <c r="C614" s="1071">
        <v>46211</v>
      </c>
      <c r="D614" s="1076" t="s">
        <v>2376</v>
      </c>
      <c r="E614" s="1091" t="s">
        <v>2377</v>
      </c>
      <c r="F614" s="1077">
        <v>19018.11</v>
      </c>
      <c r="G614" s="1078" t="s">
        <v>1304</v>
      </c>
      <c r="H614" s="1079">
        <v>0.05</v>
      </c>
      <c r="I614" s="1086">
        <f t="shared" si="30"/>
        <v>950.90550000000007</v>
      </c>
      <c r="J614" s="1087">
        <f t="shared" si="29"/>
        <v>950.90550000000007</v>
      </c>
    </row>
    <row r="615" spans="1:11" ht="40.200000000000003" customHeight="1">
      <c r="A615" s="1074" t="s">
        <v>1211</v>
      </c>
      <c r="B615" s="1075" t="s">
        <v>1212</v>
      </c>
      <c r="C615" s="1071">
        <v>46211</v>
      </c>
      <c r="D615" s="1076" t="s">
        <v>2378</v>
      </c>
      <c r="E615" s="1091" t="s">
        <v>2379</v>
      </c>
      <c r="F615" s="1077">
        <v>221.14</v>
      </c>
      <c r="G615" s="1078" t="s">
        <v>2469</v>
      </c>
      <c r="H615" s="1079">
        <v>0.05</v>
      </c>
      <c r="I615" s="1086">
        <f t="shared" si="30"/>
        <v>11.057</v>
      </c>
      <c r="J615" s="1087">
        <f t="shared" si="29"/>
        <v>1101.6089099999999</v>
      </c>
    </row>
    <row r="616" spans="1:11" ht="49.2" customHeight="1">
      <c r="A616" s="1074" t="s">
        <v>1211</v>
      </c>
      <c r="B616" s="1075" t="s">
        <v>1212</v>
      </c>
      <c r="C616" s="1071">
        <v>46211</v>
      </c>
      <c r="D616" s="1076" t="s">
        <v>2380</v>
      </c>
      <c r="E616" s="1091" t="s">
        <v>2381</v>
      </c>
      <c r="F616" s="1077">
        <v>221.14</v>
      </c>
      <c r="G616" s="1078" t="s">
        <v>2470</v>
      </c>
      <c r="H616" s="1079">
        <v>0.05</v>
      </c>
      <c r="I616" s="1086">
        <f t="shared" si="30"/>
        <v>11.057</v>
      </c>
      <c r="J616" s="1087">
        <f t="shared" si="29"/>
        <v>1116.5358600000002</v>
      </c>
    </row>
    <row r="617" spans="1:11" ht="49.2" customHeight="1">
      <c r="A617" s="1074" t="s">
        <v>1211</v>
      </c>
      <c r="B617" s="1075" t="s">
        <v>1212</v>
      </c>
      <c r="C617" s="1071">
        <v>46211</v>
      </c>
      <c r="D617" s="1076" t="s">
        <v>2382</v>
      </c>
      <c r="E617" s="1091" t="s">
        <v>2383</v>
      </c>
      <c r="F617" s="1077">
        <v>221.14</v>
      </c>
      <c r="G617" s="1078" t="s">
        <v>2471</v>
      </c>
      <c r="H617" s="1079">
        <v>0.05</v>
      </c>
      <c r="I617" s="1086">
        <f t="shared" si="30"/>
        <v>11.057</v>
      </c>
      <c r="J617" s="1087">
        <f t="shared" si="29"/>
        <v>1110.5650800000001</v>
      </c>
    </row>
    <row r="618" spans="1:11" ht="49.2" customHeight="1">
      <c r="A618" s="1074" t="s">
        <v>1757</v>
      </c>
      <c r="B618" s="1075" t="s">
        <v>1758</v>
      </c>
      <c r="C618" s="1071">
        <v>46211</v>
      </c>
      <c r="D618" s="1076" t="s">
        <v>2384</v>
      </c>
      <c r="E618" s="1091" t="s">
        <v>2385</v>
      </c>
      <c r="F618" s="1077">
        <v>461.68</v>
      </c>
      <c r="G618" s="1078" t="s">
        <v>2472</v>
      </c>
      <c r="H618" s="1079">
        <v>0.05</v>
      </c>
      <c r="I618" s="1086">
        <f t="shared" si="30"/>
        <v>23.084000000000003</v>
      </c>
      <c r="J618" s="1087">
        <f t="shared" si="29"/>
        <v>1020.0819600000001</v>
      </c>
    </row>
    <row r="619" spans="1:11" ht="49.2" customHeight="1">
      <c r="A619" s="1074" t="s">
        <v>2262</v>
      </c>
      <c r="B619" s="1075" t="s">
        <v>965</v>
      </c>
      <c r="C619" s="1071">
        <v>46211</v>
      </c>
      <c r="D619" s="1076" t="s">
        <v>2731</v>
      </c>
      <c r="E619" s="1091" t="s">
        <v>2732</v>
      </c>
      <c r="F619" s="1077">
        <v>22.31</v>
      </c>
      <c r="G619" s="1078" t="s">
        <v>2737</v>
      </c>
      <c r="H619" s="1079">
        <v>1</v>
      </c>
      <c r="I619" s="1086">
        <f t="shared" si="30"/>
        <v>22.31</v>
      </c>
      <c r="J619" s="1087">
        <f t="shared" si="29"/>
        <v>7503.5222999999996</v>
      </c>
    </row>
    <row r="620" spans="1:11" s="1050" customFormat="1" ht="49.2" customHeight="1">
      <c r="A620" s="1074" t="s">
        <v>2486</v>
      </c>
      <c r="B620" s="1075" t="s">
        <v>2487</v>
      </c>
      <c r="C620" s="1071">
        <v>46211</v>
      </c>
      <c r="D620" s="1076" t="s">
        <v>2733</v>
      </c>
      <c r="E620" s="1091" t="s">
        <v>2734</v>
      </c>
      <c r="F620" s="1077">
        <v>15848.43</v>
      </c>
      <c r="G620" s="1078" t="s">
        <v>1304</v>
      </c>
      <c r="H620" s="1079">
        <v>0.25</v>
      </c>
      <c r="I620" s="1086">
        <f t="shared" si="30"/>
        <v>3962.1075000000001</v>
      </c>
      <c r="J620" s="1087">
        <f t="shared" si="29"/>
        <v>3962.1075000000001</v>
      </c>
      <c r="K620" s="1049"/>
    </row>
    <row r="621" spans="1:11" s="1050" customFormat="1" ht="49.2" customHeight="1">
      <c r="A621" s="1074" t="s">
        <v>1967</v>
      </c>
      <c r="B621" s="1075" t="s">
        <v>1969</v>
      </c>
      <c r="C621" s="1071">
        <v>46211</v>
      </c>
      <c r="D621" s="1076" t="s">
        <v>2735</v>
      </c>
      <c r="E621" s="1091" t="s">
        <v>2736</v>
      </c>
      <c r="F621" s="1077">
        <v>19537.02</v>
      </c>
      <c r="G621" s="1078" t="s">
        <v>1304</v>
      </c>
      <c r="H621" s="1079">
        <v>0.25</v>
      </c>
      <c r="I621" s="1086">
        <f t="shared" si="30"/>
        <v>4884.2550000000001</v>
      </c>
      <c r="J621" s="1087">
        <f t="shared" si="29"/>
        <v>4884.2550000000001</v>
      </c>
      <c r="K621" s="1049"/>
    </row>
    <row r="622" spans="1:11" ht="49.2" customHeight="1">
      <c r="A622" s="1074" t="s">
        <v>2262</v>
      </c>
      <c r="B622" s="1075" t="s">
        <v>965</v>
      </c>
      <c r="C622" s="1071">
        <v>46211</v>
      </c>
      <c r="D622" s="1076" t="s">
        <v>2386</v>
      </c>
      <c r="E622" s="1091" t="s">
        <v>2387</v>
      </c>
      <c r="F622" s="1077">
        <v>22.31</v>
      </c>
      <c r="G622" s="1078" t="s">
        <v>2473</v>
      </c>
      <c r="H622" s="1079">
        <v>1</v>
      </c>
      <c r="I622" s="1086">
        <f t="shared" si="30"/>
        <v>22.31</v>
      </c>
      <c r="J622" s="1087">
        <f t="shared" si="29"/>
        <v>7645.860099999999</v>
      </c>
    </row>
    <row r="623" spans="1:11" ht="49.2" customHeight="1">
      <c r="A623" s="1074" t="s">
        <v>1211</v>
      </c>
      <c r="B623" s="1075" t="s">
        <v>1212</v>
      </c>
      <c r="C623" s="1071">
        <v>46214</v>
      </c>
      <c r="D623" s="1076" t="s">
        <v>2388</v>
      </c>
      <c r="E623" s="1091" t="s">
        <v>2389</v>
      </c>
      <c r="F623" s="1077">
        <v>221.14</v>
      </c>
      <c r="G623" s="1078" t="s">
        <v>1347</v>
      </c>
      <c r="H623" s="1079">
        <v>0.05</v>
      </c>
      <c r="I623" s="1086">
        <f t="shared" si="30"/>
        <v>11.057</v>
      </c>
      <c r="J623" s="1087">
        <f t="shared" si="29"/>
        <v>1092.4316000000001</v>
      </c>
    </row>
    <row r="624" spans="1:11" ht="49.2" customHeight="1">
      <c r="A624" s="1074" t="s">
        <v>1211</v>
      </c>
      <c r="B624" s="1075" t="s">
        <v>1212</v>
      </c>
      <c r="C624" s="1071">
        <v>46214</v>
      </c>
      <c r="D624" s="1076" t="s">
        <v>2390</v>
      </c>
      <c r="E624" s="1091" t="s">
        <v>2391</v>
      </c>
      <c r="F624" s="1077">
        <v>221.14</v>
      </c>
      <c r="G624" s="1078" t="s">
        <v>1348</v>
      </c>
      <c r="H624" s="1079">
        <v>0.05</v>
      </c>
      <c r="I624" s="1086">
        <f t="shared" si="30"/>
        <v>11.057</v>
      </c>
      <c r="J624" s="1087">
        <f t="shared" si="29"/>
        <v>1092.4316000000001</v>
      </c>
    </row>
    <row r="625" spans="1:11" ht="49.2" customHeight="1">
      <c r="A625" s="1074" t="s">
        <v>2261</v>
      </c>
      <c r="B625" s="1075" t="s">
        <v>1253</v>
      </c>
      <c r="C625" s="1071">
        <v>46214</v>
      </c>
      <c r="D625" s="1076" t="s">
        <v>2392</v>
      </c>
      <c r="E625" s="1091" t="s">
        <v>2393</v>
      </c>
      <c r="F625" s="1077">
        <v>22.31</v>
      </c>
      <c r="G625" s="1078" t="s">
        <v>2474</v>
      </c>
      <c r="H625" s="1079">
        <v>1</v>
      </c>
      <c r="I625" s="1086">
        <f t="shared" si="30"/>
        <v>22.31</v>
      </c>
      <c r="J625" s="1087">
        <f t="shared" si="29"/>
        <v>157922.00429999997</v>
      </c>
    </row>
    <row r="626" spans="1:11" s="1050" customFormat="1" ht="49.2" customHeight="1">
      <c r="A626" s="1074" t="s">
        <v>1966</v>
      </c>
      <c r="B626" s="1075" t="s">
        <v>1968</v>
      </c>
      <c r="C626" s="1071">
        <v>46211</v>
      </c>
      <c r="D626" s="1076" t="s">
        <v>2738</v>
      </c>
      <c r="E626" s="1091" t="s">
        <v>2739</v>
      </c>
      <c r="F626" s="1077">
        <v>30133.35</v>
      </c>
      <c r="G626" s="1078">
        <v>1</v>
      </c>
      <c r="H626" s="1079">
        <v>0.25</v>
      </c>
      <c r="I626" s="1086">
        <f t="shared" si="30"/>
        <v>7533.3374999999996</v>
      </c>
      <c r="J626" s="1087">
        <f t="shared" si="29"/>
        <v>7533.3374999999996</v>
      </c>
      <c r="K626" s="1049"/>
    </row>
    <row r="627" spans="1:11" ht="49.2" customHeight="1">
      <c r="A627" s="1074" t="s">
        <v>1471</v>
      </c>
      <c r="B627" s="1075" t="s">
        <v>2485</v>
      </c>
      <c r="C627" s="1071">
        <v>46211</v>
      </c>
      <c r="D627" s="1076" t="s">
        <v>2394</v>
      </c>
      <c r="E627" s="1091" t="s">
        <v>2395</v>
      </c>
      <c r="F627" s="1077">
        <v>212.41</v>
      </c>
      <c r="G627" s="1078" t="s">
        <v>2475</v>
      </c>
      <c r="H627" s="1079">
        <v>0.1</v>
      </c>
      <c r="I627" s="1086">
        <f t="shared" si="30"/>
        <v>21.241</v>
      </c>
      <c r="J627" s="1087">
        <f t="shared" si="29"/>
        <v>1673.7908</v>
      </c>
    </row>
    <row r="628" spans="1:11" ht="49.2" customHeight="1">
      <c r="A628" s="1074" t="s">
        <v>1211</v>
      </c>
      <c r="B628" s="1075" t="s">
        <v>1212</v>
      </c>
      <c r="C628" s="1071">
        <v>46211</v>
      </c>
      <c r="D628" s="1076" t="s">
        <v>2396</v>
      </c>
      <c r="E628" s="1091" t="s">
        <v>2397</v>
      </c>
      <c r="F628" s="1077">
        <v>221.14</v>
      </c>
      <c r="G628" s="1078" t="s">
        <v>1347</v>
      </c>
      <c r="H628" s="1079">
        <v>0.45</v>
      </c>
      <c r="I628" s="1086">
        <f t="shared" si="30"/>
        <v>99.512999999999991</v>
      </c>
      <c r="J628" s="1087">
        <f t="shared" si="29"/>
        <v>9831.884399999999</v>
      </c>
    </row>
    <row r="629" spans="1:11" ht="49.2" customHeight="1">
      <c r="A629" s="1074" t="s">
        <v>1211</v>
      </c>
      <c r="B629" s="1075" t="s">
        <v>1212</v>
      </c>
      <c r="C629" s="1071">
        <v>46211</v>
      </c>
      <c r="D629" s="1076" t="s">
        <v>2398</v>
      </c>
      <c r="E629" s="1091" t="s">
        <v>2399</v>
      </c>
      <c r="F629" s="1077">
        <v>221.14</v>
      </c>
      <c r="G629" s="1078" t="s">
        <v>1348</v>
      </c>
      <c r="H629" s="1079">
        <v>0.45</v>
      </c>
      <c r="I629" s="1086">
        <f t="shared" si="30"/>
        <v>99.512999999999991</v>
      </c>
      <c r="J629" s="1087">
        <f t="shared" si="29"/>
        <v>9831.884399999999</v>
      </c>
    </row>
    <row r="630" spans="1:11" ht="49.2" customHeight="1">
      <c r="A630" s="1074" t="s">
        <v>5763</v>
      </c>
      <c r="B630" s="1075" t="s">
        <v>1318</v>
      </c>
      <c r="C630" s="1071">
        <v>46231</v>
      </c>
      <c r="D630" s="1076" t="s">
        <v>5791</v>
      </c>
      <c r="E630" s="1091" t="s">
        <v>5792</v>
      </c>
      <c r="F630" s="1077">
        <v>884.56</v>
      </c>
      <c r="G630" s="1078" t="s">
        <v>2684</v>
      </c>
      <c r="H630" s="1079">
        <v>0.1</v>
      </c>
      <c r="I630" s="1086">
        <f t="shared" si="30"/>
        <v>88.456000000000003</v>
      </c>
      <c r="J630" s="1087">
        <f t="shared" si="29"/>
        <v>7872.5839999999998</v>
      </c>
    </row>
    <row r="631" spans="1:11" ht="49.2" customHeight="1">
      <c r="A631" s="1074" t="s">
        <v>1765</v>
      </c>
      <c r="B631" s="1075" t="s">
        <v>1253</v>
      </c>
      <c r="C631" s="1071">
        <v>46217</v>
      </c>
      <c r="D631" s="1076" t="s">
        <v>5793</v>
      </c>
      <c r="E631" s="1091" t="s">
        <v>5794</v>
      </c>
      <c r="F631" s="1077">
        <v>22.31</v>
      </c>
      <c r="G631" s="1078" t="s">
        <v>5795</v>
      </c>
      <c r="H631" s="1079">
        <v>1</v>
      </c>
      <c r="I631" s="1086">
        <f t="shared" si="30"/>
        <v>22.31</v>
      </c>
      <c r="J631" s="1087">
        <f t="shared" si="30"/>
        <v>71307.445099999997</v>
      </c>
    </row>
    <row r="632" spans="1:11" ht="49.2" customHeight="1">
      <c r="A632" s="1074" t="s">
        <v>2262</v>
      </c>
      <c r="B632" s="1075" t="s">
        <v>965</v>
      </c>
      <c r="C632" s="1071">
        <v>46212</v>
      </c>
      <c r="D632" s="1076" t="s">
        <v>2400</v>
      </c>
      <c r="E632" s="1091" t="s">
        <v>2401</v>
      </c>
      <c r="F632" s="1077">
        <v>22.31</v>
      </c>
      <c r="G632" s="1078" t="s">
        <v>2476</v>
      </c>
      <c r="H632" s="1079">
        <v>1</v>
      </c>
      <c r="I632" s="1086">
        <f t="shared" si="30"/>
        <v>22.31</v>
      </c>
      <c r="J632" s="1087">
        <f t="shared" ref="J632:J695" si="31">I632*G632</f>
        <v>5666.74</v>
      </c>
    </row>
    <row r="633" spans="1:11" ht="49.2" customHeight="1">
      <c r="A633" s="1074" t="s">
        <v>1213</v>
      </c>
      <c r="B633" s="1075" t="s">
        <v>1972</v>
      </c>
      <c r="C633" s="1071">
        <v>46212</v>
      </c>
      <c r="D633" s="1076" t="s">
        <v>2402</v>
      </c>
      <c r="E633" s="1091" t="s">
        <v>2403</v>
      </c>
      <c r="F633" s="1077">
        <v>15848.43</v>
      </c>
      <c r="G633" s="1078" t="s">
        <v>1304</v>
      </c>
      <c r="H633" s="1079">
        <v>0.05</v>
      </c>
      <c r="I633" s="1086">
        <f t="shared" si="30"/>
        <v>792.42150000000004</v>
      </c>
      <c r="J633" s="1087">
        <f t="shared" si="31"/>
        <v>792.42150000000004</v>
      </c>
    </row>
    <row r="634" spans="1:11" ht="49.2" customHeight="1">
      <c r="A634" s="1074" t="s">
        <v>1470</v>
      </c>
      <c r="B634" s="1075" t="s">
        <v>1469</v>
      </c>
      <c r="C634" s="1071">
        <v>46212</v>
      </c>
      <c r="D634" s="1076" t="s">
        <v>2404</v>
      </c>
      <c r="E634" s="1091" t="s">
        <v>2405</v>
      </c>
      <c r="F634" s="1077">
        <v>19018.11</v>
      </c>
      <c r="G634" s="1078" t="s">
        <v>1304</v>
      </c>
      <c r="H634" s="1079">
        <v>0.05</v>
      </c>
      <c r="I634" s="1086">
        <f t="shared" si="30"/>
        <v>950.90550000000007</v>
      </c>
      <c r="J634" s="1087">
        <f t="shared" si="31"/>
        <v>950.90550000000007</v>
      </c>
    </row>
    <row r="635" spans="1:11" ht="49.2" customHeight="1">
      <c r="A635" s="1074" t="s">
        <v>1213</v>
      </c>
      <c r="B635" s="1075" t="s">
        <v>1972</v>
      </c>
      <c r="C635" s="1071">
        <v>46212</v>
      </c>
      <c r="D635" s="1076" t="s">
        <v>2406</v>
      </c>
      <c r="E635" s="1091" t="s">
        <v>2407</v>
      </c>
      <c r="F635" s="1077">
        <v>15848.43</v>
      </c>
      <c r="G635" s="1078" t="s">
        <v>1304</v>
      </c>
      <c r="H635" s="1079">
        <v>0.05</v>
      </c>
      <c r="I635" s="1086">
        <f t="shared" si="30"/>
        <v>792.42150000000004</v>
      </c>
      <c r="J635" s="1087">
        <f t="shared" si="31"/>
        <v>792.42150000000004</v>
      </c>
    </row>
    <row r="636" spans="1:11" ht="49.2" customHeight="1">
      <c r="A636" s="1074" t="s">
        <v>1216</v>
      </c>
      <c r="B636" s="1075" t="s">
        <v>1785</v>
      </c>
      <c r="C636" s="1071">
        <v>46212</v>
      </c>
      <c r="D636" s="1076" t="s">
        <v>2408</v>
      </c>
      <c r="E636" s="1091" t="s">
        <v>2409</v>
      </c>
      <c r="F636" s="1077">
        <v>12377.1</v>
      </c>
      <c r="G636" s="1078" t="s">
        <v>1304</v>
      </c>
      <c r="H636" s="1079">
        <v>0.05</v>
      </c>
      <c r="I636" s="1086">
        <f t="shared" si="30"/>
        <v>618.85500000000002</v>
      </c>
      <c r="J636" s="1087">
        <f t="shared" si="31"/>
        <v>618.85500000000002</v>
      </c>
    </row>
    <row r="637" spans="1:11" ht="49.2" customHeight="1">
      <c r="A637" s="1074" t="s">
        <v>1216</v>
      </c>
      <c r="B637" s="1075" t="s">
        <v>1785</v>
      </c>
      <c r="C637" s="1071">
        <v>46212</v>
      </c>
      <c r="D637" s="1076" t="s">
        <v>2410</v>
      </c>
      <c r="E637" s="1091" t="s">
        <v>2411</v>
      </c>
      <c r="F637" s="1077">
        <v>12377.1</v>
      </c>
      <c r="G637" s="1078" t="s">
        <v>1304</v>
      </c>
      <c r="H637" s="1079">
        <v>0.05</v>
      </c>
      <c r="I637" s="1086">
        <f t="shared" si="30"/>
        <v>618.85500000000002</v>
      </c>
      <c r="J637" s="1087">
        <f t="shared" si="31"/>
        <v>618.85500000000002</v>
      </c>
    </row>
    <row r="638" spans="1:11" ht="49.2" customHeight="1">
      <c r="A638" s="1074" t="s">
        <v>1216</v>
      </c>
      <c r="B638" s="1075" t="s">
        <v>1785</v>
      </c>
      <c r="C638" s="1071">
        <v>46212</v>
      </c>
      <c r="D638" s="1076" t="s">
        <v>2412</v>
      </c>
      <c r="E638" s="1091" t="s">
        <v>2413</v>
      </c>
      <c r="F638" s="1077">
        <v>12377.1</v>
      </c>
      <c r="G638" s="1078" t="s">
        <v>1304</v>
      </c>
      <c r="H638" s="1079">
        <v>0.05</v>
      </c>
      <c r="I638" s="1086">
        <f t="shared" si="30"/>
        <v>618.85500000000002</v>
      </c>
      <c r="J638" s="1087">
        <f t="shared" si="31"/>
        <v>618.85500000000002</v>
      </c>
    </row>
    <row r="639" spans="1:11" ht="49.2" customHeight="1">
      <c r="A639" s="1074" t="s">
        <v>1211</v>
      </c>
      <c r="B639" s="1075" t="s">
        <v>1212</v>
      </c>
      <c r="C639" s="1071">
        <v>46212</v>
      </c>
      <c r="D639" s="1076" t="s">
        <v>2414</v>
      </c>
      <c r="E639" s="1091" t="s">
        <v>2415</v>
      </c>
      <c r="F639" s="1077">
        <v>221.14</v>
      </c>
      <c r="G639" s="1078" t="s">
        <v>2477</v>
      </c>
      <c r="H639" s="1079">
        <v>0.05</v>
      </c>
      <c r="I639" s="1086">
        <f t="shared" si="30"/>
        <v>11.057</v>
      </c>
      <c r="J639" s="1087">
        <f t="shared" si="31"/>
        <v>908.33255000000008</v>
      </c>
    </row>
    <row r="640" spans="1:11" ht="49.2" customHeight="1">
      <c r="A640" s="1074" t="s">
        <v>1211</v>
      </c>
      <c r="B640" s="1075" t="s">
        <v>1212</v>
      </c>
      <c r="C640" s="1071">
        <v>46212</v>
      </c>
      <c r="D640" s="1076" t="s">
        <v>2416</v>
      </c>
      <c r="E640" s="1091" t="s">
        <v>2417</v>
      </c>
      <c r="F640" s="1077">
        <v>221.14</v>
      </c>
      <c r="G640" s="1078" t="s">
        <v>2478</v>
      </c>
      <c r="H640" s="1079">
        <v>0.05</v>
      </c>
      <c r="I640" s="1086">
        <f t="shared" si="30"/>
        <v>11.057</v>
      </c>
      <c r="J640" s="1087">
        <f t="shared" si="31"/>
        <v>926.57659999999998</v>
      </c>
    </row>
    <row r="641" spans="1:11" ht="49.2" customHeight="1">
      <c r="A641" s="1074" t="s">
        <v>1211</v>
      </c>
      <c r="B641" s="1075" t="s">
        <v>1212</v>
      </c>
      <c r="C641" s="1071">
        <v>46212</v>
      </c>
      <c r="D641" s="1076" t="s">
        <v>2418</v>
      </c>
      <c r="E641" s="1091" t="s">
        <v>2419</v>
      </c>
      <c r="F641" s="1077">
        <v>221.14</v>
      </c>
      <c r="G641" s="1078" t="s">
        <v>2478</v>
      </c>
      <c r="H641" s="1079">
        <v>0.05</v>
      </c>
      <c r="I641" s="1086">
        <f t="shared" si="30"/>
        <v>11.057</v>
      </c>
      <c r="J641" s="1087">
        <f t="shared" si="31"/>
        <v>926.57659999999998</v>
      </c>
    </row>
    <row r="642" spans="1:11" ht="49.2" customHeight="1">
      <c r="A642" s="1074" t="s">
        <v>1211</v>
      </c>
      <c r="B642" s="1075" t="s">
        <v>1212</v>
      </c>
      <c r="C642" s="1071">
        <v>46212</v>
      </c>
      <c r="D642" s="1076" t="s">
        <v>2420</v>
      </c>
      <c r="E642" s="1091" t="s">
        <v>2421</v>
      </c>
      <c r="F642" s="1077">
        <v>221.14</v>
      </c>
      <c r="G642" s="1078" t="s">
        <v>2479</v>
      </c>
      <c r="H642" s="1079">
        <v>0.05</v>
      </c>
      <c r="I642" s="1086">
        <f t="shared" si="30"/>
        <v>11.057</v>
      </c>
      <c r="J642" s="1087">
        <f t="shared" si="31"/>
        <v>926.13432000000012</v>
      </c>
    </row>
    <row r="643" spans="1:11" ht="49.2" customHeight="1">
      <c r="A643" s="1074" t="s">
        <v>1471</v>
      </c>
      <c r="B643" s="1075" t="s">
        <v>2485</v>
      </c>
      <c r="C643" s="1071">
        <v>46212</v>
      </c>
      <c r="D643" s="1076" t="s">
        <v>2422</v>
      </c>
      <c r="E643" s="1091" t="s">
        <v>2423</v>
      </c>
      <c r="F643" s="1077">
        <v>212.41</v>
      </c>
      <c r="G643" s="1078" t="s">
        <v>2480</v>
      </c>
      <c r="H643" s="1079">
        <v>0.05</v>
      </c>
      <c r="I643" s="1086">
        <f t="shared" si="30"/>
        <v>10.6205</v>
      </c>
      <c r="J643" s="1087">
        <f t="shared" si="31"/>
        <v>1049.7302199999999</v>
      </c>
    </row>
    <row r="644" spans="1:11" ht="49.2" customHeight="1">
      <c r="A644" s="1074" t="s">
        <v>1471</v>
      </c>
      <c r="B644" s="1075" t="s">
        <v>2485</v>
      </c>
      <c r="C644" s="1071">
        <v>46212</v>
      </c>
      <c r="D644" s="1076" t="s">
        <v>2424</v>
      </c>
      <c r="E644" s="1091" t="s">
        <v>2425</v>
      </c>
      <c r="F644" s="1077">
        <v>212.41</v>
      </c>
      <c r="G644" s="1078" t="s">
        <v>1348</v>
      </c>
      <c r="H644" s="1079">
        <v>0.05</v>
      </c>
      <c r="I644" s="1086">
        <f t="shared" si="30"/>
        <v>10.6205</v>
      </c>
      <c r="J644" s="1087">
        <f t="shared" si="31"/>
        <v>1049.3054</v>
      </c>
    </row>
    <row r="645" spans="1:11" ht="49.2" customHeight="1">
      <c r="A645" s="1074" t="s">
        <v>1756</v>
      </c>
      <c r="B645" s="1075" t="s">
        <v>1759</v>
      </c>
      <c r="C645" s="1071">
        <v>46212</v>
      </c>
      <c r="D645" s="1076" t="s">
        <v>2426</v>
      </c>
      <c r="E645" s="1091" t="s">
        <v>2427</v>
      </c>
      <c r="F645" s="1077">
        <v>544.12</v>
      </c>
      <c r="G645" s="1078" t="s">
        <v>2481</v>
      </c>
      <c r="H645" s="1079">
        <v>0.05</v>
      </c>
      <c r="I645" s="1086">
        <f t="shared" si="30"/>
        <v>27.206000000000003</v>
      </c>
      <c r="J645" s="1087">
        <f t="shared" si="31"/>
        <v>1195.9757600000003</v>
      </c>
    </row>
    <row r="646" spans="1:11" ht="49.2" customHeight="1">
      <c r="A646" s="1074" t="s">
        <v>1211</v>
      </c>
      <c r="B646" s="1075" t="s">
        <v>1212</v>
      </c>
      <c r="C646" s="1071">
        <v>46212</v>
      </c>
      <c r="D646" s="1076" t="s">
        <v>2740</v>
      </c>
      <c r="E646" s="1091" t="s">
        <v>2741</v>
      </c>
      <c r="F646" s="1077">
        <v>221.14</v>
      </c>
      <c r="G646" s="1078" t="s">
        <v>2744</v>
      </c>
      <c r="H646" s="1079">
        <v>0.45</v>
      </c>
      <c r="I646" s="1086">
        <f t="shared" si="30"/>
        <v>99.512999999999991</v>
      </c>
      <c r="J646" s="1087">
        <f t="shared" si="31"/>
        <v>10130.4234</v>
      </c>
    </row>
    <row r="647" spans="1:11" ht="49.2" customHeight="1">
      <c r="A647" s="1074" t="s">
        <v>5057</v>
      </c>
      <c r="B647" s="1075" t="s">
        <v>2485</v>
      </c>
      <c r="C647" s="1071">
        <v>46260</v>
      </c>
      <c r="D647" s="1076" t="s">
        <v>5796</v>
      </c>
      <c r="E647" s="1091" t="s">
        <v>5797</v>
      </c>
      <c r="F647" s="1077">
        <v>212.41</v>
      </c>
      <c r="G647" s="1078" t="s">
        <v>5798</v>
      </c>
      <c r="H647" s="1079">
        <v>0.45</v>
      </c>
      <c r="I647" s="1086">
        <f t="shared" si="30"/>
        <v>95.584500000000006</v>
      </c>
      <c r="J647" s="1087">
        <f t="shared" si="31"/>
        <v>7474.7079000000003</v>
      </c>
    </row>
    <row r="648" spans="1:11" ht="49.2" customHeight="1">
      <c r="A648" s="1074" t="s">
        <v>1211</v>
      </c>
      <c r="B648" s="1075" t="s">
        <v>1212</v>
      </c>
      <c r="C648" s="1071">
        <v>46212</v>
      </c>
      <c r="D648" s="1076" t="s">
        <v>2742</v>
      </c>
      <c r="E648" s="1091" t="s">
        <v>2743</v>
      </c>
      <c r="F648" s="1077">
        <v>221.14</v>
      </c>
      <c r="G648" s="1078" t="s">
        <v>1959</v>
      </c>
      <c r="H648" s="1079">
        <v>0.45</v>
      </c>
      <c r="I648" s="1086">
        <f t="shared" si="30"/>
        <v>99.512999999999991</v>
      </c>
      <c r="J648" s="1087">
        <f t="shared" si="31"/>
        <v>10080.666899999998</v>
      </c>
    </row>
    <row r="649" spans="1:11" ht="49.2" customHeight="1">
      <c r="A649" s="1074" t="s">
        <v>1760</v>
      </c>
      <c r="B649" s="1075" t="s">
        <v>1977</v>
      </c>
      <c r="C649" s="1071">
        <v>46212</v>
      </c>
      <c r="D649" s="1076" t="s">
        <v>2428</v>
      </c>
      <c r="E649" s="1091" t="s">
        <v>2429</v>
      </c>
      <c r="F649" s="1077">
        <v>379.24</v>
      </c>
      <c r="G649" s="1078" t="s">
        <v>1955</v>
      </c>
      <c r="H649" s="1079">
        <v>0.1</v>
      </c>
      <c r="I649" s="1086">
        <f t="shared" si="30"/>
        <v>37.923999999999999</v>
      </c>
      <c r="J649" s="1087">
        <f t="shared" si="31"/>
        <v>1677.75776</v>
      </c>
    </row>
    <row r="650" spans="1:11" ht="49.2" customHeight="1">
      <c r="A650" s="1074" t="s">
        <v>2494</v>
      </c>
      <c r="B650" s="1075" t="s">
        <v>2495</v>
      </c>
      <c r="C650" s="1071">
        <v>46214</v>
      </c>
      <c r="D650" s="1076" t="s">
        <v>2430</v>
      </c>
      <c r="E650" s="1091" t="s">
        <v>2431</v>
      </c>
      <c r="F650" s="1077">
        <v>17.46</v>
      </c>
      <c r="G650" s="1078" t="s">
        <v>2482</v>
      </c>
      <c r="H650" s="1079">
        <v>1</v>
      </c>
      <c r="I650" s="1086">
        <f t="shared" si="30"/>
        <v>17.46</v>
      </c>
      <c r="J650" s="1087">
        <f t="shared" si="31"/>
        <v>517634.52480000007</v>
      </c>
    </row>
    <row r="651" spans="1:11" ht="49.2" customHeight="1">
      <c r="A651" s="1074" t="s">
        <v>5008</v>
      </c>
      <c r="B651" s="1075" t="s">
        <v>2783</v>
      </c>
      <c r="C651" s="1071">
        <v>46231</v>
      </c>
      <c r="D651" s="1076" t="s">
        <v>5799</v>
      </c>
      <c r="E651" s="1091" t="s">
        <v>5800</v>
      </c>
      <c r="F651" s="1077">
        <v>5124.07</v>
      </c>
      <c r="G651" s="1078">
        <v>1</v>
      </c>
      <c r="H651" s="1079">
        <v>0.05</v>
      </c>
      <c r="I651" s="1086">
        <f t="shared" si="30"/>
        <v>256.20350000000002</v>
      </c>
      <c r="J651" s="1087">
        <f t="shared" si="31"/>
        <v>256.20350000000002</v>
      </c>
    </row>
    <row r="652" spans="1:11" s="1050" customFormat="1" ht="49.2" customHeight="1">
      <c r="A652" s="1074" t="s">
        <v>2782</v>
      </c>
      <c r="B652" s="1075" t="s">
        <v>2783</v>
      </c>
      <c r="C652" s="1071">
        <v>46218</v>
      </c>
      <c r="D652" s="1076" t="s">
        <v>2745</v>
      </c>
      <c r="E652" s="1091" t="s">
        <v>2746</v>
      </c>
      <c r="F652" s="1077">
        <v>5124.07</v>
      </c>
      <c r="G652" s="1078">
        <v>1</v>
      </c>
      <c r="H652" s="1079">
        <v>0.05</v>
      </c>
      <c r="I652" s="1086">
        <f t="shared" si="30"/>
        <v>256.20350000000002</v>
      </c>
      <c r="J652" s="1087">
        <f t="shared" si="31"/>
        <v>256.20350000000002</v>
      </c>
      <c r="K652" s="1049"/>
    </row>
    <row r="653" spans="1:11" s="1050" customFormat="1" ht="49.2" customHeight="1">
      <c r="A653" s="1074" t="s">
        <v>2784</v>
      </c>
      <c r="B653" s="1075" t="s">
        <v>2785</v>
      </c>
      <c r="C653" s="1071">
        <v>46221</v>
      </c>
      <c r="D653" s="1076" t="s">
        <v>2747</v>
      </c>
      <c r="E653" s="1091" t="s">
        <v>2748</v>
      </c>
      <c r="F653" s="1077">
        <v>12444.99</v>
      </c>
      <c r="G653" s="1078">
        <v>1</v>
      </c>
      <c r="H653" s="1079">
        <v>0.05</v>
      </c>
      <c r="I653" s="1086">
        <f t="shared" si="30"/>
        <v>622.24950000000001</v>
      </c>
      <c r="J653" s="1087">
        <f t="shared" si="31"/>
        <v>622.24950000000001</v>
      </c>
      <c r="K653" s="1049"/>
    </row>
    <row r="654" spans="1:11" s="1050" customFormat="1" ht="49.2" customHeight="1">
      <c r="A654" s="1074" t="s">
        <v>2782</v>
      </c>
      <c r="B654" s="1075" t="s">
        <v>2783</v>
      </c>
      <c r="C654" s="1071">
        <v>46218</v>
      </c>
      <c r="D654" s="1076" t="s">
        <v>2749</v>
      </c>
      <c r="E654" s="1091" t="s">
        <v>2750</v>
      </c>
      <c r="F654" s="1077">
        <v>5124.07</v>
      </c>
      <c r="G654" s="1078">
        <v>1</v>
      </c>
      <c r="H654" s="1079">
        <v>0.05</v>
      </c>
      <c r="I654" s="1086">
        <f t="shared" si="30"/>
        <v>256.20350000000002</v>
      </c>
      <c r="J654" s="1087">
        <f t="shared" si="31"/>
        <v>256.20350000000002</v>
      </c>
      <c r="K654" s="1049"/>
    </row>
    <row r="655" spans="1:11" s="1050" customFormat="1" ht="49.2" customHeight="1">
      <c r="A655" s="1074" t="s">
        <v>2782</v>
      </c>
      <c r="B655" s="1075" t="s">
        <v>2783</v>
      </c>
      <c r="C655" s="1071">
        <v>46218</v>
      </c>
      <c r="D655" s="1076" t="s">
        <v>2751</v>
      </c>
      <c r="E655" s="1091" t="s">
        <v>2752</v>
      </c>
      <c r="F655" s="1077">
        <v>5124.07</v>
      </c>
      <c r="G655" s="1078">
        <v>1</v>
      </c>
      <c r="H655" s="1079">
        <v>0.05</v>
      </c>
      <c r="I655" s="1086">
        <f t="shared" si="30"/>
        <v>256.20350000000002</v>
      </c>
      <c r="J655" s="1087">
        <f t="shared" si="31"/>
        <v>256.20350000000002</v>
      </c>
      <c r="K655" s="1049"/>
    </row>
    <row r="656" spans="1:11" s="1050" customFormat="1" ht="49.2" customHeight="1">
      <c r="A656" s="1074" t="s">
        <v>2784</v>
      </c>
      <c r="B656" s="1075" t="s">
        <v>2785</v>
      </c>
      <c r="C656" s="1071">
        <v>46221</v>
      </c>
      <c r="D656" s="1076" t="s">
        <v>2753</v>
      </c>
      <c r="E656" s="1091" t="s">
        <v>2754</v>
      </c>
      <c r="F656" s="1077">
        <v>12444.99</v>
      </c>
      <c r="G656" s="1078">
        <v>1</v>
      </c>
      <c r="H656" s="1079">
        <v>0.05</v>
      </c>
      <c r="I656" s="1086">
        <f t="shared" si="30"/>
        <v>622.24950000000001</v>
      </c>
      <c r="J656" s="1087">
        <f t="shared" si="31"/>
        <v>622.24950000000001</v>
      </c>
      <c r="K656" s="1049"/>
    </row>
    <row r="657" spans="1:11" s="1050" customFormat="1" ht="49.2" customHeight="1">
      <c r="A657" s="1074" t="s">
        <v>2782</v>
      </c>
      <c r="B657" s="1075" t="s">
        <v>2783</v>
      </c>
      <c r="C657" s="1071">
        <v>46218</v>
      </c>
      <c r="D657" s="1076" t="s">
        <v>2755</v>
      </c>
      <c r="E657" s="1091" t="s">
        <v>2756</v>
      </c>
      <c r="F657" s="1077">
        <v>5124.07</v>
      </c>
      <c r="G657" s="1078">
        <v>1</v>
      </c>
      <c r="H657" s="1079">
        <v>0.05</v>
      </c>
      <c r="I657" s="1086">
        <f t="shared" si="30"/>
        <v>256.20350000000002</v>
      </c>
      <c r="J657" s="1087">
        <f t="shared" si="31"/>
        <v>256.20350000000002</v>
      </c>
      <c r="K657" s="1049"/>
    </row>
    <row r="658" spans="1:11" s="1050" customFormat="1" ht="49.2" customHeight="1">
      <c r="A658" s="1074" t="s">
        <v>2782</v>
      </c>
      <c r="B658" s="1075" t="s">
        <v>2783</v>
      </c>
      <c r="C658" s="1071">
        <v>46218</v>
      </c>
      <c r="D658" s="1076" t="s">
        <v>2757</v>
      </c>
      <c r="E658" s="1091" t="s">
        <v>2758</v>
      </c>
      <c r="F658" s="1077">
        <v>5124.07</v>
      </c>
      <c r="G658" s="1078">
        <v>1</v>
      </c>
      <c r="H658" s="1079">
        <v>0.05</v>
      </c>
      <c r="I658" s="1086">
        <f t="shared" si="30"/>
        <v>256.20350000000002</v>
      </c>
      <c r="J658" s="1087">
        <f t="shared" si="31"/>
        <v>256.20350000000002</v>
      </c>
      <c r="K658" s="1049"/>
    </row>
    <row r="659" spans="1:11" s="1050" customFormat="1" ht="49.2" customHeight="1">
      <c r="A659" s="1074" t="s">
        <v>2784</v>
      </c>
      <c r="B659" s="1075" t="s">
        <v>2785</v>
      </c>
      <c r="C659" s="1071">
        <v>46221</v>
      </c>
      <c r="D659" s="1076" t="s">
        <v>2759</v>
      </c>
      <c r="E659" s="1091" t="s">
        <v>2760</v>
      </c>
      <c r="F659" s="1077">
        <v>12444.99</v>
      </c>
      <c r="G659" s="1078">
        <v>1</v>
      </c>
      <c r="H659" s="1079">
        <v>0.05</v>
      </c>
      <c r="I659" s="1086">
        <f t="shared" si="30"/>
        <v>622.24950000000001</v>
      </c>
      <c r="J659" s="1087">
        <f t="shared" si="31"/>
        <v>622.24950000000001</v>
      </c>
      <c r="K659" s="1049"/>
    </row>
    <row r="660" spans="1:11" s="1050" customFormat="1" ht="49.2" customHeight="1">
      <c r="A660" s="1074" t="s">
        <v>2782</v>
      </c>
      <c r="B660" s="1075" t="s">
        <v>2783</v>
      </c>
      <c r="C660" s="1071">
        <v>46218</v>
      </c>
      <c r="D660" s="1076" t="s">
        <v>2761</v>
      </c>
      <c r="E660" s="1091" t="s">
        <v>2762</v>
      </c>
      <c r="F660" s="1077">
        <v>5124.07</v>
      </c>
      <c r="G660" s="1078">
        <v>1</v>
      </c>
      <c r="H660" s="1079">
        <v>0.05</v>
      </c>
      <c r="I660" s="1086">
        <f t="shared" si="30"/>
        <v>256.20350000000002</v>
      </c>
      <c r="J660" s="1087">
        <f t="shared" si="31"/>
        <v>256.20350000000002</v>
      </c>
      <c r="K660" s="1049"/>
    </row>
    <row r="661" spans="1:11" s="1050" customFormat="1" ht="49.2" customHeight="1">
      <c r="A661" s="1074" t="s">
        <v>2782</v>
      </c>
      <c r="B661" s="1075" t="s">
        <v>2783</v>
      </c>
      <c r="C661" s="1071">
        <v>46218</v>
      </c>
      <c r="D661" s="1076" t="s">
        <v>2763</v>
      </c>
      <c r="E661" s="1091" t="s">
        <v>2764</v>
      </c>
      <c r="F661" s="1077">
        <v>5124.07</v>
      </c>
      <c r="G661" s="1078">
        <v>1</v>
      </c>
      <c r="H661" s="1079">
        <v>0.05</v>
      </c>
      <c r="I661" s="1086">
        <f t="shared" si="30"/>
        <v>256.20350000000002</v>
      </c>
      <c r="J661" s="1087">
        <f t="shared" si="31"/>
        <v>256.20350000000002</v>
      </c>
      <c r="K661" s="1049"/>
    </row>
    <row r="662" spans="1:11" s="1050" customFormat="1" ht="49.2" customHeight="1">
      <c r="A662" s="1074" t="s">
        <v>2784</v>
      </c>
      <c r="B662" s="1075" t="s">
        <v>2785</v>
      </c>
      <c r="C662" s="1071">
        <v>46221</v>
      </c>
      <c r="D662" s="1076" t="s">
        <v>2765</v>
      </c>
      <c r="E662" s="1091" t="s">
        <v>2766</v>
      </c>
      <c r="F662" s="1077">
        <v>12444.99</v>
      </c>
      <c r="G662" s="1078">
        <v>1</v>
      </c>
      <c r="H662" s="1079">
        <v>0.05</v>
      </c>
      <c r="I662" s="1086">
        <f t="shared" si="30"/>
        <v>622.24950000000001</v>
      </c>
      <c r="J662" s="1087">
        <f t="shared" si="31"/>
        <v>622.24950000000001</v>
      </c>
      <c r="K662" s="1049"/>
    </row>
    <row r="663" spans="1:11" s="1050" customFormat="1" ht="49.2" customHeight="1">
      <c r="A663" s="1074" t="s">
        <v>2782</v>
      </c>
      <c r="B663" s="1075" t="s">
        <v>2783</v>
      </c>
      <c r="C663" s="1071">
        <v>46218</v>
      </c>
      <c r="D663" s="1076" t="s">
        <v>2767</v>
      </c>
      <c r="E663" s="1091" t="s">
        <v>2768</v>
      </c>
      <c r="F663" s="1077">
        <v>5124.07</v>
      </c>
      <c r="G663" s="1078">
        <v>1</v>
      </c>
      <c r="H663" s="1079">
        <v>0.05</v>
      </c>
      <c r="I663" s="1086">
        <f t="shared" si="30"/>
        <v>256.20350000000002</v>
      </c>
      <c r="J663" s="1087">
        <f t="shared" si="31"/>
        <v>256.20350000000002</v>
      </c>
      <c r="K663" s="1049"/>
    </row>
    <row r="664" spans="1:11" s="1050" customFormat="1" ht="49.2" customHeight="1">
      <c r="A664" s="1074" t="s">
        <v>2782</v>
      </c>
      <c r="B664" s="1075" t="s">
        <v>2783</v>
      </c>
      <c r="C664" s="1071">
        <v>46218</v>
      </c>
      <c r="D664" s="1076" t="s">
        <v>2769</v>
      </c>
      <c r="E664" s="1091" t="s">
        <v>2770</v>
      </c>
      <c r="F664" s="1077">
        <v>5124.07</v>
      </c>
      <c r="G664" s="1078">
        <v>1</v>
      </c>
      <c r="H664" s="1079">
        <v>0.05</v>
      </c>
      <c r="I664" s="1086">
        <f t="shared" si="30"/>
        <v>256.20350000000002</v>
      </c>
      <c r="J664" s="1087">
        <f t="shared" si="31"/>
        <v>256.20350000000002</v>
      </c>
      <c r="K664" s="1049"/>
    </row>
    <row r="665" spans="1:11" s="1050" customFormat="1" ht="49.2" customHeight="1">
      <c r="A665" s="1074" t="s">
        <v>2782</v>
      </c>
      <c r="B665" s="1075" t="s">
        <v>2783</v>
      </c>
      <c r="C665" s="1071">
        <v>46218</v>
      </c>
      <c r="D665" s="1076" t="s">
        <v>2771</v>
      </c>
      <c r="E665" s="1091" t="s">
        <v>2772</v>
      </c>
      <c r="F665" s="1077">
        <v>5124.07</v>
      </c>
      <c r="G665" s="1078">
        <v>1</v>
      </c>
      <c r="H665" s="1079">
        <v>0.05</v>
      </c>
      <c r="I665" s="1086">
        <f t="shared" si="30"/>
        <v>256.20350000000002</v>
      </c>
      <c r="J665" s="1087">
        <f t="shared" si="31"/>
        <v>256.20350000000002</v>
      </c>
      <c r="K665" s="1049"/>
    </row>
    <row r="666" spans="1:11" s="1050" customFormat="1" ht="49.2" customHeight="1">
      <c r="A666" s="1074" t="s">
        <v>2782</v>
      </c>
      <c r="B666" s="1075" t="s">
        <v>2783</v>
      </c>
      <c r="C666" s="1071">
        <v>46221</v>
      </c>
      <c r="D666" s="1076" t="s">
        <v>2773</v>
      </c>
      <c r="E666" s="1091" t="s">
        <v>2774</v>
      </c>
      <c r="F666" s="1077">
        <v>5124.07</v>
      </c>
      <c r="G666" s="1078">
        <v>1</v>
      </c>
      <c r="H666" s="1079">
        <v>0.05</v>
      </c>
      <c r="I666" s="1086">
        <f t="shared" si="30"/>
        <v>256.20350000000002</v>
      </c>
      <c r="J666" s="1087">
        <f t="shared" si="31"/>
        <v>256.20350000000002</v>
      </c>
      <c r="K666" s="1049"/>
    </row>
    <row r="667" spans="1:11" ht="49.2" customHeight="1">
      <c r="A667" s="1074" t="s">
        <v>2782</v>
      </c>
      <c r="B667" s="1075" t="s">
        <v>2783</v>
      </c>
      <c r="C667" s="1071">
        <v>46218</v>
      </c>
      <c r="D667" s="1076" t="s">
        <v>2775</v>
      </c>
      <c r="E667" s="1091" t="s">
        <v>2776</v>
      </c>
      <c r="F667" s="1077">
        <v>5124.07</v>
      </c>
      <c r="G667" s="1078">
        <v>1</v>
      </c>
      <c r="H667" s="1079">
        <v>0.05</v>
      </c>
      <c r="I667" s="1086">
        <f t="shared" si="30"/>
        <v>256.20350000000002</v>
      </c>
      <c r="J667" s="1087">
        <f t="shared" si="31"/>
        <v>256.20350000000002</v>
      </c>
    </row>
    <row r="668" spans="1:11" ht="49.2" customHeight="1">
      <c r="A668" s="1074" t="s">
        <v>1471</v>
      </c>
      <c r="B668" s="1075" t="s">
        <v>2485</v>
      </c>
      <c r="C668" s="1071">
        <v>46215</v>
      </c>
      <c r="D668" s="1076" t="s">
        <v>2432</v>
      </c>
      <c r="E668" s="1091" t="s">
        <v>2433</v>
      </c>
      <c r="F668" s="1077">
        <v>212.41</v>
      </c>
      <c r="G668" s="1078" t="s">
        <v>2483</v>
      </c>
      <c r="H668" s="1079">
        <v>0.05</v>
      </c>
      <c r="I668" s="1086">
        <f t="shared" si="30"/>
        <v>10.6205</v>
      </c>
      <c r="J668" s="1087">
        <f t="shared" si="31"/>
        <v>1022.860355</v>
      </c>
    </row>
    <row r="669" spans="1:11" ht="49.2" customHeight="1">
      <c r="A669" s="1074" t="s">
        <v>1971</v>
      </c>
      <c r="B669" s="1075" t="s">
        <v>1973</v>
      </c>
      <c r="C669" s="1071">
        <v>46215</v>
      </c>
      <c r="D669" s="1076" t="s">
        <v>2434</v>
      </c>
      <c r="E669" s="1091" t="s">
        <v>2435</v>
      </c>
      <c r="F669" s="1077">
        <v>8820.42</v>
      </c>
      <c r="G669" s="1078" t="s">
        <v>1304</v>
      </c>
      <c r="H669" s="1079">
        <v>0.05</v>
      </c>
      <c r="I669" s="1086">
        <f t="shared" si="30"/>
        <v>441.02100000000002</v>
      </c>
      <c r="J669" s="1087">
        <f t="shared" si="31"/>
        <v>441.02100000000002</v>
      </c>
    </row>
    <row r="670" spans="1:11" ht="49.2" customHeight="1">
      <c r="A670" s="1074" t="s">
        <v>1971</v>
      </c>
      <c r="B670" s="1075" t="s">
        <v>1973</v>
      </c>
      <c r="C670" s="1071">
        <v>46215</v>
      </c>
      <c r="D670" s="1076" t="s">
        <v>2436</v>
      </c>
      <c r="E670" s="1091" t="s">
        <v>2437</v>
      </c>
      <c r="F670" s="1077">
        <v>8820.42</v>
      </c>
      <c r="G670" s="1078" t="s">
        <v>1304</v>
      </c>
      <c r="H670" s="1079">
        <v>0.05</v>
      </c>
      <c r="I670" s="1086">
        <f t="shared" si="30"/>
        <v>441.02100000000002</v>
      </c>
      <c r="J670" s="1087">
        <f t="shared" si="31"/>
        <v>441.02100000000002</v>
      </c>
    </row>
    <row r="671" spans="1:11" ht="49.2" customHeight="1">
      <c r="A671" s="1074" t="s">
        <v>5008</v>
      </c>
      <c r="B671" s="1075" t="s">
        <v>2783</v>
      </c>
      <c r="C671" s="1071">
        <v>46221</v>
      </c>
      <c r="D671" s="1076" t="s">
        <v>5801</v>
      </c>
      <c r="E671" s="1091" t="s">
        <v>5802</v>
      </c>
      <c r="F671" s="1077">
        <v>5124.07</v>
      </c>
      <c r="G671" s="1078" t="s">
        <v>3246</v>
      </c>
      <c r="H671" s="1079">
        <v>0.05</v>
      </c>
      <c r="I671" s="1086">
        <f t="shared" si="30"/>
        <v>256.20350000000002</v>
      </c>
      <c r="J671" s="1087">
        <f t="shared" si="31"/>
        <v>256.20350000000002</v>
      </c>
    </row>
    <row r="672" spans="1:11" ht="49.2" customHeight="1">
      <c r="A672" s="1074" t="s">
        <v>5008</v>
      </c>
      <c r="B672" s="1075" t="s">
        <v>2783</v>
      </c>
      <c r="C672" s="1071">
        <v>46221</v>
      </c>
      <c r="D672" s="1076" t="s">
        <v>5803</v>
      </c>
      <c r="E672" s="1091" t="s">
        <v>5804</v>
      </c>
      <c r="F672" s="1077">
        <v>5124.07</v>
      </c>
      <c r="G672" s="1078" t="s">
        <v>3246</v>
      </c>
      <c r="H672" s="1079">
        <v>0.05</v>
      </c>
      <c r="I672" s="1086">
        <f t="shared" si="30"/>
        <v>256.20350000000002</v>
      </c>
      <c r="J672" s="1087">
        <f t="shared" si="31"/>
        <v>256.20350000000002</v>
      </c>
    </row>
    <row r="673" spans="1:10" ht="49.2" customHeight="1">
      <c r="A673" s="1074" t="s">
        <v>5008</v>
      </c>
      <c r="B673" s="1075" t="s">
        <v>2783</v>
      </c>
      <c r="C673" s="1071">
        <v>46221</v>
      </c>
      <c r="D673" s="1076" t="s">
        <v>5805</v>
      </c>
      <c r="E673" s="1091" t="s">
        <v>5806</v>
      </c>
      <c r="F673" s="1077">
        <v>5124.07</v>
      </c>
      <c r="G673" s="1078" t="s">
        <v>3245</v>
      </c>
      <c r="H673" s="1079">
        <v>0.05</v>
      </c>
      <c r="I673" s="1086">
        <f t="shared" si="30"/>
        <v>256.20350000000002</v>
      </c>
      <c r="J673" s="1087">
        <f t="shared" si="31"/>
        <v>256.20350000000002</v>
      </c>
    </row>
    <row r="674" spans="1:10" ht="49.2" customHeight="1">
      <c r="A674" s="1074" t="s">
        <v>5008</v>
      </c>
      <c r="B674" s="1075" t="s">
        <v>2783</v>
      </c>
      <c r="C674" s="1071">
        <v>46221</v>
      </c>
      <c r="D674" s="1076" t="s">
        <v>5807</v>
      </c>
      <c r="E674" s="1091" t="s">
        <v>5808</v>
      </c>
      <c r="F674" s="1077">
        <v>5124.07</v>
      </c>
      <c r="G674" s="1078" t="s">
        <v>3246</v>
      </c>
      <c r="H674" s="1079">
        <v>0.05</v>
      </c>
      <c r="I674" s="1086">
        <f t="shared" si="30"/>
        <v>256.20350000000002</v>
      </c>
      <c r="J674" s="1087">
        <f t="shared" si="31"/>
        <v>256.20350000000002</v>
      </c>
    </row>
    <row r="675" spans="1:10" ht="49.2" customHeight="1">
      <c r="A675" s="1074" t="s">
        <v>1757</v>
      </c>
      <c r="B675" s="1075" t="s">
        <v>1758</v>
      </c>
      <c r="C675" s="1071">
        <v>46214</v>
      </c>
      <c r="D675" s="1076" t="s">
        <v>2438</v>
      </c>
      <c r="E675" s="1091" t="s">
        <v>2439</v>
      </c>
      <c r="F675" s="1077">
        <v>461.68</v>
      </c>
      <c r="G675" s="1078" t="s">
        <v>1740</v>
      </c>
      <c r="H675" s="1079">
        <v>0.1</v>
      </c>
      <c r="I675" s="1086">
        <f t="shared" si="30"/>
        <v>46.168000000000006</v>
      </c>
      <c r="J675" s="1087">
        <f t="shared" si="31"/>
        <v>2040.1639200000002</v>
      </c>
    </row>
    <row r="676" spans="1:10" ht="49.2" customHeight="1">
      <c r="A676" s="1074" t="s">
        <v>1211</v>
      </c>
      <c r="B676" s="1075" t="s">
        <v>1212</v>
      </c>
      <c r="C676" s="1071">
        <v>46214</v>
      </c>
      <c r="D676" s="1076" t="s">
        <v>2440</v>
      </c>
      <c r="E676" s="1091" t="s">
        <v>2441</v>
      </c>
      <c r="F676" s="1077">
        <v>221.14</v>
      </c>
      <c r="G676" s="1078" t="s">
        <v>1348</v>
      </c>
      <c r="H676" s="1079">
        <v>0.1</v>
      </c>
      <c r="I676" s="1086">
        <f t="shared" si="30"/>
        <v>22.114000000000001</v>
      </c>
      <c r="J676" s="1087">
        <f t="shared" si="31"/>
        <v>2184.8632000000002</v>
      </c>
    </row>
    <row r="677" spans="1:10" ht="49.2" customHeight="1">
      <c r="A677" s="1074" t="s">
        <v>1211</v>
      </c>
      <c r="B677" s="1075" t="s">
        <v>1212</v>
      </c>
      <c r="C677" s="1071">
        <v>46214</v>
      </c>
      <c r="D677" s="1076" t="s">
        <v>2442</v>
      </c>
      <c r="E677" s="1091" t="s">
        <v>2443</v>
      </c>
      <c r="F677" s="1077">
        <v>221.14</v>
      </c>
      <c r="G677" s="1078" t="s">
        <v>1348</v>
      </c>
      <c r="H677" s="1079">
        <v>0.1</v>
      </c>
      <c r="I677" s="1086">
        <f t="shared" si="30"/>
        <v>22.114000000000001</v>
      </c>
      <c r="J677" s="1087">
        <f t="shared" si="31"/>
        <v>2184.8632000000002</v>
      </c>
    </row>
    <row r="678" spans="1:10" ht="49.2" customHeight="1">
      <c r="A678" s="1074" t="s">
        <v>2261</v>
      </c>
      <c r="B678" s="1075" t="s">
        <v>1253</v>
      </c>
      <c r="C678" s="1071">
        <v>46214</v>
      </c>
      <c r="D678" s="1076" t="s">
        <v>2937</v>
      </c>
      <c r="E678" s="1091" t="s">
        <v>2938</v>
      </c>
      <c r="F678" s="1077">
        <v>22.31</v>
      </c>
      <c r="G678" s="1078" t="s">
        <v>2943</v>
      </c>
      <c r="H678" s="1079">
        <v>1</v>
      </c>
      <c r="I678" s="1086">
        <f t="shared" si="30"/>
        <v>22.31</v>
      </c>
      <c r="J678" s="1087">
        <f t="shared" si="31"/>
        <v>85793.997399999993</v>
      </c>
    </row>
    <row r="679" spans="1:10" ht="49.2" customHeight="1">
      <c r="A679" s="1074" t="s">
        <v>2262</v>
      </c>
      <c r="B679" s="1075" t="s">
        <v>965</v>
      </c>
      <c r="C679" s="1071">
        <v>46214</v>
      </c>
      <c r="D679" s="1076" t="s">
        <v>2939</v>
      </c>
      <c r="E679" s="1091" t="s">
        <v>2940</v>
      </c>
      <c r="F679" s="1077">
        <v>22.31</v>
      </c>
      <c r="G679" s="1078" t="s">
        <v>2944</v>
      </c>
      <c r="H679" s="1079">
        <v>1</v>
      </c>
      <c r="I679" s="1086">
        <f t="shared" si="30"/>
        <v>22.31</v>
      </c>
      <c r="J679" s="1087">
        <f t="shared" si="31"/>
        <v>6912.5303999999987</v>
      </c>
    </row>
    <row r="680" spans="1:10" ht="49.2" customHeight="1">
      <c r="A680" s="1074" t="s">
        <v>2262</v>
      </c>
      <c r="B680" s="1075" t="s">
        <v>965</v>
      </c>
      <c r="C680" s="1071">
        <v>46214</v>
      </c>
      <c r="D680" s="1076" t="s">
        <v>2941</v>
      </c>
      <c r="E680" s="1091" t="s">
        <v>2942</v>
      </c>
      <c r="F680" s="1077">
        <v>22.31</v>
      </c>
      <c r="G680" s="1078" t="s">
        <v>2945</v>
      </c>
      <c r="H680" s="1079">
        <v>1</v>
      </c>
      <c r="I680" s="1086">
        <f t="shared" si="30"/>
        <v>22.31</v>
      </c>
      <c r="J680" s="1087">
        <f t="shared" si="31"/>
        <v>19960.757000000001</v>
      </c>
    </row>
    <row r="681" spans="1:10" ht="49.2" customHeight="1">
      <c r="A681" s="1074" t="s">
        <v>2488</v>
      </c>
      <c r="B681" s="1075" t="s">
        <v>2489</v>
      </c>
      <c r="C681" s="1071">
        <v>46214</v>
      </c>
      <c r="D681" s="1076" t="s">
        <v>2444</v>
      </c>
      <c r="E681" s="1091" t="s">
        <v>2445</v>
      </c>
      <c r="F681" s="1077">
        <v>639.16999999999996</v>
      </c>
      <c r="G681" s="1078" t="s">
        <v>2484</v>
      </c>
      <c r="H681" s="1079">
        <v>0.45</v>
      </c>
      <c r="I681" s="1086">
        <f t="shared" si="30"/>
        <v>287.62649999999996</v>
      </c>
      <c r="J681" s="1087">
        <f t="shared" si="31"/>
        <v>25742.571749999996</v>
      </c>
    </row>
    <row r="682" spans="1:10" ht="49.2" customHeight="1">
      <c r="A682" s="1074" t="s">
        <v>5005</v>
      </c>
      <c r="B682" s="1075" t="s">
        <v>1759</v>
      </c>
      <c r="C682" s="1071">
        <v>46228</v>
      </c>
      <c r="D682" s="1076" t="s">
        <v>5809</v>
      </c>
      <c r="E682" s="1091" t="s">
        <v>5810</v>
      </c>
      <c r="F682" s="1077">
        <v>544.12</v>
      </c>
      <c r="G682" s="1078" t="s">
        <v>5811</v>
      </c>
      <c r="H682" s="1079">
        <v>0.45</v>
      </c>
      <c r="I682" s="1086">
        <f t="shared" si="30"/>
        <v>244.85400000000001</v>
      </c>
      <c r="J682" s="1087">
        <f t="shared" si="31"/>
        <v>10967.01066</v>
      </c>
    </row>
    <row r="683" spans="1:10" ht="49.2" customHeight="1">
      <c r="A683" s="1074" t="s">
        <v>1216</v>
      </c>
      <c r="B683" s="1075" t="s">
        <v>1785</v>
      </c>
      <c r="C683" s="1071">
        <v>46217</v>
      </c>
      <c r="D683" s="1076" t="s">
        <v>2499</v>
      </c>
      <c r="E683" s="1091" t="s">
        <v>2500</v>
      </c>
      <c r="F683" s="1077">
        <v>12377.1</v>
      </c>
      <c r="G683" s="1078" t="s">
        <v>1304</v>
      </c>
      <c r="H683" s="1079">
        <v>0.05</v>
      </c>
      <c r="I683" s="1086">
        <f t="shared" si="30"/>
        <v>618.85500000000002</v>
      </c>
      <c r="J683" s="1087">
        <f t="shared" si="31"/>
        <v>618.85500000000002</v>
      </c>
    </row>
    <row r="684" spans="1:10" ht="49.2" customHeight="1">
      <c r="A684" s="1074" t="s">
        <v>1216</v>
      </c>
      <c r="B684" s="1075" t="s">
        <v>1785</v>
      </c>
      <c r="C684" s="1071">
        <v>46215</v>
      </c>
      <c r="D684" s="1076" t="s">
        <v>2501</v>
      </c>
      <c r="E684" s="1091" t="s">
        <v>2502</v>
      </c>
      <c r="F684" s="1077">
        <v>12377.1</v>
      </c>
      <c r="G684" s="1078" t="s">
        <v>1304</v>
      </c>
      <c r="H684" s="1079">
        <v>0.05</v>
      </c>
      <c r="I684" s="1086">
        <f t="shared" si="30"/>
        <v>618.85500000000002</v>
      </c>
      <c r="J684" s="1087">
        <f t="shared" si="31"/>
        <v>618.85500000000002</v>
      </c>
    </row>
    <row r="685" spans="1:10" ht="49.2" customHeight="1">
      <c r="A685" s="1074" t="s">
        <v>1216</v>
      </c>
      <c r="B685" s="1075" t="s">
        <v>1785</v>
      </c>
      <c r="C685" s="1071">
        <v>46217</v>
      </c>
      <c r="D685" s="1076" t="s">
        <v>2503</v>
      </c>
      <c r="E685" s="1091" t="s">
        <v>2504</v>
      </c>
      <c r="F685" s="1077">
        <v>12377.1</v>
      </c>
      <c r="G685" s="1078" t="s">
        <v>1304</v>
      </c>
      <c r="H685" s="1079">
        <v>0.05</v>
      </c>
      <c r="I685" s="1086">
        <f t="shared" si="30"/>
        <v>618.85500000000002</v>
      </c>
      <c r="J685" s="1087">
        <f t="shared" si="31"/>
        <v>618.85500000000002</v>
      </c>
    </row>
    <row r="686" spans="1:10" ht="49.2" customHeight="1">
      <c r="A686" s="1074" t="s">
        <v>1216</v>
      </c>
      <c r="B686" s="1075" t="s">
        <v>1785</v>
      </c>
      <c r="C686" s="1071">
        <v>46217</v>
      </c>
      <c r="D686" s="1076" t="s">
        <v>2505</v>
      </c>
      <c r="E686" s="1091" t="s">
        <v>2506</v>
      </c>
      <c r="F686" s="1077">
        <v>12377.1</v>
      </c>
      <c r="G686" s="1078" t="s">
        <v>1304</v>
      </c>
      <c r="H686" s="1079">
        <v>0.05</v>
      </c>
      <c r="I686" s="1086">
        <f t="shared" si="30"/>
        <v>618.85500000000002</v>
      </c>
      <c r="J686" s="1087">
        <f t="shared" si="31"/>
        <v>618.85500000000002</v>
      </c>
    </row>
    <row r="687" spans="1:10" ht="49.2" customHeight="1">
      <c r="A687" s="1074" t="s">
        <v>1216</v>
      </c>
      <c r="B687" s="1075" t="s">
        <v>1785</v>
      </c>
      <c r="C687" s="1071">
        <v>46215</v>
      </c>
      <c r="D687" s="1076" t="s">
        <v>2507</v>
      </c>
      <c r="E687" s="1091" t="s">
        <v>2508</v>
      </c>
      <c r="F687" s="1077">
        <v>12377.1</v>
      </c>
      <c r="G687" s="1078" t="s">
        <v>1304</v>
      </c>
      <c r="H687" s="1079">
        <v>0.05</v>
      </c>
      <c r="I687" s="1086">
        <f t="shared" si="30"/>
        <v>618.85500000000002</v>
      </c>
      <c r="J687" s="1087">
        <f t="shared" si="31"/>
        <v>618.85500000000002</v>
      </c>
    </row>
    <row r="688" spans="1:10" ht="49.2" customHeight="1">
      <c r="A688" s="1074" t="s">
        <v>1216</v>
      </c>
      <c r="B688" s="1075" t="s">
        <v>1785</v>
      </c>
      <c r="C688" s="1071">
        <v>46217</v>
      </c>
      <c r="D688" s="1076" t="s">
        <v>2509</v>
      </c>
      <c r="E688" s="1091" t="s">
        <v>2510</v>
      </c>
      <c r="F688" s="1077">
        <v>12377.1</v>
      </c>
      <c r="G688" s="1078" t="s">
        <v>1304</v>
      </c>
      <c r="H688" s="1079">
        <v>0.05</v>
      </c>
      <c r="I688" s="1086">
        <f t="shared" si="30"/>
        <v>618.85500000000002</v>
      </c>
      <c r="J688" s="1087">
        <f t="shared" si="31"/>
        <v>618.85500000000002</v>
      </c>
    </row>
    <row r="689" spans="1:11" ht="49.2" customHeight="1">
      <c r="A689" s="1074" t="s">
        <v>1471</v>
      </c>
      <c r="B689" s="1075" t="s">
        <v>2485</v>
      </c>
      <c r="C689" s="1071">
        <v>46215</v>
      </c>
      <c r="D689" s="1076" t="s">
        <v>2511</v>
      </c>
      <c r="E689" s="1091" t="s">
        <v>2512</v>
      </c>
      <c r="F689" s="1077">
        <v>212.41</v>
      </c>
      <c r="G689" s="1078" t="s">
        <v>2663</v>
      </c>
      <c r="H689" s="1079">
        <v>0.05</v>
      </c>
      <c r="I689" s="1086">
        <f t="shared" ref="I689:I759" si="32">H689*F689</f>
        <v>10.6205</v>
      </c>
      <c r="J689" s="1087">
        <f t="shared" si="31"/>
        <v>837.32022000000006</v>
      </c>
    </row>
    <row r="690" spans="1:11" ht="49.2" customHeight="1">
      <c r="A690" s="1074" t="s">
        <v>1471</v>
      </c>
      <c r="B690" s="1075" t="s">
        <v>2485</v>
      </c>
      <c r="C690" s="1071">
        <v>46215</v>
      </c>
      <c r="D690" s="1076" t="s">
        <v>2513</v>
      </c>
      <c r="E690" s="1091" t="s">
        <v>2514</v>
      </c>
      <c r="F690" s="1077">
        <v>212.41</v>
      </c>
      <c r="G690" s="1078" t="s">
        <v>2246</v>
      </c>
      <c r="H690" s="1079">
        <v>0.05</v>
      </c>
      <c r="I690" s="1086">
        <f t="shared" si="32"/>
        <v>10.6205</v>
      </c>
      <c r="J690" s="1087">
        <f t="shared" si="31"/>
        <v>1049.94263</v>
      </c>
    </row>
    <row r="691" spans="1:11" ht="49.2" customHeight="1">
      <c r="A691" s="1074" t="s">
        <v>1471</v>
      </c>
      <c r="B691" s="1075" t="s">
        <v>2485</v>
      </c>
      <c r="C691" s="1071">
        <v>46215</v>
      </c>
      <c r="D691" s="1076" t="s">
        <v>2515</v>
      </c>
      <c r="E691" s="1091" t="s">
        <v>2516</v>
      </c>
      <c r="F691" s="1077">
        <v>212.41</v>
      </c>
      <c r="G691" s="1078" t="s">
        <v>2259</v>
      </c>
      <c r="H691" s="1079">
        <v>0.05</v>
      </c>
      <c r="I691" s="1086">
        <f t="shared" si="32"/>
        <v>10.6205</v>
      </c>
      <c r="J691" s="1087">
        <f t="shared" si="31"/>
        <v>837.63883500000009</v>
      </c>
    </row>
    <row r="692" spans="1:11" ht="49.2" customHeight="1">
      <c r="A692" s="1074" t="s">
        <v>1471</v>
      </c>
      <c r="B692" s="1075" t="s">
        <v>2485</v>
      </c>
      <c r="C692" s="1071">
        <v>46215</v>
      </c>
      <c r="D692" s="1076" t="s">
        <v>2517</v>
      </c>
      <c r="E692" s="1091" t="s">
        <v>2518</v>
      </c>
      <c r="F692" s="1077">
        <v>212.41</v>
      </c>
      <c r="G692" s="1078" t="s">
        <v>2246</v>
      </c>
      <c r="H692" s="1079">
        <v>0.05</v>
      </c>
      <c r="I692" s="1086">
        <f t="shared" si="32"/>
        <v>10.6205</v>
      </c>
      <c r="J692" s="1087">
        <f t="shared" si="31"/>
        <v>1049.94263</v>
      </c>
    </row>
    <row r="693" spans="1:11" ht="49.2" customHeight="1">
      <c r="A693" s="1074" t="s">
        <v>1211</v>
      </c>
      <c r="B693" s="1075" t="s">
        <v>1212</v>
      </c>
      <c r="C693" s="1071">
        <v>46215</v>
      </c>
      <c r="D693" s="1076" t="s">
        <v>2519</v>
      </c>
      <c r="E693" s="1091" t="s">
        <v>2520</v>
      </c>
      <c r="F693" s="1077">
        <v>221.14</v>
      </c>
      <c r="G693" s="1078" t="s">
        <v>1348</v>
      </c>
      <c r="H693" s="1079">
        <v>0.45</v>
      </c>
      <c r="I693" s="1086">
        <f t="shared" si="32"/>
        <v>99.512999999999991</v>
      </c>
      <c r="J693" s="1087">
        <f t="shared" si="31"/>
        <v>9831.884399999999</v>
      </c>
    </row>
    <row r="694" spans="1:11" ht="49.2" customHeight="1">
      <c r="A694" s="1074" t="s">
        <v>1211</v>
      </c>
      <c r="B694" s="1075" t="s">
        <v>1212</v>
      </c>
      <c r="C694" s="1071">
        <v>46215</v>
      </c>
      <c r="D694" s="1076" t="s">
        <v>2521</v>
      </c>
      <c r="E694" s="1091" t="s">
        <v>2522</v>
      </c>
      <c r="F694" s="1077">
        <v>221.14</v>
      </c>
      <c r="G694" s="1078" t="s">
        <v>1348</v>
      </c>
      <c r="H694" s="1079">
        <v>0.45</v>
      </c>
      <c r="I694" s="1086">
        <f t="shared" si="32"/>
        <v>99.512999999999991</v>
      </c>
      <c r="J694" s="1087">
        <f t="shared" si="31"/>
        <v>9831.884399999999</v>
      </c>
    </row>
    <row r="695" spans="1:11" ht="49.2" customHeight="1">
      <c r="A695" s="1074" t="s">
        <v>2262</v>
      </c>
      <c r="B695" s="1075" t="s">
        <v>965</v>
      </c>
      <c r="C695" s="1071">
        <v>46218</v>
      </c>
      <c r="D695" s="1076" t="s">
        <v>2946</v>
      </c>
      <c r="E695" s="1091" t="s">
        <v>2947</v>
      </c>
      <c r="F695" s="1077">
        <v>22.31</v>
      </c>
      <c r="G695" s="1078" t="s">
        <v>2948</v>
      </c>
      <c r="H695" s="1079">
        <v>1</v>
      </c>
      <c r="I695" s="1086">
        <f t="shared" si="32"/>
        <v>22.31</v>
      </c>
      <c r="J695" s="1087">
        <f t="shared" si="31"/>
        <v>13567.380299999999</v>
      </c>
    </row>
    <row r="696" spans="1:11" s="1050" customFormat="1" ht="49.2" customHeight="1">
      <c r="A696" s="1074" t="s">
        <v>1760</v>
      </c>
      <c r="B696" s="1075" t="s">
        <v>1977</v>
      </c>
      <c r="C696" s="1071">
        <v>46215</v>
      </c>
      <c r="D696" s="1076" t="s">
        <v>2523</v>
      </c>
      <c r="E696" s="1091" t="s">
        <v>2524</v>
      </c>
      <c r="F696" s="1077">
        <v>379.24</v>
      </c>
      <c r="G696" s="1078" t="s">
        <v>2460</v>
      </c>
      <c r="H696" s="1079">
        <v>0.45</v>
      </c>
      <c r="I696" s="1086">
        <f t="shared" si="32"/>
        <v>170.65800000000002</v>
      </c>
      <c r="J696" s="1087">
        <f t="shared" ref="J696:J768" si="33">I696*G696</f>
        <v>7555.0296600000011</v>
      </c>
      <c r="K696" s="1049"/>
    </row>
    <row r="697" spans="1:11" s="1050" customFormat="1" ht="49.2" customHeight="1">
      <c r="A697" s="1074" t="s">
        <v>2491</v>
      </c>
      <c r="B697" s="1075" t="s">
        <v>2492</v>
      </c>
      <c r="C697" s="1071">
        <v>46215</v>
      </c>
      <c r="D697" s="1076" t="s">
        <v>2525</v>
      </c>
      <c r="E697" s="1091" t="s">
        <v>2526</v>
      </c>
      <c r="F697" s="1077">
        <v>312.31</v>
      </c>
      <c r="G697" s="1078" t="s">
        <v>2462</v>
      </c>
      <c r="H697" s="1079">
        <v>0.45</v>
      </c>
      <c r="I697" s="1086">
        <f t="shared" si="32"/>
        <v>140.5395</v>
      </c>
      <c r="J697" s="1087">
        <f t="shared" si="33"/>
        <v>6155.6300999999994</v>
      </c>
      <c r="K697" s="1049"/>
    </row>
    <row r="698" spans="1:11" s="1050" customFormat="1" ht="49.2" customHeight="1">
      <c r="A698" s="1074" t="s">
        <v>1967</v>
      </c>
      <c r="B698" s="1075" t="s">
        <v>1969</v>
      </c>
      <c r="C698" s="1071">
        <v>46216</v>
      </c>
      <c r="D698" s="1076" t="s">
        <v>2527</v>
      </c>
      <c r="E698" s="1091" t="s">
        <v>2528</v>
      </c>
      <c r="F698" s="1077">
        <v>19537.02</v>
      </c>
      <c r="G698" s="1078" t="s">
        <v>1304</v>
      </c>
      <c r="H698" s="1079">
        <v>0.25</v>
      </c>
      <c r="I698" s="1086">
        <f t="shared" si="32"/>
        <v>4884.2550000000001</v>
      </c>
      <c r="J698" s="1087">
        <f t="shared" si="33"/>
        <v>4884.2550000000001</v>
      </c>
      <c r="K698" s="1049"/>
    </row>
    <row r="699" spans="1:11" s="1050" customFormat="1" ht="49.2" customHeight="1">
      <c r="A699" s="1074" t="s">
        <v>2486</v>
      </c>
      <c r="B699" s="1075" t="s">
        <v>2487</v>
      </c>
      <c r="C699" s="1071">
        <v>46216</v>
      </c>
      <c r="D699" s="1076" t="s">
        <v>2529</v>
      </c>
      <c r="E699" s="1091" t="s">
        <v>2530</v>
      </c>
      <c r="F699" s="1077">
        <v>15848.43</v>
      </c>
      <c r="G699" s="1078" t="s">
        <v>1304</v>
      </c>
      <c r="H699" s="1079">
        <v>0.25</v>
      </c>
      <c r="I699" s="1086">
        <f t="shared" si="32"/>
        <v>3962.1075000000001</v>
      </c>
      <c r="J699" s="1087">
        <f t="shared" si="33"/>
        <v>3962.1075000000001</v>
      </c>
      <c r="K699" s="1049"/>
    </row>
    <row r="700" spans="1:11" s="1050" customFormat="1" ht="49.2" customHeight="1">
      <c r="A700" s="1074" t="s">
        <v>1967</v>
      </c>
      <c r="B700" s="1075" t="s">
        <v>1969</v>
      </c>
      <c r="C700" s="1071">
        <v>46216</v>
      </c>
      <c r="D700" s="1076" t="s">
        <v>2531</v>
      </c>
      <c r="E700" s="1091" t="s">
        <v>2532</v>
      </c>
      <c r="F700" s="1077">
        <v>19537.02</v>
      </c>
      <c r="G700" s="1078" t="s">
        <v>1304</v>
      </c>
      <c r="H700" s="1079">
        <v>0.25</v>
      </c>
      <c r="I700" s="1086">
        <f t="shared" si="32"/>
        <v>4884.2550000000001</v>
      </c>
      <c r="J700" s="1087">
        <f t="shared" si="33"/>
        <v>4884.2550000000001</v>
      </c>
      <c r="K700" s="1049"/>
    </row>
    <row r="701" spans="1:11" s="1050" customFormat="1" ht="49.2" customHeight="1">
      <c r="A701" s="1074" t="s">
        <v>1967</v>
      </c>
      <c r="B701" s="1075" t="s">
        <v>1969</v>
      </c>
      <c r="C701" s="1071">
        <v>46216</v>
      </c>
      <c r="D701" s="1076" t="s">
        <v>2533</v>
      </c>
      <c r="E701" s="1091" t="s">
        <v>2534</v>
      </c>
      <c r="F701" s="1077">
        <v>19537.02</v>
      </c>
      <c r="G701" s="1078" t="s">
        <v>1461</v>
      </c>
      <c r="H701" s="1079">
        <v>0.25</v>
      </c>
      <c r="I701" s="1086">
        <f t="shared" si="32"/>
        <v>4884.2550000000001</v>
      </c>
      <c r="J701" s="1087">
        <f t="shared" si="33"/>
        <v>4884.2550000000001</v>
      </c>
      <c r="K701" s="1049"/>
    </row>
    <row r="702" spans="1:11" s="1050" customFormat="1" ht="49.2" customHeight="1">
      <c r="A702" s="1074" t="s">
        <v>1762</v>
      </c>
      <c r="B702" s="1075" t="s">
        <v>1828</v>
      </c>
      <c r="C702" s="1071">
        <v>46216</v>
      </c>
      <c r="D702" s="1076" t="s">
        <v>2535</v>
      </c>
      <c r="E702" s="1091" t="s">
        <v>2536</v>
      </c>
      <c r="F702" s="1077">
        <v>12376.13</v>
      </c>
      <c r="G702" s="1078" t="s">
        <v>1304</v>
      </c>
      <c r="H702" s="1079">
        <v>0.25</v>
      </c>
      <c r="I702" s="1086">
        <f t="shared" si="32"/>
        <v>3094.0324999999998</v>
      </c>
      <c r="J702" s="1087">
        <f t="shared" si="33"/>
        <v>3094.0324999999998</v>
      </c>
      <c r="K702" s="1049"/>
    </row>
    <row r="703" spans="1:11" s="1050" customFormat="1" ht="49.2" customHeight="1">
      <c r="A703" s="1074" t="s">
        <v>1762</v>
      </c>
      <c r="B703" s="1075" t="s">
        <v>1828</v>
      </c>
      <c r="C703" s="1071">
        <v>46216</v>
      </c>
      <c r="D703" s="1076" t="s">
        <v>2537</v>
      </c>
      <c r="E703" s="1091" t="s">
        <v>2538</v>
      </c>
      <c r="F703" s="1077">
        <v>12376.13</v>
      </c>
      <c r="G703" s="1078" t="s">
        <v>1304</v>
      </c>
      <c r="H703" s="1079">
        <v>0.25</v>
      </c>
      <c r="I703" s="1086">
        <f t="shared" si="32"/>
        <v>3094.0324999999998</v>
      </c>
      <c r="J703" s="1087">
        <f t="shared" si="33"/>
        <v>3094.0324999999998</v>
      </c>
      <c r="K703" s="1049"/>
    </row>
    <row r="704" spans="1:11" s="1050" customFormat="1" ht="49.2" customHeight="1">
      <c r="A704" s="1074" t="s">
        <v>1966</v>
      </c>
      <c r="B704" s="1075" t="s">
        <v>1968</v>
      </c>
      <c r="C704" s="1071">
        <v>46216</v>
      </c>
      <c r="D704" s="1076" t="s">
        <v>2539</v>
      </c>
      <c r="E704" s="1091" t="s">
        <v>2540</v>
      </c>
      <c r="F704" s="1077">
        <v>30133.35</v>
      </c>
      <c r="G704" s="1078" t="s">
        <v>1304</v>
      </c>
      <c r="H704" s="1079">
        <v>0.25</v>
      </c>
      <c r="I704" s="1086">
        <f t="shared" si="32"/>
        <v>7533.3374999999996</v>
      </c>
      <c r="J704" s="1087">
        <f t="shared" si="33"/>
        <v>7533.3374999999996</v>
      </c>
      <c r="K704" s="1049"/>
    </row>
    <row r="705" spans="1:11" s="1050" customFormat="1" ht="49.2" customHeight="1">
      <c r="A705" s="1074" t="s">
        <v>1967</v>
      </c>
      <c r="B705" s="1075" t="s">
        <v>1969</v>
      </c>
      <c r="C705" s="1071">
        <v>46216</v>
      </c>
      <c r="D705" s="1076" t="s">
        <v>2541</v>
      </c>
      <c r="E705" s="1091" t="s">
        <v>2542</v>
      </c>
      <c r="F705" s="1077">
        <v>19537.02</v>
      </c>
      <c r="G705" s="1078" t="s">
        <v>1304</v>
      </c>
      <c r="H705" s="1079">
        <v>0.25</v>
      </c>
      <c r="I705" s="1086">
        <f t="shared" si="32"/>
        <v>4884.2550000000001</v>
      </c>
      <c r="J705" s="1087">
        <f t="shared" si="33"/>
        <v>4884.2550000000001</v>
      </c>
      <c r="K705" s="1049"/>
    </row>
    <row r="706" spans="1:11" s="1050" customFormat="1" ht="49.2" customHeight="1">
      <c r="A706" s="1074" t="s">
        <v>1762</v>
      </c>
      <c r="B706" s="1075" t="s">
        <v>1828</v>
      </c>
      <c r="C706" s="1071">
        <v>46216</v>
      </c>
      <c r="D706" s="1076" t="s">
        <v>2543</v>
      </c>
      <c r="E706" s="1091" t="s">
        <v>2544</v>
      </c>
      <c r="F706" s="1077">
        <v>12376.13</v>
      </c>
      <c r="G706" s="1078" t="s">
        <v>1304</v>
      </c>
      <c r="H706" s="1079">
        <v>0.25</v>
      </c>
      <c r="I706" s="1086">
        <f t="shared" si="32"/>
        <v>3094.0324999999998</v>
      </c>
      <c r="J706" s="1087">
        <f t="shared" si="33"/>
        <v>3094.0324999999998</v>
      </c>
      <c r="K706" s="1049"/>
    </row>
    <row r="707" spans="1:11" s="1050" customFormat="1" ht="49.2" customHeight="1">
      <c r="A707" s="1074" t="s">
        <v>2486</v>
      </c>
      <c r="B707" s="1075" t="s">
        <v>2487</v>
      </c>
      <c r="C707" s="1071">
        <v>46216</v>
      </c>
      <c r="D707" s="1076" t="s">
        <v>2545</v>
      </c>
      <c r="E707" s="1091" t="s">
        <v>2546</v>
      </c>
      <c r="F707" s="1077">
        <v>15848.43</v>
      </c>
      <c r="G707" s="1078" t="s">
        <v>1304</v>
      </c>
      <c r="H707" s="1079">
        <v>0.25</v>
      </c>
      <c r="I707" s="1086">
        <f t="shared" si="32"/>
        <v>3962.1075000000001</v>
      </c>
      <c r="J707" s="1087">
        <f t="shared" si="33"/>
        <v>3962.1075000000001</v>
      </c>
      <c r="K707" s="1049"/>
    </row>
    <row r="708" spans="1:11" s="1050" customFormat="1" ht="49.2" customHeight="1">
      <c r="A708" s="1074" t="s">
        <v>1967</v>
      </c>
      <c r="B708" s="1075" t="s">
        <v>1969</v>
      </c>
      <c r="C708" s="1071">
        <v>46216</v>
      </c>
      <c r="D708" s="1076" t="s">
        <v>2547</v>
      </c>
      <c r="E708" s="1091" t="s">
        <v>2548</v>
      </c>
      <c r="F708" s="1077">
        <v>19537.02</v>
      </c>
      <c r="G708" s="1078" t="s">
        <v>1304</v>
      </c>
      <c r="H708" s="1079">
        <v>0.25</v>
      </c>
      <c r="I708" s="1086">
        <f t="shared" si="32"/>
        <v>4884.2550000000001</v>
      </c>
      <c r="J708" s="1087">
        <f t="shared" si="33"/>
        <v>4884.2550000000001</v>
      </c>
      <c r="K708" s="1049"/>
    </row>
    <row r="709" spans="1:11" s="1050" customFormat="1" ht="49.2" customHeight="1">
      <c r="A709" s="1074" t="s">
        <v>1757</v>
      </c>
      <c r="B709" s="1075" t="s">
        <v>1758</v>
      </c>
      <c r="C709" s="1071">
        <v>46216</v>
      </c>
      <c r="D709" s="1076" t="s">
        <v>2549</v>
      </c>
      <c r="E709" s="1091" t="s">
        <v>2550</v>
      </c>
      <c r="F709" s="1077">
        <v>461.68</v>
      </c>
      <c r="G709" s="1078" t="s">
        <v>2664</v>
      </c>
      <c r="H709" s="1079">
        <v>0.45</v>
      </c>
      <c r="I709" s="1086">
        <f t="shared" si="32"/>
        <v>207.756</v>
      </c>
      <c r="J709" s="1087">
        <f t="shared" si="33"/>
        <v>9174.5049600000002</v>
      </c>
      <c r="K709" s="1049"/>
    </row>
    <row r="710" spans="1:11" s="1050" customFormat="1" ht="49.2" customHeight="1">
      <c r="A710" s="1074" t="s">
        <v>2491</v>
      </c>
      <c r="B710" s="1075" t="s">
        <v>2492</v>
      </c>
      <c r="C710" s="1071">
        <v>46216</v>
      </c>
      <c r="D710" s="1076" t="s">
        <v>2551</v>
      </c>
      <c r="E710" s="1091" t="s">
        <v>2552</v>
      </c>
      <c r="F710" s="1077">
        <v>312.31</v>
      </c>
      <c r="G710" s="1078" t="s">
        <v>2665</v>
      </c>
      <c r="H710" s="1079">
        <v>0.45</v>
      </c>
      <c r="I710" s="1086">
        <f t="shared" si="32"/>
        <v>140.5395</v>
      </c>
      <c r="J710" s="1087">
        <f t="shared" si="33"/>
        <v>5663.7418499999994</v>
      </c>
      <c r="K710" s="1049"/>
    </row>
    <row r="711" spans="1:11" s="1050" customFormat="1" ht="49.2" customHeight="1">
      <c r="A711" s="1074" t="s">
        <v>1756</v>
      </c>
      <c r="B711" s="1075" t="s">
        <v>1759</v>
      </c>
      <c r="C711" s="1071">
        <v>46216</v>
      </c>
      <c r="D711" s="1076" t="s">
        <v>2553</v>
      </c>
      <c r="E711" s="1091" t="s">
        <v>2554</v>
      </c>
      <c r="F711" s="1077">
        <v>544.12</v>
      </c>
      <c r="G711" s="1078" t="s">
        <v>2453</v>
      </c>
      <c r="H711" s="1079">
        <v>0.45</v>
      </c>
      <c r="I711" s="1086">
        <f t="shared" si="32"/>
        <v>244.85400000000001</v>
      </c>
      <c r="J711" s="1087">
        <f t="shared" si="33"/>
        <v>10773.576000000001</v>
      </c>
      <c r="K711" s="1049"/>
    </row>
    <row r="712" spans="1:11" ht="49.2" customHeight="1">
      <c r="A712" s="1074" t="s">
        <v>1213</v>
      </c>
      <c r="B712" s="1075" t="s">
        <v>1972</v>
      </c>
      <c r="C712" s="1071">
        <v>46216</v>
      </c>
      <c r="D712" s="1076" t="s">
        <v>2555</v>
      </c>
      <c r="E712" s="1091" t="s">
        <v>2556</v>
      </c>
      <c r="F712" s="1077">
        <v>15848.43</v>
      </c>
      <c r="G712" s="1078" t="s">
        <v>1304</v>
      </c>
      <c r="H712" s="1079">
        <v>0.05</v>
      </c>
      <c r="I712" s="1086">
        <f t="shared" si="32"/>
        <v>792.42150000000004</v>
      </c>
      <c r="J712" s="1087">
        <f t="shared" si="33"/>
        <v>792.42150000000004</v>
      </c>
    </row>
    <row r="713" spans="1:11" ht="49.2" customHeight="1">
      <c r="A713" s="1074" t="s">
        <v>1213</v>
      </c>
      <c r="B713" s="1075" t="s">
        <v>1972</v>
      </c>
      <c r="C713" s="1071">
        <v>46216</v>
      </c>
      <c r="D713" s="1076" t="s">
        <v>2557</v>
      </c>
      <c r="E713" s="1091" t="s">
        <v>2558</v>
      </c>
      <c r="F713" s="1077">
        <v>15848.43</v>
      </c>
      <c r="G713" s="1078" t="s">
        <v>1304</v>
      </c>
      <c r="H713" s="1079">
        <v>0.05</v>
      </c>
      <c r="I713" s="1086">
        <f t="shared" si="32"/>
        <v>792.42150000000004</v>
      </c>
      <c r="J713" s="1087">
        <f t="shared" si="33"/>
        <v>792.42150000000004</v>
      </c>
    </row>
    <row r="714" spans="1:11" ht="49.2" customHeight="1">
      <c r="A714" s="1074" t="s">
        <v>1213</v>
      </c>
      <c r="B714" s="1075" t="s">
        <v>1972</v>
      </c>
      <c r="C714" s="1071">
        <v>46216</v>
      </c>
      <c r="D714" s="1076" t="s">
        <v>2559</v>
      </c>
      <c r="E714" s="1091" t="s">
        <v>2560</v>
      </c>
      <c r="F714" s="1077">
        <v>15848.43</v>
      </c>
      <c r="G714" s="1078" t="s">
        <v>1304</v>
      </c>
      <c r="H714" s="1079">
        <v>0.05</v>
      </c>
      <c r="I714" s="1086">
        <f t="shared" si="32"/>
        <v>792.42150000000004</v>
      </c>
      <c r="J714" s="1087">
        <f t="shared" si="33"/>
        <v>792.42150000000004</v>
      </c>
    </row>
    <row r="715" spans="1:11" ht="49.2" customHeight="1">
      <c r="A715" s="1074" t="s">
        <v>1470</v>
      </c>
      <c r="B715" s="1075" t="s">
        <v>1469</v>
      </c>
      <c r="C715" s="1071">
        <v>46216</v>
      </c>
      <c r="D715" s="1076" t="s">
        <v>2561</v>
      </c>
      <c r="E715" s="1091" t="s">
        <v>2562</v>
      </c>
      <c r="F715" s="1077">
        <v>19018.11</v>
      </c>
      <c r="G715" s="1078" t="s">
        <v>1304</v>
      </c>
      <c r="H715" s="1079">
        <v>0.05</v>
      </c>
      <c r="I715" s="1086">
        <f t="shared" si="32"/>
        <v>950.90550000000007</v>
      </c>
      <c r="J715" s="1087">
        <f t="shared" si="33"/>
        <v>950.90550000000007</v>
      </c>
    </row>
    <row r="716" spans="1:11" ht="49.2" customHeight="1">
      <c r="A716" s="1074" t="s">
        <v>1211</v>
      </c>
      <c r="B716" s="1075" t="s">
        <v>1212</v>
      </c>
      <c r="C716" s="1071">
        <v>46216</v>
      </c>
      <c r="D716" s="1076" t="s">
        <v>2563</v>
      </c>
      <c r="E716" s="1091" t="s">
        <v>2564</v>
      </c>
      <c r="F716" s="1077">
        <v>221.14</v>
      </c>
      <c r="G716" s="1078" t="s">
        <v>2666</v>
      </c>
      <c r="H716" s="1079">
        <v>0.05</v>
      </c>
      <c r="I716" s="1086">
        <f t="shared" si="32"/>
        <v>11.057</v>
      </c>
      <c r="J716" s="1087">
        <f t="shared" si="33"/>
        <v>440.0686</v>
      </c>
    </row>
    <row r="717" spans="1:11" ht="49.2" customHeight="1">
      <c r="A717" s="1074" t="s">
        <v>1211</v>
      </c>
      <c r="B717" s="1075" t="s">
        <v>1212</v>
      </c>
      <c r="C717" s="1071">
        <v>46216</v>
      </c>
      <c r="D717" s="1076" t="s">
        <v>2565</v>
      </c>
      <c r="E717" s="1091" t="s">
        <v>2566</v>
      </c>
      <c r="F717" s="1077">
        <v>221.14</v>
      </c>
      <c r="G717" s="1078" t="s">
        <v>2667</v>
      </c>
      <c r="H717" s="1079">
        <v>0.05</v>
      </c>
      <c r="I717" s="1086">
        <f t="shared" si="32"/>
        <v>11.057</v>
      </c>
      <c r="J717" s="1087">
        <f t="shared" si="33"/>
        <v>460.19234</v>
      </c>
    </row>
    <row r="718" spans="1:11" ht="49.2" customHeight="1">
      <c r="A718" s="1074" t="s">
        <v>1211</v>
      </c>
      <c r="B718" s="1075" t="s">
        <v>1212</v>
      </c>
      <c r="C718" s="1071">
        <v>46216</v>
      </c>
      <c r="D718" s="1076" t="s">
        <v>2567</v>
      </c>
      <c r="E718" s="1091" t="s">
        <v>2568</v>
      </c>
      <c r="F718" s="1077">
        <v>221.14</v>
      </c>
      <c r="G718" s="1078" t="s">
        <v>2668</v>
      </c>
      <c r="H718" s="1079">
        <v>0.05</v>
      </c>
      <c r="I718" s="1086">
        <f t="shared" si="32"/>
        <v>11.057</v>
      </c>
      <c r="J718" s="1087">
        <f t="shared" si="33"/>
        <v>821.53509999999994</v>
      </c>
    </row>
    <row r="719" spans="1:11" ht="49.2" customHeight="1">
      <c r="A719" s="1074" t="s">
        <v>1211</v>
      </c>
      <c r="B719" s="1075" t="s">
        <v>1212</v>
      </c>
      <c r="C719" s="1071">
        <v>46216</v>
      </c>
      <c r="D719" s="1076" t="s">
        <v>2569</v>
      </c>
      <c r="E719" s="1091" t="s">
        <v>2570</v>
      </c>
      <c r="F719" s="1077">
        <v>221.14</v>
      </c>
      <c r="G719" s="1078" t="s">
        <v>2669</v>
      </c>
      <c r="H719" s="1079">
        <v>0.05</v>
      </c>
      <c r="I719" s="1086">
        <f t="shared" si="32"/>
        <v>11.057</v>
      </c>
      <c r="J719" s="1087">
        <f t="shared" si="33"/>
        <v>650.70445000000007</v>
      </c>
    </row>
    <row r="720" spans="1:11" ht="49.2" customHeight="1">
      <c r="A720" s="1074" t="s">
        <v>2262</v>
      </c>
      <c r="B720" s="1075" t="s">
        <v>965</v>
      </c>
      <c r="C720" s="1071">
        <v>46217</v>
      </c>
      <c r="D720" s="1076" t="s">
        <v>2571</v>
      </c>
      <c r="E720" s="1091" t="s">
        <v>2572</v>
      </c>
      <c r="F720" s="1077">
        <v>22.31</v>
      </c>
      <c r="G720" s="1078" t="s">
        <v>2670</v>
      </c>
      <c r="H720" s="1079">
        <v>1</v>
      </c>
      <c r="I720" s="1086">
        <f t="shared" si="32"/>
        <v>22.31</v>
      </c>
      <c r="J720" s="1087">
        <f t="shared" si="33"/>
        <v>104776.46090000001</v>
      </c>
    </row>
    <row r="721" spans="1:11" ht="49.2" customHeight="1">
      <c r="A721" s="1074" t="s">
        <v>1211</v>
      </c>
      <c r="B721" s="1075" t="s">
        <v>1212</v>
      </c>
      <c r="C721" s="1071">
        <v>46216</v>
      </c>
      <c r="D721" s="1076" t="s">
        <v>2573</v>
      </c>
      <c r="E721" s="1091" t="s">
        <v>2574</v>
      </c>
      <c r="F721" s="1077">
        <v>221.14</v>
      </c>
      <c r="G721" s="1078" t="s">
        <v>1347</v>
      </c>
      <c r="H721" s="1079">
        <v>0.1</v>
      </c>
      <c r="I721" s="1086">
        <f t="shared" si="32"/>
        <v>22.114000000000001</v>
      </c>
      <c r="J721" s="1087">
        <f t="shared" si="33"/>
        <v>2184.8632000000002</v>
      </c>
    </row>
    <row r="722" spans="1:11" ht="49.2" customHeight="1">
      <c r="A722" s="1074" t="s">
        <v>1211</v>
      </c>
      <c r="B722" s="1075" t="s">
        <v>1212</v>
      </c>
      <c r="C722" s="1071">
        <v>46216</v>
      </c>
      <c r="D722" s="1076" t="s">
        <v>2575</v>
      </c>
      <c r="E722" s="1091" t="s">
        <v>2576</v>
      </c>
      <c r="F722" s="1077">
        <v>221.14</v>
      </c>
      <c r="G722" s="1078" t="s">
        <v>1347</v>
      </c>
      <c r="H722" s="1079">
        <v>0.1</v>
      </c>
      <c r="I722" s="1086">
        <f t="shared" si="32"/>
        <v>22.114000000000001</v>
      </c>
      <c r="J722" s="1087">
        <f t="shared" si="33"/>
        <v>2184.8632000000002</v>
      </c>
    </row>
    <row r="723" spans="1:11" ht="49.2" customHeight="1">
      <c r="A723" s="1074" t="s">
        <v>1764</v>
      </c>
      <c r="B723" s="1075" t="s">
        <v>1763</v>
      </c>
      <c r="C723" s="1071">
        <v>46217</v>
      </c>
      <c r="D723" s="1076" t="s">
        <v>2577</v>
      </c>
      <c r="E723" s="1091" t="s">
        <v>2578</v>
      </c>
      <c r="F723" s="1077">
        <v>14852.32</v>
      </c>
      <c r="G723" s="1078" t="s">
        <v>1304</v>
      </c>
      <c r="H723" s="1079">
        <v>0.25</v>
      </c>
      <c r="I723" s="1086">
        <f t="shared" si="32"/>
        <v>3713.08</v>
      </c>
      <c r="J723" s="1087">
        <f t="shared" si="33"/>
        <v>3713.08</v>
      </c>
    </row>
    <row r="724" spans="1:11" ht="49.2" customHeight="1">
      <c r="A724" s="1074" t="s">
        <v>1764</v>
      </c>
      <c r="B724" s="1075" t="s">
        <v>1763</v>
      </c>
      <c r="C724" s="1071">
        <v>46229</v>
      </c>
      <c r="D724" s="1076" t="s">
        <v>2949</v>
      </c>
      <c r="E724" s="1091" t="s">
        <v>2950</v>
      </c>
      <c r="F724" s="1077">
        <v>14852.32</v>
      </c>
      <c r="G724" s="1078">
        <v>1</v>
      </c>
      <c r="H724" s="1079">
        <v>0.25</v>
      </c>
      <c r="I724" s="1086">
        <f t="shared" si="32"/>
        <v>3713.08</v>
      </c>
      <c r="J724" s="1087">
        <f t="shared" si="33"/>
        <v>3713.08</v>
      </c>
    </row>
    <row r="725" spans="1:11" ht="49.2" customHeight="1">
      <c r="A725" s="1074" t="s">
        <v>1216</v>
      </c>
      <c r="B725" s="1075" t="s">
        <v>1785</v>
      </c>
      <c r="C725" s="1071">
        <v>46217</v>
      </c>
      <c r="D725" s="1076" t="s">
        <v>2579</v>
      </c>
      <c r="E725" s="1091" t="s">
        <v>2580</v>
      </c>
      <c r="F725" s="1077">
        <v>12377.1</v>
      </c>
      <c r="G725" s="1078" t="s">
        <v>1304</v>
      </c>
      <c r="H725" s="1079">
        <v>0.25</v>
      </c>
      <c r="I725" s="1086">
        <f t="shared" si="32"/>
        <v>3094.2750000000001</v>
      </c>
      <c r="J725" s="1087">
        <f t="shared" si="33"/>
        <v>3094.2750000000001</v>
      </c>
    </row>
    <row r="726" spans="1:11" ht="49.2" customHeight="1">
      <c r="A726" s="1074" t="s">
        <v>1216</v>
      </c>
      <c r="B726" s="1075" t="s">
        <v>1785</v>
      </c>
      <c r="C726" s="1071">
        <v>46217</v>
      </c>
      <c r="D726" s="1076" t="s">
        <v>2581</v>
      </c>
      <c r="E726" s="1091" t="s">
        <v>2582</v>
      </c>
      <c r="F726" s="1077">
        <v>12377.1</v>
      </c>
      <c r="G726" s="1078" t="s">
        <v>1304</v>
      </c>
      <c r="H726" s="1079">
        <v>0.25</v>
      </c>
      <c r="I726" s="1086">
        <f t="shared" si="32"/>
        <v>3094.2750000000001</v>
      </c>
      <c r="J726" s="1087">
        <f t="shared" si="33"/>
        <v>3094.2750000000001</v>
      </c>
    </row>
    <row r="727" spans="1:11" ht="49.2" customHeight="1">
      <c r="A727" s="1074" t="s">
        <v>1216</v>
      </c>
      <c r="B727" s="1075" t="s">
        <v>1785</v>
      </c>
      <c r="C727" s="1071">
        <v>46217</v>
      </c>
      <c r="D727" s="1076" t="s">
        <v>2583</v>
      </c>
      <c r="E727" s="1091" t="s">
        <v>2584</v>
      </c>
      <c r="F727" s="1077">
        <v>12377.1</v>
      </c>
      <c r="G727" s="1078" t="s">
        <v>1304</v>
      </c>
      <c r="H727" s="1079">
        <v>0.25</v>
      </c>
      <c r="I727" s="1086">
        <f t="shared" si="32"/>
        <v>3094.2750000000001</v>
      </c>
      <c r="J727" s="1087">
        <f t="shared" si="33"/>
        <v>3094.2750000000001</v>
      </c>
    </row>
    <row r="728" spans="1:11" ht="49.2" customHeight="1">
      <c r="A728" s="1074" t="s">
        <v>1971</v>
      </c>
      <c r="B728" s="1075" t="s">
        <v>1973</v>
      </c>
      <c r="C728" s="1071">
        <v>46217</v>
      </c>
      <c r="D728" s="1076" t="s">
        <v>2585</v>
      </c>
      <c r="E728" s="1091" t="s">
        <v>2586</v>
      </c>
      <c r="F728" s="1077">
        <v>8820.42</v>
      </c>
      <c r="G728" s="1078" t="s">
        <v>1304</v>
      </c>
      <c r="H728" s="1079">
        <v>0.25</v>
      </c>
      <c r="I728" s="1086">
        <f t="shared" si="32"/>
        <v>2205.105</v>
      </c>
      <c r="J728" s="1087">
        <f t="shared" si="33"/>
        <v>2205.105</v>
      </c>
    </row>
    <row r="729" spans="1:11" s="1052" customFormat="1" ht="49.2" customHeight="1">
      <c r="A729" s="1074" t="s">
        <v>2779</v>
      </c>
      <c r="B729" s="1075" t="s">
        <v>2778</v>
      </c>
      <c r="C729" s="1071">
        <v>46217</v>
      </c>
      <c r="D729" s="1076" t="s">
        <v>2587</v>
      </c>
      <c r="E729" s="1091" t="s">
        <v>2588</v>
      </c>
      <c r="F729" s="1077">
        <v>617.84</v>
      </c>
      <c r="G729" s="1078" t="s">
        <v>2671</v>
      </c>
      <c r="H729" s="1079">
        <v>0.25</v>
      </c>
      <c r="I729" s="1086">
        <f t="shared" si="32"/>
        <v>154.46</v>
      </c>
      <c r="J729" s="1087">
        <f t="shared" si="33"/>
        <v>2540.8670000000002</v>
      </c>
      <c r="K729" s="1051"/>
    </row>
    <row r="730" spans="1:11" s="1052" customFormat="1" ht="49.2" customHeight="1">
      <c r="A730" s="1074" t="s">
        <v>2780</v>
      </c>
      <c r="B730" s="1075" t="s">
        <v>2781</v>
      </c>
      <c r="C730" s="1071">
        <v>46217</v>
      </c>
      <c r="D730" s="1076" t="s">
        <v>2589</v>
      </c>
      <c r="E730" s="1091" t="s">
        <v>2590</v>
      </c>
      <c r="F730" s="1077">
        <v>308.43</v>
      </c>
      <c r="G730" s="1078" t="s">
        <v>2672</v>
      </c>
      <c r="H730" s="1079">
        <v>0.1</v>
      </c>
      <c r="I730" s="1086">
        <f t="shared" si="32"/>
        <v>30.843000000000004</v>
      </c>
      <c r="J730" s="1087">
        <f t="shared" si="33"/>
        <v>468.81360000000001</v>
      </c>
      <c r="K730" s="1051"/>
    </row>
    <row r="731" spans="1:11" s="1050" customFormat="1" ht="49.2" customHeight="1">
      <c r="A731" s="1074" t="s">
        <v>1311</v>
      </c>
      <c r="B731" s="1075" t="s">
        <v>1316</v>
      </c>
      <c r="C731" s="1071">
        <v>46216</v>
      </c>
      <c r="D731" s="1076" t="s">
        <v>2591</v>
      </c>
      <c r="E731" s="1091" t="s">
        <v>2592</v>
      </c>
      <c r="F731" s="1077">
        <v>743.93</v>
      </c>
      <c r="G731" s="1078" t="s">
        <v>2673</v>
      </c>
      <c r="H731" s="1079">
        <v>0.1</v>
      </c>
      <c r="I731" s="1086">
        <f t="shared" si="32"/>
        <v>74.393000000000001</v>
      </c>
      <c r="J731" s="1087">
        <f t="shared" si="33"/>
        <v>6639.5752499999999</v>
      </c>
      <c r="K731" s="1049"/>
    </row>
    <row r="732" spans="1:11" s="1052" customFormat="1" ht="49.2" customHeight="1">
      <c r="A732" s="1074" t="s">
        <v>2261</v>
      </c>
      <c r="B732" s="1075" t="s">
        <v>1253</v>
      </c>
      <c r="C732" s="1071">
        <v>46217</v>
      </c>
      <c r="D732" s="1076" t="s">
        <v>2593</v>
      </c>
      <c r="E732" s="1091" t="s">
        <v>2594</v>
      </c>
      <c r="F732" s="1077">
        <v>22.31</v>
      </c>
      <c r="G732" s="1078" t="s">
        <v>2674</v>
      </c>
      <c r="H732" s="1079">
        <v>1</v>
      </c>
      <c r="I732" s="1086">
        <f t="shared" si="32"/>
        <v>22.31</v>
      </c>
      <c r="J732" s="1087">
        <f t="shared" si="33"/>
        <v>146951.0618</v>
      </c>
      <c r="K732" s="1051"/>
    </row>
    <row r="733" spans="1:11" s="1052" customFormat="1" ht="49.2" customHeight="1">
      <c r="A733" s="1074" t="s">
        <v>2262</v>
      </c>
      <c r="B733" s="1075" t="s">
        <v>965</v>
      </c>
      <c r="C733" s="1071">
        <v>46217</v>
      </c>
      <c r="D733" s="1076" t="s">
        <v>2595</v>
      </c>
      <c r="E733" s="1091" t="s">
        <v>2596</v>
      </c>
      <c r="F733" s="1077">
        <v>22.31</v>
      </c>
      <c r="G733" s="1078" t="s">
        <v>2675</v>
      </c>
      <c r="H733" s="1079">
        <v>1</v>
      </c>
      <c r="I733" s="1086">
        <f t="shared" si="32"/>
        <v>22.31</v>
      </c>
      <c r="J733" s="1087">
        <f t="shared" si="33"/>
        <v>13595.044699999999</v>
      </c>
      <c r="K733" s="1051"/>
    </row>
    <row r="734" spans="1:11" s="1050" customFormat="1" ht="49.2" customHeight="1">
      <c r="A734" s="1074" t="s">
        <v>1313</v>
      </c>
      <c r="B734" s="1075" t="s">
        <v>1827</v>
      </c>
      <c r="C734" s="1071">
        <v>46218</v>
      </c>
      <c r="D734" s="1076" t="s">
        <v>2597</v>
      </c>
      <c r="E734" s="1091" t="s">
        <v>2598</v>
      </c>
      <c r="F734" s="1077">
        <v>15295.58</v>
      </c>
      <c r="G734" s="1078" t="s">
        <v>1304</v>
      </c>
      <c r="H734" s="1079">
        <v>0.25</v>
      </c>
      <c r="I734" s="1086">
        <f t="shared" si="32"/>
        <v>3823.895</v>
      </c>
      <c r="J734" s="1087">
        <f t="shared" si="33"/>
        <v>3823.895</v>
      </c>
      <c r="K734" s="1049"/>
    </row>
    <row r="735" spans="1:11" s="1050" customFormat="1" ht="49.2" customHeight="1">
      <c r="A735" s="1074" t="s">
        <v>1756</v>
      </c>
      <c r="B735" s="1075" t="s">
        <v>1759</v>
      </c>
      <c r="C735" s="1071">
        <v>46218</v>
      </c>
      <c r="D735" s="1076" t="s">
        <v>2599</v>
      </c>
      <c r="E735" s="1091" t="s">
        <v>2600</v>
      </c>
      <c r="F735" s="1077">
        <v>544.12</v>
      </c>
      <c r="G735" s="1078" t="s">
        <v>2450</v>
      </c>
      <c r="H735" s="1079">
        <v>0.45</v>
      </c>
      <c r="I735" s="1086">
        <f t="shared" si="32"/>
        <v>244.85400000000001</v>
      </c>
      <c r="J735" s="1087">
        <f t="shared" si="33"/>
        <v>16924.308480000003</v>
      </c>
      <c r="K735" s="1049"/>
    </row>
    <row r="736" spans="1:11" ht="49.2" customHeight="1">
      <c r="A736" s="1074" t="s">
        <v>1216</v>
      </c>
      <c r="B736" s="1075" t="s">
        <v>1785</v>
      </c>
      <c r="C736" s="1071">
        <v>46218</v>
      </c>
      <c r="D736" s="1076" t="s">
        <v>2601</v>
      </c>
      <c r="E736" s="1091" t="s">
        <v>2602</v>
      </c>
      <c r="F736" s="1077">
        <v>12377.1</v>
      </c>
      <c r="G736" s="1078" t="s">
        <v>1304</v>
      </c>
      <c r="H736" s="1079">
        <v>0.05</v>
      </c>
      <c r="I736" s="1086">
        <f t="shared" si="32"/>
        <v>618.85500000000002</v>
      </c>
      <c r="J736" s="1087">
        <f t="shared" si="33"/>
        <v>618.85500000000002</v>
      </c>
    </row>
    <row r="737" spans="1:11" ht="49.2" customHeight="1">
      <c r="A737" s="1074" t="s">
        <v>1216</v>
      </c>
      <c r="B737" s="1075" t="s">
        <v>1785</v>
      </c>
      <c r="C737" s="1071">
        <v>46218</v>
      </c>
      <c r="D737" s="1076" t="s">
        <v>2603</v>
      </c>
      <c r="E737" s="1091" t="s">
        <v>2604</v>
      </c>
      <c r="F737" s="1077">
        <v>12377.1</v>
      </c>
      <c r="G737" s="1078" t="s">
        <v>1304</v>
      </c>
      <c r="H737" s="1079">
        <v>0.05</v>
      </c>
      <c r="I737" s="1086">
        <f t="shared" si="32"/>
        <v>618.85500000000002</v>
      </c>
      <c r="J737" s="1087">
        <f t="shared" si="33"/>
        <v>618.85500000000002</v>
      </c>
    </row>
    <row r="738" spans="1:11" ht="49.2" customHeight="1">
      <c r="A738" s="1074" t="s">
        <v>1971</v>
      </c>
      <c r="B738" s="1075" t="s">
        <v>1973</v>
      </c>
      <c r="C738" s="1071">
        <v>46218</v>
      </c>
      <c r="D738" s="1076" t="s">
        <v>2605</v>
      </c>
      <c r="E738" s="1091" t="s">
        <v>2606</v>
      </c>
      <c r="F738" s="1077">
        <v>8820.42</v>
      </c>
      <c r="G738" s="1078" t="s">
        <v>1461</v>
      </c>
      <c r="H738" s="1079">
        <v>0.05</v>
      </c>
      <c r="I738" s="1086">
        <f t="shared" si="32"/>
        <v>441.02100000000002</v>
      </c>
      <c r="J738" s="1087">
        <f t="shared" si="33"/>
        <v>441.02100000000002</v>
      </c>
    </row>
    <row r="739" spans="1:11" ht="49.2" customHeight="1">
      <c r="A739" s="1074" t="s">
        <v>1471</v>
      </c>
      <c r="B739" s="1075" t="s">
        <v>2485</v>
      </c>
      <c r="C739" s="1071">
        <v>46218</v>
      </c>
      <c r="D739" s="1076" t="s">
        <v>2607</v>
      </c>
      <c r="E739" s="1091" t="s">
        <v>2608</v>
      </c>
      <c r="F739" s="1077">
        <v>212.41</v>
      </c>
      <c r="G739" s="1078" t="s">
        <v>2676</v>
      </c>
      <c r="H739" s="1079">
        <v>0.05</v>
      </c>
      <c r="I739" s="1086">
        <f t="shared" si="32"/>
        <v>10.6205</v>
      </c>
      <c r="J739" s="1087">
        <f t="shared" si="33"/>
        <v>917.39878999999996</v>
      </c>
    </row>
    <row r="740" spans="1:11" ht="49.2" customHeight="1">
      <c r="A740" s="1074" t="s">
        <v>1471</v>
      </c>
      <c r="B740" s="1075" t="s">
        <v>2485</v>
      </c>
      <c r="C740" s="1071">
        <v>46218</v>
      </c>
      <c r="D740" s="1076" t="s">
        <v>2609</v>
      </c>
      <c r="E740" s="1091" t="s">
        <v>2610</v>
      </c>
      <c r="F740" s="1077">
        <v>212.41</v>
      </c>
      <c r="G740" s="1078" t="s">
        <v>2246</v>
      </c>
      <c r="H740" s="1079">
        <v>1</v>
      </c>
      <c r="I740" s="1086">
        <f t="shared" si="32"/>
        <v>212.41</v>
      </c>
      <c r="J740" s="1087">
        <f t="shared" si="33"/>
        <v>20998.852599999998</v>
      </c>
    </row>
    <row r="741" spans="1:11" ht="49.2" customHeight="1">
      <c r="A741" s="1074" t="s">
        <v>2262</v>
      </c>
      <c r="B741" s="1075" t="s">
        <v>965</v>
      </c>
      <c r="C741" s="1071">
        <v>46219</v>
      </c>
      <c r="D741" s="1076" t="s">
        <v>2611</v>
      </c>
      <c r="E741" s="1091" t="s">
        <v>2612</v>
      </c>
      <c r="F741" s="1077">
        <v>22.31</v>
      </c>
      <c r="G741" s="1078" t="s">
        <v>2677</v>
      </c>
      <c r="H741" s="1079">
        <v>1</v>
      </c>
      <c r="I741" s="1086">
        <f t="shared" si="32"/>
        <v>22.31</v>
      </c>
      <c r="J741" s="1087">
        <f t="shared" si="33"/>
        <v>3879.9320999999995</v>
      </c>
    </row>
    <row r="742" spans="1:11" ht="49.2" customHeight="1">
      <c r="A742" s="1074" t="s">
        <v>5007</v>
      </c>
      <c r="B742" s="1075" t="s">
        <v>1758</v>
      </c>
      <c r="C742" s="1071">
        <v>46228</v>
      </c>
      <c r="D742" s="1076" t="s">
        <v>5812</v>
      </c>
      <c r="E742" s="1091" t="s">
        <v>5813</v>
      </c>
      <c r="F742" s="1077">
        <v>461.68</v>
      </c>
      <c r="G742" s="1078" t="s">
        <v>2451</v>
      </c>
      <c r="H742" s="1079">
        <v>0.45</v>
      </c>
      <c r="I742" s="1086">
        <f t="shared" si="32"/>
        <v>207.756</v>
      </c>
      <c r="J742" s="1087">
        <f t="shared" si="33"/>
        <v>15180.730919999998</v>
      </c>
    </row>
    <row r="743" spans="1:11" s="1050" customFormat="1" ht="49.2" customHeight="1">
      <c r="A743" s="1074" t="s">
        <v>2269</v>
      </c>
      <c r="B743" s="1075" t="s">
        <v>2786</v>
      </c>
      <c r="C743" s="1071">
        <v>46219</v>
      </c>
      <c r="D743" s="1076" t="s">
        <v>2613</v>
      </c>
      <c r="E743" s="1091" t="s">
        <v>2614</v>
      </c>
      <c r="F743" s="1077">
        <v>875.83</v>
      </c>
      <c r="G743" s="1078" t="s">
        <v>2673</v>
      </c>
      <c r="H743" s="1079">
        <v>0.45</v>
      </c>
      <c r="I743" s="1086">
        <f t="shared" si="32"/>
        <v>394.12350000000004</v>
      </c>
      <c r="J743" s="1087">
        <f t="shared" si="33"/>
        <v>35175.522375</v>
      </c>
      <c r="K743" s="1049"/>
    </row>
    <row r="744" spans="1:11" ht="49.2" customHeight="1">
      <c r="A744" s="1074" t="s">
        <v>1217</v>
      </c>
      <c r="B744" s="1075" t="s">
        <v>1212</v>
      </c>
      <c r="C744" s="1071">
        <v>46219</v>
      </c>
      <c r="D744" s="1076" t="s">
        <v>2615</v>
      </c>
      <c r="E744" s="1091" t="s">
        <v>2616</v>
      </c>
      <c r="F744" s="1077">
        <v>329.77</v>
      </c>
      <c r="G744" s="1078" t="s">
        <v>1347</v>
      </c>
      <c r="H744" s="1079">
        <v>0.05</v>
      </c>
      <c r="I744" s="1086">
        <f t="shared" si="32"/>
        <v>16.488499999999998</v>
      </c>
      <c r="J744" s="1087">
        <f t="shared" si="33"/>
        <v>1629.0637999999999</v>
      </c>
    </row>
    <row r="745" spans="1:11" ht="49.2" customHeight="1">
      <c r="A745" s="1074" t="s">
        <v>1211</v>
      </c>
      <c r="B745" s="1075" t="s">
        <v>1212</v>
      </c>
      <c r="C745" s="1071">
        <v>46219</v>
      </c>
      <c r="D745" s="1076" t="s">
        <v>2617</v>
      </c>
      <c r="E745" s="1091" t="s">
        <v>2618</v>
      </c>
      <c r="F745" s="1077">
        <v>221.14</v>
      </c>
      <c r="G745" s="1078" t="s">
        <v>1348</v>
      </c>
      <c r="H745" s="1079">
        <v>0.05</v>
      </c>
      <c r="I745" s="1086">
        <f t="shared" si="32"/>
        <v>11.057</v>
      </c>
      <c r="J745" s="1087">
        <f t="shared" si="33"/>
        <v>1092.4316000000001</v>
      </c>
    </row>
    <row r="746" spans="1:11" ht="49.2" customHeight="1">
      <c r="A746" s="1074" t="s">
        <v>5005</v>
      </c>
      <c r="B746" s="1075" t="s">
        <v>1759</v>
      </c>
      <c r="C746" s="1071"/>
      <c r="D746" s="1076" t="s">
        <v>5814</v>
      </c>
      <c r="E746" s="1091" t="s">
        <v>5815</v>
      </c>
      <c r="F746" s="1077">
        <v>544.12</v>
      </c>
      <c r="G746" s="1078" t="s">
        <v>2454</v>
      </c>
      <c r="H746" s="1079">
        <v>0.1</v>
      </c>
      <c r="I746" s="1086">
        <f t="shared" si="32"/>
        <v>54.412000000000006</v>
      </c>
      <c r="J746" s="1087">
        <f t="shared" si="33"/>
        <v>2437.1134800000004</v>
      </c>
    </row>
    <row r="747" spans="1:11" ht="49.2" customHeight="1">
      <c r="A747" s="1074" t="s">
        <v>1471</v>
      </c>
      <c r="B747" s="1075" t="s">
        <v>2485</v>
      </c>
      <c r="C747" s="1071">
        <v>46221</v>
      </c>
      <c r="D747" s="1076" t="s">
        <v>2619</v>
      </c>
      <c r="E747" s="1091" t="s">
        <v>2620</v>
      </c>
      <c r="F747" s="1077">
        <v>212.41</v>
      </c>
      <c r="G747" s="1078" t="s">
        <v>1748</v>
      </c>
      <c r="H747" s="1079">
        <v>0.45</v>
      </c>
      <c r="I747" s="1086">
        <f t="shared" si="32"/>
        <v>95.584500000000006</v>
      </c>
      <c r="J747" s="1087">
        <f t="shared" si="33"/>
        <v>5620.3685999999998</v>
      </c>
    </row>
    <row r="748" spans="1:11" ht="49.2" customHeight="1">
      <c r="A748" s="1074" t="s">
        <v>1471</v>
      </c>
      <c r="B748" s="1075" t="s">
        <v>2485</v>
      </c>
      <c r="C748" s="1071">
        <v>46221</v>
      </c>
      <c r="D748" s="1076" t="s">
        <v>2621</v>
      </c>
      <c r="E748" s="1091" t="s">
        <v>2622</v>
      </c>
      <c r="F748" s="1077">
        <v>212.41</v>
      </c>
      <c r="G748" s="1078" t="s">
        <v>1748</v>
      </c>
      <c r="H748" s="1079">
        <v>0.45</v>
      </c>
      <c r="I748" s="1086">
        <f t="shared" si="32"/>
        <v>95.584500000000006</v>
      </c>
      <c r="J748" s="1087">
        <f t="shared" si="33"/>
        <v>5620.3685999999998</v>
      </c>
    </row>
    <row r="749" spans="1:11" ht="49.2" customHeight="1">
      <c r="A749" s="1074" t="s">
        <v>2261</v>
      </c>
      <c r="B749" s="1075" t="s">
        <v>1253</v>
      </c>
      <c r="C749" s="1071">
        <v>46219</v>
      </c>
      <c r="D749" s="1076" t="s">
        <v>2623</v>
      </c>
      <c r="E749" s="1091" t="s">
        <v>2624</v>
      </c>
      <c r="F749" s="1077">
        <v>22.31</v>
      </c>
      <c r="G749" s="1078" t="s">
        <v>2678</v>
      </c>
      <c r="H749" s="1079">
        <v>1</v>
      </c>
      <c r="I749" s="1086">
        <f t="shared" si="32"/>
        <v>22.31</v>
      </c>
      <c r="J749" s="1087">
        <f t="shared" si="33"/>
        <v>87205.997299999988</v>
      </c>
    </row>
    <row r="750" spans="1:11" s="1050" customFormat="1" ht="49.2" customHeight="1">
      <c r="A750" s="1089" t="s">
        <v>5820</v>
      </c>
      <c r="B750" s="1090" t="s">
        <v>4389</v>
      </c>
      <c r="C750" s="1072">
        <v>46188</v>
      </c>
      <c r="D750" s="1093" t="s">
        <v>5816</v>
      </c>
      <c r="E750" s="1152" t="s">
        <v>5817</v>
      </c>
      <c r="F750" s="1077">
        <v>4529.51</v>
      </c>
      <c r="G750" s="1077" t="s">
        <v>5821</v>
      </c>
      <c r="H750" s="1077">
        <v>0.3</v>
      </c>
      <c r="I750" s="1086">
        <f t="shared" si="32"/>
        <v>1358.8530000000001</v>
      </c>
      <c r="J750" s="1086">
        <f t="shared" si="33"/>
        <v>31158.49929</v>
      </c>
      <c r="K750" s="1049"/>
    </row>
    <row r="751" spans="1:11" s="1050" customFormat="1" ht="49.2" customHeight="1">
      <c r="A751" s="1089" t="s">
        <v>4388</v>
      </c>
      <c r="B751" s="1090" t="s">
        <v>4389</v>
      </c>
      <c r="C751" s="1072">
        <v>46236</v>
      </c>
      <c r="D751" s="1093" t="s">
        <v>5818</v>
      </c>
      <c r="E751" s="1152" t="s">
        <v>5819</v>
      </c>
      <c r="F751" s="1077">
        <v>792.42</v>
      </c>
      <c r="G751" s="1077" t="s">
        <v>5822</v>
      </c>
      <c r="H751" s="1077">
        <v>0.3</v>
      </c>
      <c r="I751" s="1086">
        <f t="shared" si="32"/>
        <v>237.72599999999997</v>
      </c>
      <c r="J751" s="1086">
        <f t="shared" si="33"/>
        <v>35882.362439999997</v>
      </c>
      <c r="K751" s="1049"/>
    </row>
    <row r="752" spans="1:11" s="1050" customFormat="1" ht="49.2" customHeight="1">
      <c r="A752" s="1074" t="s">
        <v>2488</v>
      </c>
      <c r="B752" s="1075" t="s">
        <v>2489</v>
      </c>
      <c r="C752" s="1071">
        <v>46221</v>
      </c>
      <c r="D752" s="1076" t="s">
        <v>2625</v>
      </c>
      <c r="E752" s="1091" t="s">
        <v>2626</v>
      </c>
      <c r="F752" s="1077">
        <v>639.16999999999996</v>
      </c>
      <c r="G752" s="1078" t="s">
        <v>2452</v>
      </c>
      <c r="H752" s="1079">
        <v>0.1</v>
      </c>
      <c r="I752" s="1086">
        <f t="shared" si="32"/>
        <v>63.917000000000002</v>
      </c>
      <c r="J752" s="1087">
        <f t="shared" si="33"/>
        <v>5720.5715</v>
      </c>
      <c r="K752" s="1049"/>
    </row>
    <row r="753" spans="1:11" ht="49.2" customHeight="1">
      <c r="A753" s="1074" t="s">
        <v>2262</v>
      </c>
      <c r="B753" s="1075" t="s">
        <v>965</v>
      </c>
      <c r="C753" s="1071">
        <v>46221</v>
      </c>
      <c r="D753" s="1076" t="s">
        <v>2627</v>
      </c>
      <c r="E753" s="1091" t="s">
        <v>2628</v>
      </c>
      <c r="F753" s="1077">
        <v>22.31</v>
      </c>
      <c r="G753" s="1078" t="s">
        <v>2679</v>
      </c>
      <c r="H753" s="1079">
        <v>1</v>
      </c>
      <c r="I753" s="1086">
        <f t="shared" si="32"/>
        <v>22.31</v>
      </c>
      <c r="J753" s="1087">
        <f t="shared" si="33"/>
        <v>13493.311099999997</v>
      </c>
    </row>
    <row r="754" spans="1:11" s="1052" customFormat="1" ht="49.2" customHeight="1">
      <c r="A754" s="1074" t="s">
        <v>2780</v>
      </c>
      <c r="B754" s="1075" t="s">
        <v>2781</v>
      </c>
      <c r="C754" s="1071">
        <v>46221</v>
      </c>
      <c r="D754" s="1076" t="s">
        <v>2629</v>
      </c>
      <c r="E754" s="1091" t="s">
        <v>2630</v>
      </c>
      <c r="F754" s="1077">
        <v>308.43</v>
      </c>
      <c r="G754" s="1078" t="s">
        <v>2680</v>
      </c>
      <c r="H754" s="1079">
        <v>0.3</v>
      </c>
      <c r="I754" s="1086">
        <f t="shared" si="32"/>
        <v>92.528999999999996</v>
      </c>
      <c r="J754" s="1087">
        <f t="shared" si="33"/>
        <v>1406.4407999999999</v>
      </c>
      <c r="K754" s="1051"/>
    </row>
    <row r="755" spans="1:11" s="1052" customFormat="1" ht="49.2" customHeight="1">
      <c r="A755" s="1074" t="s">
        <v>2779</v>
      </c>
      <c r="B755" s="1075" t="s">
        <v>2778</v>
      </c>
      <c r="C755" s="1071">
        <v>46221</v>
      </c>
      <c r="D755" s="1076" t="s">
        <v>2631</v>
      </c>
      <c r="E755" s="1091" t="s">
        <v>2632</v>
      </c>
      <c r="F755" s="1077">
        <v>617.84</v>
      </c>
      <c r="G755" s="1078" t="s">
        <v>2681</v>
      </c>
      <c r="H755" s="1079">
        <v>0.3</v>
      </c>
      <c r="I755" s="1086">
        <f t="shared" si="32"/>
        <v>185.352</v>
      </c>
      <c r="J755" s="1087">
        <f t="shared" si="33"/>
        <v>3751.5244799999996</v>
      </c>
      <c r="K755" s="1051"/>
    </row>
    <row r="756" spans="1:11" s="1052" customFormat="1" ht="49.2" customHeight="1">
      <c r="A756" s="1074" t="s">
        <v>2780</v>
      </c>
      <c r="B756" s="1075" t="s">
        <v>2781</v>
      </c>
      <c r="C756" s="1071">
        <v>46221</v>
      </c>
      <c r="D756" s="1076" t="s">
        <v>2633</v>
      </c>
      <c r="E756" s="1091" t="s">
        <v>2634</v>
      </c>
      <c r="F756" s="1077">
        <v>308.43</v>
      </c>
      <c r="G756" s="1078" t="s">
        <v>2682</v>
      </c>
      <c r="H756" s="1079">
        <v>0.3</v>
      </c>
      <c r="I756" s="1086">
        <f t="shared" si="32"/>
        <v>92.528999999999996</v>
      </c>
      <c r="J756" s="1087">
        <f t="shared" si="33"/>
        <v>2274.3628199999998</v>
      </c>
      <c r="K756" s="1051"/>
    </row>
    <row r="757" spans="1:11" s="1052" customFormat="1" ht="49.2" customHeight="1">
      <c r="A757" s="1074" t="s">
        <v>2779</v>
      </c>
      <c r="B757" s="1075" t="s">
        <v>2778</v>
      </c>
      <c r="C757" s="1071">
        <v>46221</v>
      </c>
      <c r="D757" s="1076" t="s">
        <v>2635</v>
      </c>
      <c r="E757" s="1091" t="s">
        <v>2636</v>
      </c>
      <c r="F757" s="1077">
        <v>617.84</v>
      </c>
      <c r="G757" s="1078" t="s">
        <v>2683</v>
      </c>
      <c r="H757" s="1079">
        <v>0.3</v>
      </c>
      <c r="I757" s="1086">
        <f t="shared" si="32"/>
        <v>185.352</v>
      </c>
      <c r="J757" s="1087">
        <f t="shared" si="33"/>
        <v>3041.6263200000003</v>
      </c>
      <c r="K757" s="1051"/>
    </row>
    <row r="758" spans="1:11" s="1050" customFormat="1" ht="49.2" customHeight="1">
      <c r="A758" s="1074" t="s">
        <v>2268</v>
      </c>
      <c r="B758" s="1075" t="s">
        <v>2874</v>
      </c>
      <c r="C758" s="1071">
        <v>46221</v>
      </c>
      <c r="D758" s="1076" t="s">
        <v>2637</v>
      </c>
      <c r="E758" s="1091" t="s">
        <v>2638</v>
      </c>
      <c r="F758" s="1077">
        <v>1017.44</v>
      </c>
      <c r="G758" s="1078" t="s">
        <v>2684</v>
      </c>
      <c r="H758" s="1079">
        <v>0.45</v>
      </c>
      <c r="I758" s="1086">
        <f t="shared" si="32"/>
        <v>457.84800000000001</v>
      </c>
      <c r="J758" s="1087">
        <f t="shared" si="33"/>
        <v>40748.472000000002</v>
      </c>
      <c r="K758" s="1049"/>
    </row>
    <row r="759" spans="1:11" s="1052" customFormat="1" ht="49.2" customHeight="1">
      <c r="A759" s="1074" t="s">
        <v>5763</v>
      </c>
      <c r="B759" s="1075" t="s">
        <v>1318</v>
      </c>
      <c r="C759" s="1071">
        <v>46221</v>
      </c>
      <c r="D759" s="1076" t="s">
        <v>5823</v>
      </c>
      <c r="E759" s="1091" t="s">
        <v>5824</v>
      </c>
      <c r="F759" s="1077">
        <v>884.56</v>
      </c>
      <c r="G759" s="1077" t="s">
        <v>2248</v>
      </c>
      <c r="H759" s="1077">
        <v>0.45</v>
      </c>
      <c r="I759" s="1086">
        <f t="shared" si="32"/>
        <v>398.05199999999996</v>
      </c>
      <c r="J759" s="1086">
        <f t="shared" si="33"/>
        <v>34630.523999999998</v>
      </c>
      <c r="K759" s="1051"/>
    </row>
    <row r="760" spans="1:11" s="1050" customFormat="1" ht="49.2" customHeight="1">
      <c r="A760" s="1074" t="s">
        <v>1756</v>
      </c>
      <c r="B760" s="1075" t="s">
        <v>1759</v>
      </c>
      <c r="C760" s="1071">
        <v>46222</v>
      </c>
      <c r="D760" s="1076" t="s">
        <v>2639</v>
      </c>
      <c r="E760" s="1091" t="s">
        <v>2640</v>
      </c>
      <c r="F760" s="1077">
        <v>544.12</v>
      </c>
      <c r="G760" s="1078" t="s">
        <v>2453</v>
      </c>
      <c r="H760" s="1079">
        <v>0.1</v>
      </c>
      <c r="I760" s="1086">
        <f t="shared" ref="I760:I850" si="34">H760*F760</f>
        <v>54.412000000000006</v>
      </c>
      <c r="J760" s="1087">
        <f t="shared" si="33"/>
        <v>2394.1280000000002</v>
      </c>
      <c r="K760" s="1049"/>
    </row>
    <row r="761" spans="1:11" s="1050" customFormat="1" ht="49.2" customHeight="1">
      <c r="A761" s="1074" t="s">
        <v>1757</v>
      </c>
      <c r="B761" s="1075" t="s">
        <v>1758</v>
      </c>
      <c r="C761" s="1071">
        <v>46222</v>
      </c>
      <c r="D761" s="1076" t="s">
        <v>2641</v>
      </c>
      <c r="E761" s="1091" t="s">
        <v>2642</v>
      </c>
      <c r="F761" s="1077">
        <v>461.68</v>
      </c>
      <c r="G761" s="1078" t="s">
        <v>2459</v>
      </c>
      <c r="H761" s="1079">
        <v>0.1</v>
      </c>
      <c r="I761" s="1086">
        <f t="shared" si="34"/>
        <v>46.168000000000006</v>
      </c>
      <c r="J761" s="1087">
        <f t="shared" si="33"/>
        <v>2038.7788800000001</v>
      </c>
      <c r="K761" s="1049"/>
    </row>
    <row r="762" spans="1:11" s="1050" customFormat="1" ht="49.2" customHeight="1">
      <c r="A762" s="1074" t="s">
        <v>1760</v>
      </c>
      <c r="B762" s="1075" t="s">
        <v>1977</v>
      </c>
      <c r="C762" s="1071">
        <v>46222</v>
      </c>
      <c r="D762" s="1076" t="s">
        <v>2643</v>
      </c>
      <c r="E762" s="1091" t="s">
        <v>2644</v>
      </c>
      <c r="F762" s="1077">
        <v>379.24</v>
      </c>
      <c r="G762" s="1078" t="s">
        <v>2460</v>
      </c>
      <c r="H762" s="1079">
        <v>0.1</v>
      </c>
      <c r="I762" s="1086">
        <f t="shared" si="34"/>
        <v>37.923999999999999</v>
      </c>
      <c r="J762" s="1087">
        <f t="shared" si="33"/>
        <v>1678.8954800000001</v>
      </c>
      <c r="K762" s="1049"/>
    </row>
    <row r="763" spans="1:11" s="1050" customFormat="1" ht="49.2" customHeight="1">
      <c r="A763" s="1089" t="s">
        <v>5006</v>
      </c>
      <c r="B763" s="1090" t="s">
        <v>5973</v>
      </c>
      <c r="C763" s="1072">
        <v>46222</v>
      </c>
      <c r="D763" s="1093" t="s">
        <v>5825</v>
      </c>
      <c r="E763" s="1152" t="s">
        <v>5826</v>
      </c>
      <c r="F763" s="1077">
        <v>312.31</v>
      </c>
      <c r="G763" s="1078" t="s">
        <v>2461</v>
      </c>
      <c r="H763" s="1079">
        <v>0.1</v>
      </c>
      <c r="I763" s="1086">
        <f t="shared" si="34"/>
        <v>31.231000000000002</v>
      </c>
      <c r="J763" s="1087">
        <f t="shared" si="33"/>
        <v>1258.6093000000001</v>
      </c>
      <c r="K763" s="1049"/>
    </row>
    <row r="764" spans="1:11" s="1050" customFormat="1" ht="49.2" customHeight="1">
      <c r="A764" s="1089" t="s">
        <v>5006</v>
      </c>
      <c r="B764" s="1090" t="s">
        <v>5973</v>
      </c>
      <c r="C764" s="1072">
        <v>46231</v>
      </c>
      <c r="D764" s="1093" t="s">
        <v>5827</v>
      </c>
      <c r="E764" s="1152" t="s">
        <v>5828</v>
      </c>
      <c r="F764" s="1077">
        <v>312.31</v>
      </c>
      <c r="G764" s="1078" t="s">
        <v>5831</v>
      </c>
      <c r="H764" s="1079">
        <v>0.1</v>
      </c>
      <c r="I764" s="1086">
        <f t="shared" si="34"/>
        <v>31.231000000000002</v>
      </c>
      <c r="J764" s="1087">
        <f t="shared" si="33"/>
        <v>1367.9177999999999</v>
      </c>
      <c r="K764" s="1049"/>
    </row>
    <row r="765" spans="1:11" s="1050" customFormat="1" ht="49.2" customHeight="1">
      <c r="A765" s="1074" t="s">
        <v>5018</v>
      </c>
      <c r="B765" s="1075" t="s">
        <v>2485</v>
      </c>
      <c r="C765" s="1071">
        <v>46222</v>
      </c>
      <c r="D765" s="1076" t="s">
        <v>5829</v>
      </c>
      <c r="E765" s="1091" t="s">
        <v>5830</v>
      </c>
      <c r="F765" s="1077">
        <v>212.41</v>
      </c>
      <c r="G765" s="1078" t="s">
        <v>1460</v>
      </c>
      <c r="H765" s="1079">
        <v>0.45</v>
      </c>
      <c r="I765" s="1086">
        <f t="shared" si="34"/>
        <v>95.584500000000006</v>
      </c>
      <c r="J765" s="1087">
        <f t="shared" si="33"/>
        <v>5620.3685999999998</v>
      </c>
      <c r="K765" s="1049"/>
    </row>
    <row r="766" spans="1:11" ht="49.2" customHeight="1">
      <c r="A766" s="1074" t="s">
        <v>1471</v>
      </c>
      <c r="B766" s="1075" t="s">
        <v>2485</v>
      </c>
      <c r="C766" s="1071">
        <v>46221</v>
      </c>
      <c r="D766" s="1076" t="s">
        <v>2645</v>
      </c>
      <c r="E766" s="1091" t="s">
        <v>2646</v>
      </c>
      <c r="F766" s="1077">
        <v>212.41</v>
      </c>
      <c r="G766" s="1078" t="s">
        <v>2288</v>
      </c>
      <c r="H766" s="1079">
        <v>0.05</v>
      </c>
      <c r="I766" s="1086">
        <f t="shared" si="34"/>
        <v>10.6205</v>
      </c>
      <c r="J766" s="1087">
        <f t="shared" si="33"/>
        <v>719.00784999999996</v>
      </c>
    </row>
    <row r="767" spans="1:11" ht="49.2" customHeight="1">
      <c r="A767" s="1074" t="s">
        <v>1471</v>
      </c>
      <c r="B767" s="1075" t="s">
        <v>2485</v>
      </c>
      <c r="C767" s="1071">
        <v>46221</v>
      </c>
      <c r="D767" s="1076" t="s">
        <v>2647</v>
      </c>
      <c r="E767" s="1091" t="s">
        <v>2648</v>
      </c>
      <c r="F767" s="1077">
        <v>212.41</v>
      </c>
      <c r="G767" s="1078" t="s">
        <v>2685</v>
      </c>
      <c r="H767" s="1079">
        <v>0.05</v>
      </c>
      <c r="I767" s="1086">
        <f t="shared" si="34"/>
        <v>10.6205</v>
      </c>
      <c r="J767" s="1087">
        <f t="shared" si="33"/>
        <v>429.28061000000002</v>
      </c>
    </row>
    <row r="768" spans="1:11" ht="49.2" customHeight="1">
      <c r="A768" s="1074" t="s">
        <v>1471</v>
      </c>
      <c r="B768" s="1075" t="s">
        <v>2485</v>
      </c>
      <c r="C768" s="1071">
        <v>46221</v>
      </c>
      <c r="D768" s="1076" t="s">
        <v>2649</v>
      </c>
      <c r="E768" s="1091" t="s">
        <v>2650</v>
      </c>
      <c r="F768" s="1077">
        <v>212.41</v>
      </c>
      <c r="G768" s="1078" t="s">
        <v>1748</v>
      </c>
      <c r="H768" s="1079">
        <v>0.05</v>
      </c>
      <c r="I768" s="1086">
        <f t="shared" si="34"/>
        <v>10.6205</v>
      </c>
      <c r="J768" s="1087">
        <f t="shared" si="33"/>
        <v>624.48539999999991</v>
      </c>
    </row>
    <row r="769" spans="1:11" ht="49.2" customHeight="1">
      <c r="A769" s="1074" t="s">
        <v>1471</v>
      </c>
      <c r="B769" s="1075" t="s">
        <v>2485</v>
      </c>
      <c r="C769" s="1071">
        <v>46221</v>
      </c>
      <c r="D769" s="1076" t="s">
        <v>2651</v>
      </c>
      <c r="E769" s="1091" t="s">
        <v>2652</v>
      </c>
      <c r="F769" s="1077">
        <v>212.41</v>
      </c>
      <c r="G769" s="1078" t="s">
        <v>1460</v>
      </c>
      <c r="H769" s="1079">
        <v>0.05</v>
      </c>
      <c r="I769" s="1086">
        <f t="shared" si="34"/>
        <v>10.6205</v>
      </c>
      <c r="J769" s="1087">
        <f t="shared" ref="J769:J850" si="35">I769*G769</f>
        <v>624.48539999999991</v>
      </c>
    </row>
    <row r="770" spans="1:11" ht="49.2" customHeight="1">
      <c r="A770" s="1074" t="s">
        <v>2261</v>
      </c>
      <c r="B770" s="1075" t="s">
        <v>1253</v>
      </c>
      <c r="C770" s="1071">
        <v>46221</v>
      </c>
      <c r="D770" s="1076" t="s">
        <v>2653</v>
      </c>
      <c r="E770" s="1091" t="s">
        <v>2654</v>
      </c>
      <c r="F770" s="1077">
        <v>22.31</v>
      </c>
      <c r="G770" s="1078" t="s">
        <v>2686</v>
      </c>
      <c r="H770" s="1079">
        <v>1</v>
      </c>
      <c r="I770" s="1086">
        <f t="shared" si="34"/>
        <v>22.31</v>
      </c>
      <c r="J770" s="1087">
        <f t="shared" si="35"/>
        <v>45291.530999999995</v>
      </c>
    </row>
    <row r="771" spans="1:11" ht="49.2" customHeight="1">
      <c r="A771" s="1074" t="s">
        <v>2261</v>
      </c>
      <c r="B771" s="1075" t="s">
        <v>1253</v>
      </c>
      <c r="C771" s="1071">
        <v>46221</v>
      </c>
      <c r="D771" s="1076" t="s">
        <v>2655</v>
      </c>
      <c r="E771" s="1091" t="s">
        <v>2656</v>
      </c>
      <c r="F771" s="1077">
        <v>22.31</v>
      </c>
      <c r="G771" s="1078" t="s">
        <v>2687</v>
      </c>
      <c r="H771" s="1079">
        <v>1</v>
      </c>
      <c r="I771" s="1086">
        <f t="shared" si="34"/>
        <v>22.31</v>
      </c>
      <c r="J771" s="1087">
        <f t="shared" si="35"/>
        <v>56427.7906</v>
      </c>
    </row>
    <row r="772" spans="1:11" ht="49.2" customHeight="1">
      <c r="A772" s="1074" t="s">
        <v>2261</v>
      </c>
      <c r="B772" s="1075" t="s">
        <v>1253</v>
      </c>
      <c r="C772" s="1071">
        <v>46221</v>
      </c>
      <c r="D772" s="1076" t="s">
        <v>2657</v>
      </c>
      <c r="E772" s="1091" t="s">
        <v>2658</v>
      </c>
      <c r="F772" s="1077">
        <v>22.31</v>
      </c>
      <c r="G772" s="1078" t="s">
        <v>2688</v>
      </c>
      <c r="H772" s="1079">
        <v>1</v>
      </c>
      <c r="I772" s="1086">
        <f t="shared" si="34"/>
        <v>22.31</v>
      </c>
      <c r="J772" s="1087">
        <f t="shared" si="35"/>
        <v>94265.773700000005</v>
      </c>
    </row>
    <row r="773" spans="1:11" ht="49.2" customHeight="1">
      <c r="A773" s="1089" t="s">
        <v>5000</v>
      </c>
      <c r="B773" s="1090" t="s">
        <v>3041</v>
      </c>
      <c r="C773" s="1072">
        <v>46222</v>
      </c>
      <c r="D773" s="1093" t="s">
        <v>5832</v>
      </c>
      <c r="E773" s="1152" t="s">
        <v>5833</v>
      </c>
      <c r="F773" s="1077">
        <v>617.84</v>
      </c>
      <c r="G773" s="1078" t="s">
        <v>5636</v>
      </c>
      <c r="H773" s="1079">
        <v>0.3</v>
      </c>
      <c r="I773" s="1086">
        <f t="shared" si="34"/>
        <v>185.352</v>
      </c>
      <c r="J773" s="1087">
        <f t="shared" si="35"/>
        <v>4950.7519200000006</v>
      </c>
    </row>
    <row r="774" spans="1:11" ht="49.2" customHeight="1">
      <c r="A774" s="1074" t="s">
        <v>2262</v>
      </c>
      <c r="B774" s="1075" t="s">
        <v>965</v>
      </c>
      <c r="C774" s="1071">
        <v>46222</v>
      </c>
      <c r="D774" s="1076" t="s">
        <v>2659</v>
      </c>
      <c r="E774" s="1091" t="s">
        <v>2660</v>
      </c>
      <c r="F774" s="1077">
        <v>22.31</v>
      </c>
      <c r="G774" s="1078" t="s">
        <v>2689</v>
      </c>
      <c r="H774" s="1079">
        <v>1</v>
      </c>
      <c r="I774" s="1086">
        <f t="shared" si="34"/>
        <v>22.31</v>
      </c>
      <c r="J774" s="1087">
        <f t="shared" si="35"/>
        <v>4585.3742999999995</v>
      </c>
    </row>
    <row r="775" spans="1:11" ht="49.2" customHeight="1">
      <c r="A775" s="1074" t="s">
        <v>2261</v>
      </c>
      <c r="B775" s="1075" t="s">
        <v>1253</v>
      </c>
      <c r="C775" s="1071">
        <v>46222</v>
      </c>
      <c r="D775" s="1076" t="s">
        <v>2661</v>
      </c>
      <c r="E775" s="1091" t="s">
        <v>2662</v>
      </c>
      <c r="F775" s="1077">
        <v>22.31</v>
      </c>
      <c r="G775" s="1078" t="s">
        <v>2690</v>
      </c>
      <c r="H775" s="1079">
        <v>1</v>
      </c>
      <c r="I775" s="1086">
        <f t="shared" si="34"/>
        <v>22.31</v>
      </c>
      <c r="J775" s="1087">
        <f t="shared" si="35"/>
        <v>85746.030899999998</v>
      </c>
    </row>
    <row r="776" spans="1:11" ht="49.2" customHeight="1">
      <c r="A776" s="1074" t="s">
        <v>2261</v>
      </c>
      <c r="B776" s="1075" t="s">
        <v>1253</v>
      </c>
      <c r="C776" s="1071">
        <v>46222</v>
      </c>
      <c r="D776" s="1076" t="s">
        <v>2787</v>
      </c>
      <c r="E776" s="1091" t="s">
        <v>2788</v>
      </c>
      <c r="F776" s="1077">
        <v>22.31</v>
      </c>
      <c r="G776" s="1078" t="s">
        <v>2863</v>
      </c>
      <c r="H776" s="1079">
        <v>1</v>
      </c>
      <c r="I776" s="1086">
        <f t="shared" si="34"/>
        <v>22.31</v>
      </c>
      <c r="J776" s="1087">
        <f t="shared" si="35"/>
        <v>88793.799999999988</v>
      </c>
    </row>
    <row r="777" spans="1:11" ht="49.2" customHeight="1">
      <c r="A777" s="1074" t="s">
        <v>5018</v>
      </c>
      <c r="B777" s="1075" t="s">
        <v>2485</v>
      </c>
      <c r="C777" s="1071">
        <v>46222</v>
      </c>
      <c r="D777" s="1076" t="s">
        <v>5834</v>
      </c>
      <c r="E777" s="1091" t="s">
        <v>5835</v>
      </c>
      <c r="F777" s="1077">
        <v>212.41</v>
      </c>
      <c r="G777" s="1078" t="s">
        <v>1460</v>
      </c>
      <c r="H777" s="1079">
        <v>0.1</v>
      </c>
      <c r="I777" s="1086">
        <f t="shared" si="34"/>
        <v>21.241</v>
      </c>
      <c r="J777" s="1087">
        <f t="shared" si="35"/>
        <v>1248.9707999999998</v>
      </c>
    </row>
    <row r="778" spans="1:11" s="1050" customFormat="1" ht="49.2" customHeight="1">
      <c r="A778" s="1074" t="s">
        <v>2269</v>
      </c>
      <c r="B778" s="1075" t="s">
        <v>2786</v>
      </c>
      <c r="C778" s="1071">
        <v>46222</v>
      </c>
      <c r="D778" s="1076" t="s">
        <v>2789</v>
      </c>
      <c r="E778" s="1091" t="s">
        <v>2790</v>
      </c>
      <c r="F778" s="1077">
        <v>875.83</v>
      </c>
      <c r="G778" s="1078" t="s">
        <v>2673</v>
      </c>
      <c r="H778" s="1079">
        <v>0.1</v>
      </c>
      <c r="I778" s="1086">
        <f t="shared" si="34"/>
        <v>87.583000000000013</v>
      </c>
      <c r="J778" s="1087">
        <f t="shared" si="35"/>
        <v>7816.7827500000012</v>
      </c>
      <c r="K778" s="1049"/>
    </row>
    <row r="779" spans="1:11" s="1050" customFormat="1" ht="49.2" customHeight="1">
      <c r="A779" s="1074" t="s">
        <v>2488</v>
      </c>
      <c r="B779" s="1075" t="s">
        <v>2489</v>
      </c>
      <c r="C779" s="1071">
        <v>46222</v>
      </c>
      <c r="D779" s="1076" t="s">
        <v>2791</v>
      </c>
      <c r="E779" s="1091" t="s">
        <v>2792</v>
      </c>
      <c r="F779" s="1077">
        <v>639.16999999999996</v>
      </c>
      <c r="G779" s="1078" t="s">
        <v>2484</v>
      </c>
      <c r="H779" s="1079">
        <v>0.1</v>
      </c>
      <c r="I779" s="1086">
        <f t="shared" si="34"/>
        <v>63.917000000000002</v>
      </c>
      <c r="J779" s="1087">
        <f t="shared" si="35"/>
        <v>5720.5715</v>
      </c>
      <c r="K779" s="1049"/>
    </row>
    <row r="780" spans="1:11" ht="49.2" customHeight="1">
      <c r="A780" s="1074" t="s">
        <v>2261</v>
      </c>
      <c r="B780" s="1075" t="s">
        <v>1253</v>
      </c>
      <c r="C780" s="1071">
        <v>46222</v>
      </c>
      <c r="D780" s="1076" t="s">
        <v>2793</v>
      </c>
      <c r="E780" s="1091" t="s">
        <v>2794</v>
      </c>
      <c r="F780" s="1077">
        <v>22.31</v>
      </c>
      <c r="G780" s="1078" t="s">
        <v>2864</v>
      </c>
      <c r="H780" s="1079">
        <v>1</v>
      </c>
      <c r="I780" s="1086">
        <f t="shared" si="34"/>
        <v>22.31</v>
      </c>
      <c r="J780" s="1087">
        <f t="shared" si="35"/>
        <v>95204.801599999992</v>
      </c>
    </row>
    <row r="781" spans="1:11" s="1050" customFormat="1" ht="49.2" customHeight="1">
      <c r="A781" s="1074" t="s">
        <v>1308</v>
      </c>
      <c r="B781" s="1075" t="s">
        <v>1318</v>
      </c>
      <c r="C781" s="1071">
        <v>46223</v>
      </c>
      <c r="D781" s="1076" t="s">
        <v>2795</v>
      </c>
      <c r="E781" s="1091" t="s">
        <v>2796</v>
      </c>
      <c r="F781" s="1077">
        <v>884.56</v>
      </c>
      <c r="G781" s="1078" t="s">
        <v>2248</v>
      </c>
      <c r="H781" s="1079">
        <v>0.45</v>
      </c>
      <c r="I781" s="1086">
        <f t="shared" si="34"/>
        <v>398.05199999999996</v>
      </c>
      <c r="J781" s="1087">
        <f t="shared" si="35"/>
        <v>34630.523999999998</v>
      </c>
      <c r="K781" s="1049"/>
    </row>
    <row r="782" spans="1:11" ht="49.2" customHeight="1">
      <c r="A782" s="1074" t="s">
        <v>2261</v>
      </c>
      <c r="B782" s="1075" t="s">
        <v>1253</v>
      </c>
      <c r="C782" s="1071">
        <v>46223</v>
      </c>
      <c r="D782" s="1076" t="s">
        <v>2797</v>
      </c>
      <c r="E782" s="1091" t="s">
        <v>2798</v>
      </c>
      <c r="F782" s="1077">
        <v>22.31</v>
      </c>
      <c r="G782" s="1078" t="s">
        <v>2865</v>
      </c>
      <c r="H782" s="1079">
        <v>1</v>
      </c>
      <c r="I782" s="1086">
        <f t="shared" si="34"/>
        <v>22.31</v>
      </c>
      <c r="J782" s="1087">
        <f t="shared" si="35"/>
        <v>12766.0051</v>
      </c>
    </row>
    <row r="783" spans="1:11" ht="49.2" customHeight="1">
      <c r="A783" s="1074" t="s">
        <v>2262</v>
      </c>
      <c r="B783" s="1075" t="s">
        <v>965</v>
      </c>
      <c r="C783" s="1071">
        <v>46223</v>
      </c>
      <c r="D783" s="1076" t="s">
        <v>2799</v>
      </c>
      <c r="E783" s="1091" t="s">
        <v>2800</v>
      </c>
      <c r="F783" s="1077">
        <v>22.31</v>
      </c>
      <c r="G783" s="1078" t="s">
        <v>2866</v>
      </c>
      <c r="H783" s="1079">
        <v>1</v>
      </c>
      <c r="I783" s="1086">
        <f t="shared" si="34"/>
        <v>22.31</v>
      </c>
      <c r="J783" s="1087">
        <f t="shared" si="35"/>
        <v>37123.839999999997</v>
      </c>
    </row>
    <row r="784" spans="1:11" ht="49.2" customHeight="1">
      <c r="A784" s="1074" t="s">
        <v>1218</v>
      </c>
      <c r="B784" s="1075" t="s">
        <v>1215</v>
      </c>
      <c r="C784" s="1071">
        <v>46225</v>
      </c>
      <c r="D784" s="1076" t="s">
        <v>2801</v>
      </c>
      <c r="E784" s="1091" t="s">
        <v>2802</v>
      </c>
      <c r="F784" s="1077">
        <v>13.58</v>
      </c>
      <c r="G784" s="1078" t="s">
        <v>2867</v>
      </c>
      <c r="H784" s="1079">
        <v>1</v>
      </c>
      <c r="I784" s="1086">
        <f t="shared" si="34"/>
        <v>13.58</v>
      </c>
      <c r="J784" s="1087">
        <f t="shared" si="35"/>
        <v>8400.0447999999997</v>
      </c>
    </row>
    <row r="785" spans="1:11" ht="49.2" customHeight="1">
      <c r="A785" s="1074" t="s">
        <v>2262</v>
      </c>
      <c r="B785" s="1075" t="s">
        <v>965</v>
      </c>
      <c r="C785" s="1071">
        <v>46225</v>
      </c>
      <c r="D785" s="1076" t="s">
        <v>2803</v>
      </c>
      <c r="E785" s="1091" t="s">
        <v>2804</v>
      </c>
      <c r="F785" s="1077">
        <v>22.31</v>
      </c>
      <c r="G785" s="1078" t="s">
        <v>2868</v>
      </c>
      <c r="H785" s="1079">
        <v>1</v>
      </c>
      <c r="I785" s="1086">
        <f t="shared" si="34"/>
        <v>22.31</v>
      </c>
      <c r="J785" s="1087">
        <f t="shared" si="35"/>
        <v>8885.1805999999997</v>
      </c>
    </row>
    <row r="786" spans="1:11" ht="49.2" customHeight="1">
      <c r="A786" s="1074" t="s">
        <v>5724</v>
      </c>
      <c r="B786" s="1090" t="s">
        <v>1212</v>
      </c>
      <c r="C786" s="1071">
        <v>46223</v>
      </c>
      <c r="D786" s="1076" t="s">
        <v>5836</v>
      </c>
      <c r="E786" s="1091" t="s">
        <v>5837</v>
      </c>
      <c r="F786" s="1077">
        <v>221.14</v>
      </c>
      <c r="G786" s="1078" t="s">
        <v>1348</v>
      </c>
      <c r="H786" s="1079">
        <v>0.1</v>
      </c>
      <c r="I786" s="1086">
        <f t="shared" si="34"/>
        <v>22.114000000000001</v>
      </c>
      <c r="J786" s="1087">
        <f t="shared" si="35"/>
        <v>2184.8632000000002</v>
      </c>
    </row>
    <row r="787" spans="1:11" s="1050" customFormat="1" ht="49.2" customHeight="1">
      <c r="A787" s="1074" t="s">
        <v>1756</v>
      </c>
      <c r="B787" s="1075" t="s">
        <v>1759</v>
      </c>
      <c r="C787" s="1071">
        <v>46225</v>
      </c>
      <c r="D787" s="1076" t="s">
        <v>2805</v>
      </c>
      <c r="E787" s="1091" t="s">
        <v>2806</v>
      </c>
      <c r="F787" s="1077">
        <v>544.12</v>
      </c>
      <c r="G787" s="1078" t="s">
        <v>2869</v>
      </c>
      <c r="H787" s="1079">
        <v>0.1</v>
      </c>
      <c r="I787" s="1086">
        <f t="shared" si="34"/>
        <v>54.412000000000006</v>
      </c>
      <c r="J787" s="1087">
        <f t="shared" si="35"/>
        <v>3760.9574400000006</v>
      </c>
      <c r="K787" s="1049"/>
    </row>
    <row r="788" spans="1:11" s="1050" customFormat="1" ht="49.2" customHeight="1">
      <c r="A788" s="1092" t="s">
        <v>1308</v>
      </c>
      <c r="B788" s="1075" t="s">
        <v>1318</v>
      </c>
      <c r="C788" s="1071">
        <v>46225</v>
      </c>
      <c r="D788" s="1076" t="s">
        <v>2807</v>
      </c>
      <c r="E788" s="1091" t="s">
        <v>2808</v>
      </c>
      <c r="F788" s="1077">
        <v>884.56</v>
      </c>
      <c r="G788" s="1078" t="s">
        <v>2248</v>
      </c>
      <c r="H788" s="1079">
        <v>0.1</v>
      </c>
      <c r="I788" s="1086">
        <f t="shared" si="34"/>
        <v>88.456000000000003</v>
      </c>
      <c r="J788" s="1087">
        <f t="shared" si="35"/>
        <v>7695.6720000000005</v>
      </c>
      <c r="K788" s="1049"/>
    </row>
    <row r="789" spans="1:11" ht="49.2" customHeight="1">
      <c r="A789" s="1074" t="s">
        <v>2262</v>
      </c>
      <c r="B789" s="1075" t="s">
        <v>965</v>
      </c>
      <c r="C789" s="1071">
        <v>46223</v>
      </c>
      <c r="D789" s="1076" t="s">
        <v>2809</v>
      </c>
      <c r="E789" s="1091" t="s">
        <v>2810</v>
      </c>
      <c r="F789" s="1077">
        <v>22.31</v>
      </c>
      <c r="G789" s="1078" t="s">
        <v>2870</v>
      </c>
      <c r="H789" s="1079">
        <v>1</v>
      </c>
      <c r="I789" s="1086">
        <f t="shared" si="34"/>
        <v>22.31</v>
      </c>
      <c r="J789" s="1087">
        <f t="shared" si="35"/>
        <v>21914.666799999999</v>
      </c>
    </row>
    <row r="790" spans="1:11" ht="49.2" customHeight="1">
      <c r="A790" s="1074" t="s">
        <v>1471</v>
      </c>
      <c r="B790" s="1075" t="s">
        <v>2485</v>
      </c>
      <c r="C790" s="1071">
        <v>46224</v>
      </c>
      <c r="D790" s="1076" t="s">
        <v>2811</v>
      </c>
      <c r="E790" s="1091" t="s">
        <v>2812</v>
      </c>
      <c r="F790" s="1077">
        <v>212.41</v>
      </c>
      <c r="G790" s="1078" t="s">
        <v>2259</v>
      </c>
      <c r="H790" s="1079">
        <v>0.05</v>
      </c>
      <c r="I790" s="1086">
        <f t="shared" si="34"/>
        <v>10.6205</v>
      </c>
      <c r="J790" s="1087">
        <f t="shared" si="35"/>
        <v>837.63883500000009</v>
      </c>
    </row>
    <row r="791" spans="1:11" ht="49.2" customHeight="1">
      <c r="A791" s="1074" t="s">
        <v>1471</v>
      </c>
      <c r="B791" s="1075" t="s">
        <v>2485</v>
      </c>
      <c r="C791" s="1071">
        <v>46224</v>
      </c>
      <c r="D791" s="1076" t="s">
        <v>2813</v>
      </c>
      <c r="E791" s="1091" t="s">
        <v>2814</v>
      </c>
      <c r="F791" s="1077">
        <v>212.41</v>
      </c>
      <c r="G791" s="1078" t="s">
        <v>2697</v>
      </c>
      <c r="H791" s="1079">
        <v>0.05</v>
      </c>
      <c r="I791" s="1086">
        <f t="shared" si="34"/>
        <v>10.6205</v>
      </c>
      <c r="J791" s="1087">
        <f t="shared" si="35"/>
        <v>1049.94263</v>
      </c>
    </row>
    <row r="792" spans="1:11" ht="49.2" customHeight="1">
      <c r="A792" s="1074" t="s">
        <v>1471</v>
      </c>
      <c r="B792" s="1075" t="s">
        <v>2485</v>
      </c>
      <c r="C792" s="1071">
        <v>46224</v>
      </c>
      <c r="D792" s="1076" t="s">
        <v>2815</v>
      </c>
      <c r="E792" s="1091" t="s">
        <v>2816</v>
      </c>
      <c r="F792" s="1077">
        <v>212.41</v>
      </c>
      <c r="G792" s="1078" t="s">
        <v>2871</v>
      </c>
      <c r="H792" s="1079">
        <v>0.05</v>
      </c>
      <c r="I792" s="1086">
        <f t="shared" si="34"/>
        <v>10.6205</v>
      </c>
      <c r="J792" s="1087">
        <f t="shared" si="35"/>
        <v>1048.349555</v>
      </c>
    </row>
    <row r="793" spans="1:11" ht="49.2" customHeight="1">
      <c r="A793" s="1074" t="s">
        <v>1471</v>
      </c>
      <c r="B793" s="1075" t="s">
        <v>2485</v>
      </c>
      <c r="C793" s="1071">
        <v>46224</v>
      </c>
      <c r="D793" s="1076" t="s">
        <v>2817</v>
      </c>
      <c r="E793" s="1091" t="s">
        <v>2818</v>
      </c>
      <c r="F793" s="1077">
        <v>212.41</v>
      </c>
      <c r="G793" s="1078" t="s">
        <v>2245</v>
      </c>
      <c r="H793" s="1079">
        <v>0.05</v>
      </c>
      <c r="I793" s="1086">
        <f t="shared" si="34"/>
        <v>10.6205</v>
      </c>
      <c r="J793" s="1087">
        <f t="shared" si="35"/>
        <v>837.63883500000009</v>
      </c>
    </row>
    <row r="794" spans="1:11" ht="49.2" customHeight="1">
      <c r="A794" s="1074" t="s">
        <v>1471</v>
      </c>
      <c r="B794" s="1075" t="s">
        <v>2485</v>
      </c>
      <c r="C794" s="1071">
        <v>46224</v>
      </c>
      <c r="D794" s="1076" t="s">
        <v>2819</v>
      </c>
      <c r="E794" s="1091" t="s">
        <v>2820</v>
      </c>
      <c r="F794" s="1077">
        <v>212.41</v>
      </c>
      <c r="G794" s="1078" t="s">
        <v>2697</v>
      </c>
      <c r="H794" s="1079">
        <v>0.05</v>
      </c>
      <c r="I794" s="1086">
        <f t="shared" si="34"/>
        <v>10.6205</v>
      </c>
      <c r="J794" s="1087">
        <f t="shared" si="35"/>
        <v>1049.94263</v>
      </c>
    </row>
    <row r="795" spans="1:11" ht="49.2" customHeight="1">
      <c r="A795" s="1074" t="s">
        <v>1471</v>
      </c>
      <c r="B795" s="1075" t="s">
        <v>2485</v>
      </c>
      <c r="C795" s="1071">
        <v>46224</v>
      </c>
      <c r="D795" s="1076" t="s">
        <v>2821</v>
      </c>
      <c r="E795" s="1091" t="s">
        <v>2822</v>
      </c>
      <c r="F795" s="1077">
        <v>212.41</v>
      </c>
      <c r="G795" s="1078" t="s">
        <v>2231</v>
      </c>
      <c r="H795" s="1079">
        <v>0.05</v>
      </c>
      <c r="I795" s="1086">
        <f t="shared" si="34"/>
        <v>10.6205</v>
      </c>
      <c r="J795" s="1087">
        <f t="shared" si="35"/>
        <v>1048.6681699999999</v>
      </c>
    </row>
    <row r="796" spans="1:11" ht="49.2" customHeight="1">
      <c r="A796" s="1074" t="s">
        <v>1216</v>
      </c>
      <c r="B796" s="1075" t="s">
        <v>1785</v>
      </c>
      <c r="C796" s="1071">
        <v>46224</v>
      </c>
      <c r="D796" s="1076" t="s">
        <v>2823</v>
      </c>
      <c r="E796" s="1091" t="s">
        <v>2824</v>
      </c>
      <c r="F796" s="1077">
        <v>12377.1</v>
      </c>
      <c r="G796" s="1078" t="s">
        <v>1304</v>
      </c>
      <c r="H796" s="1079">
        <v>0.05</v>
      </c>
      <c r="I796" s="1086">
        <f t="shared" si="34"/>
        <v>618.85500000000002</v>
      </c>
      <c r="J796" s="1087">
        <f t="shared" si="35"/>
        <v>618.85500000000002</v>
      </c>
    </row>
    <row r="797" spans="1:11" ht="49.2" customHeight="1">
      <c r="A797" s="1074" t="s">
        <v>1216</v>
      </c>
      <c r="B797" s="1075" t="s">
        <v>1785</v>
      </c>
      <c r="C797" s="1071">
        <v>46224</v>
      </c>
      <c r="D797" s="1076" t="s">
        <v>2825</v>
      </c>
      <c r="E797" s="1091" t="s">
        <v>2826</v>
      </c>
      <c r="F797" s="1077">
        <v>12377.1</v>
      </c>
      <c r="G797" s="1078" t="s">
        <v>1304</v>
      </c>
      <c r="H797" s="1079">
        <v>0.05</v>
      </c>
      <c r="I797" s="1086">
        <f t="shared" si="34"/>
        <v>618.85500000000002</v>
      </c>
      <c r="J797" s="1087">
        <f t="shared" si="35"/>
        <v>618.85500000000002</v>
      </c>
    </row>
    <row r="798" spans="1:11" ht="49.2" customHeight="1">
      <c r="A798" s="1074" t="s">
        <v>1216</v>
      </c>
      <c r="B798" s="1075" t="s">
        <v>1785</v>
      </c>
      <c r="C798" s="1071">
        <v>46224</v>
      </c>
      <c r="D798" s="1076" t="s">
        <v>2827</v>
      </c>
      <c r="E798" s="1091" t="s">
        <v>2828</v>
      </c>
      <c r="F798" s="1077">
        <v>12377.1</v>
      </c>
      <c r="G798" s="1078" t="s">
        <v>1304</v>
      </c>
      <c r="H798" s="1079">
        <v>0.05</v>
      </c>
      <c r="I798" s="1086">
        <f t="shared" si="34"/>
        <v>618.85500000000002</v>
      </c>
      <c r="J798" s="1087">
        <f t="shared" si="35"/>
        <v>618.85500000000002</v>
      </c>
    </row>
    <row r="799" spans="1:11" ht="49.2" customHeight="1">
      <c r="A799" s="1074" t="s">
        <v>1971</v>
      </c>
      <c r="B799" s="1075" t="s">
        <v>1973</v>
      </c>
      <c r="C799" s="1071">
        <v>46224</v>
      </c>
      <c r="D799" s="1076" t="s">
        <v>2829</v>
      </c>
      <c r="E799" s="1091" t="s">
        <v>2830</v>
      </c>
      <c r="F799" s="1077">
        <v>8820.42</v>
      </c>
      <c r="G799" s="1078" t="s">
        <v>1304</v>
      </c>
      <c r="H799" s="1079">
        <v>0.05</v>
      </c>
      <c r="I799" s="1086">
        <f t="shared" si="34"/>
        <v>441.02100000000002</v>
      </c>
      <c r="J799" s="1087">
        <f t="shared" si="35"/>
        <v>441.02100000000002</v>
      </c>
    </row>
    <row r="800" spans="1:11" ht="49.2" customHeight="1">
      <c r="A800" s="1074" t="s">
        <v>1216</v>
      </c>
      <c r="B800" s="1075" t="s">
        <v>1785</v>
      </c>
      <c r="C800" s="1071">
        <v>46224</v>
      </c>
      <c r="D800" s="1076" t="s">
        <v>2831</v>
      </c>
      <c r="E800" s="1091" t="s">
        <v>2832</v>
      </c>
      <c r="F800" s="1077">
        <v>12377.1</v>
      </c>
      <c r="G800" s="1078" t="s">
        <v>1304</v>
      </c>
      <c r="H800" s="1079">
        <v>0.05</v>
      </c>
      <c r="I800" s="1086">
        <f t="shared" si="34"/>
        <v>618.85500000000002</v>
      </c>
      <c r="J800" s="1087">
        <f t="shared" si="35"/>
        <v>618.85500000000002</v>
      </c>
    </row>
    <row r="801" spans="1:11" ht="49.2" customHeight="1">
      <c r="A801" s="1074" t="s">
        <v>1216</v>
      </c>
      <c r="B801" s="1075" t="s">
        <v>1785</v>
      </c>
      <c r="C801" s="1071">
        <v>46224</v>
      </c>
      <c r="D801" s="1076" t="s">
        <v>2833</v>
      </c>
      <c r="E801" s="1091" t="s">
        <v>2834</v>
      </c>
      <c r="F801" s="1077">
        <v>12377.1</v>
      </c>
      <c r="G801" s="1078" t="s">
        <v>1304</v>
      </c>
      <c r="H801" s="1079">
        <v>0.05</v>
      </c>
      <c r="I801" s="1086">
        <f t="shared" si="34"/>
        <v>618.85500000000002</v>
      </c>
      <c r="J801" s="1087">
        <f t="shared" si="35"/>
        <v>618.85500000000002</v>
      </c>
    </row>
    <row r="802" spans="1:11" ht="49.2" customHeight="1">
      <c r="A802" s="1074" t="s">
        <v>1216</v>
      </c>
      <c r="B802" s="1075" t="s">
        <v>1785</v>
      </c>
      <c r="C802" s="1071">
        <v>46224</v>
      </c>
      <c r="D802" s="1076" t="s">
        <v>2835</v>
      </c>
      <c r="E802" s="1091" t="s">
        <v>2836</v>
      </c>
      <c r="F802" s="1077">
        <v>12377.1</v>
      </c>
      <c r="G802" s="1078" t="s">
        <v>1304</v>
      </c>
      <c r="H802" s="1079">
        <v>0.05</v>
      </c>
      <c r="I802" s="1086">
        <f t="shared" si="34"/>
        <v>618.85500000000002</v>
      </c>
      <c r="J802" s="1087">
        <f t="shared" si="35"/>
        <v>618.85500000000002</v>
      </c>
    </row>
    <row r="803" spans="1:11" ht="49.2" customHeight="1">
      <c r="A803" s="1074" t="s">
        <v>1971</v>
      </c>
      <c r="B803" s="1075" t="s">
        <v>1973</v>
      </c>
      <c r="C803" s="1071">
        <v>46224</v>
      </c>
      <c r="D803" s="1076" t="s">
        <v>2837</v>
      </c>
      <c r="E803" s="1091" t="s">
        <v>2838</v>
      </c>
      <c r="F803" s="1077">
        <v>8820.42</v>
      </c>
      <c r="G803" s="1078" t="s">
        <v>1304</v>
      </c>
      <c r="H803" s="1079">
        <v>0.05</v>
      </c>
      <c r="I803" s="1086">
        <f t="shared" si="34"/>
        <v>441.02100000000002</v>
      </c>
      <c r="J803" s="1087">
        <f t="shared" si="35"/>
        <v>441.02100000000002</v>
      </c>
    </row>
    <row r="804" spans="1:11" ht="49.2" customHeight="1">
      <c r="A804" s="1074" t="s">
        <v>2261</v>
      </c>
      <c r="B804" s="1075" t="s">
        <v>1253</v>
      </c>
      <c r="C804" s="1071">
        <v>46223</v>
      </c>
      <c r="D804" s="1076" t="s">
        <v>2839</v>
      </c>
      <c r="E804" s="1091" t="s">
        <v>2840</v>
      </c>
      <c r="F804" s="1077">
        <v>22.31</v>
      </c>
      <c r="G804" s="1078" t="s">
        <v>2872</v>
      </c>
      <c r="H804" s="1079">
        <v>1</v>
      </c>
      <c r="I804" s="1086">
        <f t="shared" si="34"/>
        <v>22.31</v>
      </c>
      <c r="J804" s="1087">
        <f t="shared" si="35"/>
        <v>65046.143599999996</v>
      </c>
    </row>
    <row r="805" spans="1:11" ht="49.2" customHeight="1">
      <c r="A805" s="1074" t="s">
        <v>2268</v>
      </c>
      <c r="B805" s="1075" t="s">
        <v>2874</v>
      </c>
      <c r="C805" s="1071">
        <v>46223</v>
      </c>
      <c r="D805" s="1076" t="s">
        <v>2841</v>
      </c>
      <c r="E805" s="1091" t="s">
        <v>2842</v>
      </c>
      <c r="F805" s="1077">
        <v>1017.44</v>
      </c>
      <c r="G805" s="1078" t="s">
        <v>2236</v>
      </c>
      <c r="H805" s="1079">
        <v>0.1</v>
      </c>
      <c r="I805" s="1086">
        <f t="shared" si="34"/>
        <v>101.74400000000001</v>
      </c>
      <c r="J805" s="1087">
        <f t="shared" si="35"/>
        <v>9055.2160000000003</v>
      </c>
    </row>
    <row r="806" spans="1:11" ht="49.2" customHeight="1">
      <c r="A806" s="1074" t="s">
        <v>2262</v>
      </c>
      <c r="B806" s="1075" t="s">
        <v>965</v>
      </c>
      <c r="C806" s="1071">
        <v>46224</v>
      </c>
      <c r="D806" s="1076" t="s">
        <v>2843</v>
      </c>
      <c r="E806" s="1091" t="s">
        <v>2844</v>
      </c>
      <c r="F806" s="1077">
        <v>22.31</v>
      </c>
      <c r="G806" s="1078" t="s">
        <v>2873</v>
      </c>
      <c r="H806" s="1079">
        <v>1</v>
      </c>
      <c r="I806" s="1086">
        <f t="shared" si="34"/>
        <v>22.31</v>
      </c>
      <c r="J806" s="1087">
        <f t="shared" si="35"/>
        <v>20837.986199999999</v>
      </c>
    </row>
    <row r="807" spans="1:11" ht="49.2" customHeight="1">
      <c r="A807" s="1074" t="s">
        <v>2261</v>
      </c>
      <c r="B807" s="1075" t="s">
        <v>1253</v>
      </c>
      <c r="C807" s="1071">
        <v>46224</v>
      </c>
      <c r="D807" s="1076" t="s">
        <v>2951</v>
      </c>
      <c r="E807" s="1091" t="s">
        <v>2952</v>
      </c>
      <c r="F807" s="1077">
        <v>22.31</v>
      </c>
      <c r="G807" s="1078" t="s">
        <v>2953</v>
      </c>
      <c r="H807" s="1079">
        <v>1</v>
      </c>
      <c r="I807" s="1086">
        <f t="shared" si="34"/>
        <v>22.31</v>
      </c>
      <c r="J807" s="1087">
        <f t="shared" si="35"/>
        <v>124275.17779999999</v>
      </c>
    </row>
    <row r="808" spans="1:11" s="1050" customFormat="1" ht="49.2" customHeight="1">
      <c r="A808" s="1092" t="s">
        <v>1308</v>
      </c>
      <c r="B808" s="1075" t="s">
        <v>1318</v>
      </c>
      <c r="C808" s="1071">
        <v>46224</v>
      </c>
      <c r="D808" s="1076" t="s">
        <v>2845</v>
      </c>
      <c r="E808" s="1091" t="s">
        <v>2846</v>
      </c>
      <c r="F808" s="1077">
        <v>884.56</v>
      </c>
      <c r="G808" s="1078" t="s">
        <v>2235</v>
      </c>
      <c r="H808" s="1079">
        <v>0.45</v>
      </c>
      <c r="I808" s="1086">
        <f t="shared" si="34"/>
        <v>398.05199999999996</v>
      </c>
      <c r="J808" s="1087">
        <f t="shared" si="35"/>
        <v>37002.913919999992</v>
      </c>
      <c r="K808" s="1049"/>
    </row>
    <row r="809" spans="1:11" s="1050" customFormat="1" ht="49.2" customHeight="1">
      <c r="A809" s="1092" t="s">
        <v>1308</v>
      </c>
      <c r="B809" s="1075" t="s">
        <v>1318</v>
      </c>
      <c r="C809" s="1071">
        <v>46224</v>
      </c>
      <c r="D809" s="1076" t="s">
        <v>2847</v>
      </c>
      <c r="E809" s="1091" t="s">
        <v>2848</v>
      </c>
      <c r="F809" s="1077">
        <v>884.56</v>
      </c>
      <c r="G809" s="1078" t="s">
        <v>2248</v>
      </c>
      <c r="H809" s="1079">
        <v>0.1</v>
      </c>
      <c r="I809" s="1086">
        <f t="shared" si="34"/>
        <v>88.456000000000003</v>
      </c>
      <c r="J809" s="1087">
        <f t="shared" si="35"/>
        <v>7695.6720000000005</v>
      </c>
      <c r="K809" s="1049"/>
    </row>
    <row r="810" spans="1:11" s="1050" customFormat="1" ht="49.2" customHeight="1">
      <c r="A810" s="1153" t="s">
        <v>5000</v>
      </c>
      <c r="B810" s="1090" t="s">
        <v>3041</v>
      </c>
      <c r="C810" s="1072">
        <v>46225</v>
      </c>
      <c r="D810" s="1093" t="s">
        <v>5838</v>
      </c>
      <c r="E810" s="1152" t="s">
        <v>5839</v>
      </c>
      <c r="F810" s="1077">
        <v>617.84</v>
      </c>
      <c r="G810" s="1078" t="s">
        <v>5636</v>
      </c>
      <c r="H810" s="1079">
        <v>0.05</v>
      </c>
      <c r="I810" s="1086">
        <f t="shared" si="34"/>
        <v>30.892000000000003</v>
      </c>
      <c r="J810" s="1087">
        <f t="shared" si="35"/>
        <v>825.1253200000001</v>
      </c>
      <c r="K810" s="1049"/>
    </row>
    <row r="811" spans="1:11" s="1050" customFormat="1" ht="49.2" customHeight="1">
      <c r="A811" s="1153" t="s">
        <v>5000</v>
      </c>
      <c r="B811" s="1090" t="s">
        <v>3041</v>
      </c>
      <c r="C811" s="1072">
        <v>46225</v>
      </c>
      <c r="D811" s="1093" t="s">
        <v>5840</v>
      </c>
      <c r="E811" s="1152" t="s">
        <v>5841</v>
      </c>
      <c r="F811" s="1077">
        <v>617.84</v>
      </c>
      <c r="G811" s="1078" t="s">
        <v>3583</v>
      </c>
      <c r="H811" s="1079">
        <v>0.05</v>
      </c>
      <c r="I811" s="1086">
        <f t="shared" si="34"/>
        <v>30.892000000000003</v>
      </c>
      <c r="J811" s="1087">
        <f t="shared" si="35"/>
        <v>1878.2336</v>
      </c>
      <c r="K811" s="1049"/>
    </row>
    <row r="812" spans="1:11" s="1050" customFormat="1" ht="49.2" customHeight="1">
      <c r="A812" s="1153" t="s">
        <v>5000</v>
      </c>
      <c r="B812" s="1090" t="s">
        <v>3041</v>
      </c>
      <c r="C812" s="1072">
        <v>46225</v>
      </c>
      <c r="D812" s="1093" t="s">
        <v>5842</v>
      </c>
      <c r="E812" s="1152" t="s">
        <v>5843</v>
      </c>
      <c r="F812" s="1077">
        <v>617.84</v>
      </c>
      <c r="G812" s="1078" t="s">
        <v>3583</v>
      </c>
      <c r="H812" s="1079">
        <v>0.05</v>
      </c>
      <c r="I812" s="1086">
        <f t="shared" si="34"/>
        <v>30.892000000000003</v>
      </c>
      <c r="J812" s="1087">
        <f t="shared" si="35"/>
        <v>1878.2336</v>
      </c>
      <c r="K812" s="1049"/>
    </row>
    <row r="813" spans="1:11" s="1050" customFormat="1" ht="49.2" customHeight="1">
      <c r="A813" s="1074" t="s">
        <v>1217</v>
      </c>
      <c r="B813" s="1075" t="s">
        <v>1212</v>
      </c>
      <c r="C813" s="1071">
        <v>46225</v>
      </c>
      <c r="D813" s="1076" t="s">
        <v>2849</v>
      </c>
      <c r="E813" s="1091" t="s">
        <v>2850</v>
      </c>
      <c r="F813" s="1077">
        <v>329.77</v>
      </c>
      <c r="G813" s="1078" t="s">
        <v>1958</v>
      </c>
      <c r="H813" s="1079">
        <v>0.1</v>
      </c>
      <c r="I813" s="1086">
        <f t="shared" si="34"/>
        <v>32.976999999999997</v>
      </c>
      <c r="J813" s="1087">
        <f t="shared" si="35"/>
        <v>3357.0585999999994</v>
      </c>
      <c r="K813" s="1049"/>
    </row>
    <row r="814" spans="1:11" s="1050" customFormat="1" ht="49.2" customHeight="1">
      <c r="A814" s="1074" t="s">
        <v>1217</v>
      </c>
      <c r="B814" s="1075" t="s">
        <v>1212</v>
      </c>
      <c r="C814" s="1071">
        <v>46225</v>
      </c>
      <c r="D814" s="1076" t="s">
        <v>2851</v>
      </c>
      <c r="E814" s="1091" t="s">
        <v>2852</v>
      </c>
      <c r="F814" s="1077">
        <v>329.77</v>
      </c>
      <c r="G814" s="1078" t="s">
        <v>1959</v>
      </c>
      <c r="H814" s="1079">
        <v>0.1</v>
      </c>
      <c r="I814" s="1086">
        <f t="shared" si="34"/>
        <v>32.976999999999997</v>
      </c>
      <c r="J814" s="1087">
        <f t="shared" si="35"/>
        <v>3340.5700999999995</v>
      </c>
      <c r="K814" s="1049"/>
    </row>
    <row r="815" spans="1:11" s="1050" customFormat="1" ht="49.2" customHeight="1">
      <c r="A815" s="1074" t="s">
        <v>2262</v>
      </c>
      <c r="B815" s="1075" t="s">
        <v>965</v>
      </c>
      <c r="C815" s="1071">
        <v>46225</v>
      </c>
      <c r="D815" s="1076" t="s">
        <v>2954</v>
      </c>
      <c r="E815" s="1091" t="s">
        <v>2955</v>
      </c>
      <c r="F815" s="1077">
        <v>22.31</v>
      </c>
      <c r="G815" s="1078" t="s">
        <v>2956</v>
      </c>
      <c r="H815" s="1079">
        <v>1</v>
      </c>
      <c r="I815" s="1086">
        <f t="shared" si="34"/>
        <v>22.31</v>
      </c>
      <c r="J815" s="1087">
        <f t="shared" si="35"/>
        <v>5647.3302999999996</v>
      </c>
      <c r="K815" s="1049"/>
    </row>
    <row r="816" spans="1:11" s="1050" customFormat="1" ht="49.2" customHeight="1">
      <c r="A816" s="1089" t="s">
        <v>5000</v>
      </c>
      <c r="B816" s="1090" t="s">
        <v>3041</v>
      </c>
      <c r="C816" s="1072">
        <v>46229</v>
      </c>
      <c r="D816" s="1093" t="s">
        <v>5844</v>
      </c>
      <c r="E816" s="1152" t="s">
        <v>5845</v>
      </c>
      <c r="F816" s="1077">
        <v>617.84</v>
      </c>
      <c r="G816" s="1078" t="s">
        <v>3032</v>
      </c>
      <c r="H816" s="1079">
        <v>0.25</v>
      </c>
      <c r="I816" s="1086">
        <f t="shared" si="34"/>
        <v>154.46</v>
      </c>
      <c r="J816" s="1087">
        <f t="shared" si="35"/>
        <v>4122.5374000000002</v>
      </c>
      <c r="K816" s="1049"/>
    </row>
    <row r="817" spans="1:11" s="1050" customFormat="1" ht="49.2" customHeight="1">
      <c r="A817" s="1089" t="s">
        <v>5000</v>
      </c>
      <c r="B817" s="1090" t="s">
        <v>3041</v>
      </c>
      <c r="C817" s="1072">
        <v>46229</v>
      </c>
      <c r="D817" s="1093" t="s">
        <v>5846</v>
      </c>
      <c r="E817" s="1152" t="s">
        <v>5847</v>
      </c>
      <c r="F817" s="1077">
        <v>617.84</v>
      </c>
      <c r="G817" s="1078" t="s">
        <v>5636</v>
      </c>
      <c r="H817" s="1079">
        <v>0.25</v>
      </c>
      <c r="I817" s="1086">
        <f t="shared" si="34"/>
        <v>154.46</v>
      </c>
      <c r="J817" s="1087">
        <f t="shared" si="35"/>
        <v>4125.6266000000005</v>
      </c>
      <c r="K817" s="1049"/>
    </row>
    <row r="818" spans="1:11" s="1050" customFormat="1" ht="49.2" customHeight="1">
      <c r="A818" s="1089" t="s">
        <v>5000</v>
      </c>
      <c r="B818" s="1090" t="s">
        <v>3041</v>
      </c>
      <c r="C818" s="1072">
        <v>46229</v>
      </c>
      <c r="D818" s="1093" t="s">
        <v>5848</v>
      </c>
      <c r="E818" s="1152" t="s">
        <v>5849</v>
      </c>
      <c r="F818" s="1077">
        <v>617.84</v>
      </c>
      <c r="G818" s="1078" t="s">
        <v>5898</v>
      </c>
      <c r="H818" s="1079">
        <v>0.25</v>
      </c>
      <c r="I818" s="1086">
        <f t="shared" si="34"/>
        <v>154.46</v>
      </c>
      <c r="J818" s="1087">
        <f t="shared" si="35"/>
        <v>4122.5374000000002</v>
      </c>
      <c r="K818" s="1049"/>
    </row>
    <row r="819" spans="1:11" s="1050" customFormat="1" ht="49.2" customHeight="1">
      <c r="A819" s="1089" t="s">
        <v>5000</v>
      </c>
      <c r="B819" s="1090" t="s">
        <v>3041</v>
      </c>
      <c r="C819" s="1072">
        <v>46229</v>
      </c>
      <c r="D819" s="1093" t="s">
        <v>5850</v>
      </c>
      <c r="E819" s="1152" t="s">
        <v>5851</v>
      </c>
      <c r="F819" s="1077">
        <v>617.84</v>
      </c>
      <c r="G819" s="1078" t="s">
        <v>5898</v>
      </c>
      <c r="H819" s="1079">
        <v>0.25</v>
      </c>
      <c r="I819" s="1086">
        <f t="shared" si="34"/>
        <v>154.46</v>
      </c>
      <c r="J819" s="1087">
        <f t="shared" si="35"/>
        <v>4122.5374000000002</v>
      </c>
      <c r="K819" s="1049"/>
    </row>
    <row r="820" spans="1:11" s="1050" customFormat="1" ht="49.2" customHeight="1">
      <c r="A820" s="1089" t="s">
        <v>5000</v>
      </c>
      <c r="B820" s="1090" t="s">
        <v>3041</v>
      </c>
      <c r="C820" s="1072">
        <v>46229</v>
      </c>
      <c r="D820" s="1093" t="s">
        <v>5852</v>
      </c>
      <c r="E820" s="1152" t="s">
        <v>5853</v>
      </c>
      <c r="F820" s="1077">
        <v>617.84</v>
      </c>
      <c r="G820" s="1078" t="s">
        <v>5899</v>
      </c>
      <c r="H820" s="1079">
        <v>0.25</v>
      </c>
      <c r="I820" s="1086">
        <f t="shared" si="34"/>
        <v>154.46</v>
      </c>
      <c r="J820" s="1087">
        <f t="shared" si="35"/>
        <v>5118.8044</v>
      </c>
      <c r="K820" s="1049"/>
    </row>
    <row r="821" spans="1:11" s="1050" customFormat="1" ht="49.2" customHeight="1">
      <c r="A821" s="1089" t="s">
        <v>5000</v>
      </c>
      <c r="B821" s="1090" t="s">
        <v>3041</v>
      </c>
      <c r="C821" s="1072">
        <v>46229</v>
      </c>
      <c r="D821" s="1093" t="s">
        <v>5854</v>
      </c>
      <c r="E821" s="1152" t="s">
        <v>5855</v>
      </c>
      <c r="F821" s="1077">
        <v>617.84</v>
      </c>
      <c r="G821" s="1078" t="s">
        <v>5898</v>
      </c>
      <c r="H821" s="1079">
        <v>0.25</v>
      </c>
      <c r="I821" s="1086">
        <f t="shared" si="34"/>
        <v>154.46</v>
      </c>
      <c r="J821" s="1087">
        <f t="shared" si="35"/>
        <v>4122.5374000000002</v>
      </c>
      <c r="K821" s="1049"/>
    </row>
    <row r="822" spans="1:11" s="1050" customFormat="1" ht="49.2" customHeight="1">
      <c r="A822" s="1089" t="s">
        <v>5071</v>
      </c>
      <c r="B822" s="1090" t="s">
        <v>5974</v>
      </c>
      <c r="C822" s="1072">
        <v>46229</v>
      </c>
      <c r="D822" s="1093" t="s">
        <v>5856</v>
      </c>
      <c r="E822" s="1152" t="s">
        <v>5857</v>
      </c>
      <c r="F822" s="1077">
        <v>15295.58</v>
      </c>
      <c r="G822" s="1078" t="s">
        <v>1304</v>
      </c>
      <c r="H822" s="1079">
        <v>0.05</v>
      </c>
      <c r="I822" s="1086">
        <f t="shared" si="34"/>
        <v>764.779</v>
      </c>
      <c r="J822" s="1087">
        <f t="shared" si="35"/>
        <v>764.779</v>
      </c>
      <c r="K822" s="1049"/>
    </row>
    <row r="823" spans="1:11" s="1050" customFormat="1" ht="49.2" customHeight="1">
      <c r="A823" s="1089" t="s">
        <v>5058</v>
      </c>
      <c r="B823" s="1090" t="s">
        <v>5975</v>
      </c>
      <c r="C823" s="1072">
        <v>46229</v>
      </c>
      <c r="D823" s="1093" t="s">
        <v>5858</v>
      </c>
      <c r="E823" s="1152" t="s">
        <v>5859</v>
      </c>
      <c r="F823" s="1077">
        <v>12376.13</v>
      </c>
      <c r="G823" s="1078" t="s">
        <v>1461</v>
      </c>
      <c r="H823" s="1079">
        <v>0.05</v>
      </c>
      <c r="I823" s="1086">
        <f t="shared" si="34"/>
        <v>618.80650000000003</v>
      </c>
      <c r="J823" s="1087">
        <f t="shared" si="35"/>
        <v>618.80650000000003</v>
      </c>
      <c r="K823" s="1049"/>
    </row>
    <row r="824" spans="1:11" s="1050" customFormat="1" ht="49.2" customHeight="1">
      <c r="A824" s="1089" t="s">
        <v>5058</v>
      </c>
      <c r="B824" s="1090" t="s">
        <v>5975</v>
      </c>
      <c r="C824" s="1072">
        <v>46229</v>
      </c>
      <c r="D824" s="1093" t="s">
        <v>5860</v>
      </c>
      <c r="E824" s="1152" t="s">
        <v>5861</v>
      </c>
      <c r="F824" s="1077">
        <v>12376.13</v>
      </c>
      <c r="G824" s="1078" t="s">
        <v>1304</v>
      </c>
      <c r="H824" s="1079">
        <v>0.05</v>
      </c>
      <c r="I824" s="1086">
        <f t="shared" si="34"/>
        <v>618.80650000000003</v>
      </c>
      <c r="J824" s="1087">
        <f t="shared" si="35"/>
        <v>618.80650000000003</v>
      </c>
      <c r="K824" s="1049"/>
    </row>
    <row r="825" spans="1:11" s="1050" customFormat="1" ht="49.2" customHeight="1">
      <c r="A825" s="1089" t="s">
        <v>5058</v>
      </c>
      <c r="B825" s="1090" t="s">
        <v>5975</v>
      </c>
      <c r="C825" s="1072">
        <v>46229</v>
      </c>
      <c r="D825" s="1093" t="s">
        <v>5862</v>
      </c>
      <c r="E825" s="1152" t="s">
        <v>5863</v>
      </c>
      <c r="F825" s="1077">
        <v>12376.13</v>
      </c>
      <c r="G825" s="1078" t="s">
        <v>1304</v>
      </c>
      <c r="H825" s="1079">
        <v>0.05</v>
      </c>
      <c r="I825" s="1086">
        <f t="shared" si="34"/>
        <v>618.80650000000003</v>
      </c>
      <c r="J825" s="1087">
        <f t="shared" si="35"/>
        <v>618.80650000000003</v>
      </c>
      <c r="K825" s="1049"/>
    </row>
    <row r="826" spans="1:11" s="1050" customFormat="1" ht="49.2" customHeight="1">
      <c r="A826" s="1089" t="s">
        <v>5058</v>
      </c>
      <c r="B826" s="1090" t="s">
        <v>5975</v>
      </c>
      <c r="C826" s="1072">
        <v>46229</v>
      </c>
      <c r="D826" s="1093" t="s">
        <v>5864</v>
      </c>
      <c r="E826" s="1152" t="s">
        <v>5865</v>
      </c>
      <c r="F826" s="1077">
        <v>12376.13</v>
      </c>
      <c r="G826" s="1078" t="s">
        <v>1304</v>
      </c>
      <c r="H826" s="1079">
        <v>0.05</v>
      </c>
      <c r="I826" s="1086">
        <f t="shared" si="34"/>
        <v>618.80650000000003</v>
      </c>
      <c r="J826" s="1087">
        <f t="shared" si="35"/>
        <v>618.80650000000003</v>
      </c>
      <c r="K826" s="1049"/>
    </row>
    <row r="827" spans="1:11" s="1050" customFormat="1" ht="49.2" customHeight="1">
      <c r="A827" s="1089" t="s">
        <v>5058</v>
      </c>
      <c r="B827" s="1090" t="s">
        <v>5975</v>
      </c>
      <c r="C827" s="1072">
        <v>46229</v>
      </c>
      <c r="D827" s="1093" t="s">
        <v>5866</v>
      </c>
      <c r="E827" s="1152" t="s">
        <v>5867</v>
      </c>
      <c r="F827" s="1077">
        <v>12376.13</v>
      </c>
      <c r="G827" s="1078" t="s">
        <v>1304</v>
      </c>
      <c r="H827" s="1079">
        <v>0.05</v>
      </c>
      <c r="I827" s="1086">
        <f t="shared" si="34"/>
        <v>618.80650000000003</v>
      </c>
      <c r="J827" s="1087">
        <f t="shared" si="35"/>
        <v>618.80650000000003</v>
      </c>
      <c r="K827" s="1049"/>
    </row>
    <row r="828" spans="1:11" s="1050" customFormat="1" ht="49.2" customHeight="1">
      <c r="A828" s="1089" t="s">
        <v>4408</v>
      </c>
      <c r="B828" s="1090" t="s">
        <v>5976</v>
      </c>
      <c r="C828" s="1072">
        <v>46229</v>
      </c>
      <c r="D828" s="1093" t="s">
        <v>5868</v>
      </c>
      <c r="E828" s="1152" t="s">
        <v>5869</v>
      </c>
      <c r="F828" s="1077">
        <v>448.1</v>
      </c>
      <c r="G828" s="1078" t="s">
        <v>5701</v>
      </c>
      <c r="H828" s="1079">
        <v>0.05</v>
      </c>
      <c r="I828" s="1086">
        <f t="shared" si="34"/>
        <v>22.405000000000001</v>
      </c>
      <c r="J828" s="1087">
        <f t="shared" si="35"/>
        <v>987.83645000000013</v>
      </c>
      <c r="K828" s="1049"/>
    </row>
    <row r="829" spans="1:11" s="1050" customFormat="1" ht="49.2" customHeight="1">
      <c r="A829" s="1089" t="s">
        <v>4408</v>
      </c>
      <c r="B829" s="1090" t="s">
        <v>5976</v>
      </c>
      <c r="C829" s="1072">
        <v>46229</v>
      </c>
      <c r="D829" s="1093" t="s">
        <v>5870</v>
      </c>
      <c r="E829" s="1152" t="s">
        <v>5871</v>
      </c>
      <c r="F829" s="1077">
        <v>448.1</v>
      </c>
      <c r="G829" s="1078" t="s">
        <v>5900</v>
      </c>
      <c r="H829" s="1079">
        <v>0.05</v>
      </c>
      <c r="I829" s="1086">
        <f t="shared" si="34"/>
        <v>22.405000000000001</v>
      </c>
      <c r="J829" s="1087">
        <f t="shared" si="35"/>
        <v>1990.23615</v>
      </c>
      <c r="K829" s="1049"/>
    </row>
    <row r="830" spans="1:11" s="1050" customFormat="1" ht="49.2" hidden="1" customHeight="1">
      <c r="A830" s="1089" t="s">
        <v>4408</v>
      </c>
      <c r="B830" s="1090"/>
      <c r="C830" s="1072">
        <v>46225</v>
      </c>
      <c r="D830" s="1093" t="s">
        <v>5872</v>
      </c>
      <c r="E830" s="1152" t="s">
        <v>5873</v>
      </c>
      <c r="F830" s="1077"/>
      <c r="G830" s="1078" t="s">
        <v>1304</v>
      </c>
      <c r="H830" s="1079">
        <v>0.25</v>
      </c>
      <c r="I830" s="1086">
        <f t="shared" si="34"/>
        <v>0</v>
      </c>
      <c r="J830" s="1087">
        <f t="shared" si="35"/>
        <v>0</v>
      </c>
      <c r="K830" s="1049"/>
    </row>
    <row r="831" spans="1:11" s="1050" customFormat="1" ht="49.2" hidden="1" customHeight="1">
      <c r="A831" s="1089" t="s">
        <v>4408</v>
      </c>
      <c r="B831" s="1090"/>
      <c r="C831" s="1072">
        <v>46225</v>
      </c>
      <c r="D831" s="1093" t="s">
        <v>5874</v>
      </c>
      <c r="E831" s="1152" t="s">
        <v>5875</v>
      </c>
      <c r="F831" s="1077"/>
      <c r="G831" s="1078" t="s">
        <v>1304</v>
      </c>
      <c r="H831" s="1079">
        <v>0.25</v>
      </c>
      <c r="I831" s="1086">
        <f t="shared" si="34"/>
        <v>0</v>
      </c>
      <c r="J831" s="1087">
        <f t="shared" si="35"/>
        <v>0</v>
      </c>
      <c r="K831" s="1049"/>
    </row>
    <row r="832" spans="1:11" s="1050" customFormat="1" ht="49.2" hidden="1" customHeight="1">
      <c r="A832" s="1089" t="s">
        <v>4408</v>
      </c>
      <c r="B832" s="1090"/>
      <c r="C832" s="1072">
        <v>46225</v>
      </c>
      <c r="D832" s="1093" t="s">
        <v>5876</v>
      </c>
      <c r="E832" s="1152" t="s">
        <v>5877</v>
      </c>
      <c r="F832" s="1077"/>
      <c r="G832" s="1078" t="s">
        <v>1304</v>
      </c>
      <c r="H832" s="1079">
        <v>0.25</v>
      </c>
      <c r="I832" s="1086">
        <f t="shared" si="34"/>
        <v>0</v>
      </c>
      <c r="J832" s="1087">
        <f t="shared" si="35"/>
        <v>0</v>
      </c>
      <c r="K832" s="1049"/>
    </row>
    <row r="833" spans="1:11" s="1050" customFormat="1" ht="49.2" hidden="1" customHeight="1">
      <c r="A833" s="1089" t="s">
        <v>4408</v>
      </c>
      <c r="B833" s="1090"/>
      <c r="C833" s="1072">
        <v>46225</v>
      </c>
      <c r="D833" s="1093" t="s">
        <v>5878</v>
      </c>
      <c r="E833" s="1152" t="s">
        <v>5879</v>
      </c>
      <c r="F833" s="1077"/>
      <c r="G833" s="1078" t="s">
        <v>1304</v>
      </c>
      <c r="H833" s="1079">
        <v>0.25</v>
      </c>
      <c r="I833" s="1086">
        <f t="shared" si="34"/>
        <v>0</v>
      </c>
      <c r="J833" s="1087">
        <f t="shared" si="35"/>
        <v>0</v>
      </c>
      <c r="K833" s="1049"/>
    </row>
    <row r="834" spans="1:11" s="1050" customFormat="1" ht="49.2" hidden="1" customHeight="1">
      <c r="A834" s="1089" t="s">
        <v>4408</v>
      </c>
      <c r="B834" s="1090"/>
      <c r="C834" s="1072">
        <v>46225</v>
      </c>
      <c r="D834" s="1093" t="s">
        <v>5880</v>
      </c>
      <c r="E834" s="1152" t="s">
        <v>5881</v>
      </c>
      <c r="F834" s="1077"/>
      <c r="G834" s="1078" t="s">
        <v>1304</v>
      </c>
      <c r="H834" s="1079">
        <v>0.25</v>
      </c>
      <c r="I834" s="1086">
        <f t="shared" si="34"/>
        <v>0</v>
      </c>
      <c r="J834" s="1087">
        <f t="shared" si="35"/>
        <v>0</v>
      </c>
      <c r="K834" s="1049"/>
    </row>
    <row r="835" spans="1:11" s="1050" customFormat="1" ht="49.2" hidden="1" customHeight="1">
      <c r="A835" s="1089" t="s">
        <v>4408</v>
      </c>
      <c r="B835" s="1090"/>
      <c r="C835" s="1072">
        <v>46225</v>
      </c>
      <c r="D835" s="1093" t="s">
        <v>5882</v>
      </c>
      <c r="E835" s="1152" t="s">
        <v>5883</v>
      </c>
      <c r="F835" s="1077"/>
      <c r="G835" s="1078" t="s">
        <v>1304</v>
      </c>
      <c r="H835" s="1079">
        <v>0.25</v>
      </c>
      <c r="I835" s="1086">
        <f t="shared" si="34"/>
        <v>0</v>
      </c>
      <c r="J835" s="1087">
        <f t="shared" si="35"/>
        <v>0</v>
      </c>
      <c r="K835" s="1049"/>
    </row>
    <row r="836" spans="1:11" s="1050" customFormat="1" ht="49.2" customHeight="1">
      <c r="A836" s="1089" t="s">
        <v>5039</v>
      </c>
      <c r="B836" s="1090" t="s">
        <v>5977</v>
      </c>
      <c r="C836" s="1072">
        <v>46232</v>
      </c>
      <c r="D836" s="1093" t="s">
        <v>5884</v>
      </c>
      <c r="E836" s="1152" t="s">
        <v>5885</v>
      </c>
      <c r="F836" s="1077">
        <v>30133.35</v>
      </c>
      <c r="G836" s="1078" t="s">
        <v>1304</v>
      </c>
      <c r="H836" s="1079">
        <v>0.25</v>
      </c>
      <c r="I836" s="1086">
        <f t="shared" si="34"/>
        <v>7533.3374999999996</v>
      </c>
      <c r="J836" s="1087">
        <f t="shared" si="35"/>
        <v>7533.3374999999996</v>
      </c>
      <c r="K836" s="1049"/>
    </row>
    <row r="837" spans="1:11" s="1050" customFormat="1" ht="49.2" hidden="1" customHeight="1">
      <c r="A837" s="1150" t="s">
        <v>5039</v>
      </c>
      <c r="B837" s="1075"/>
      <c r="C837" s="1071">
        <v>46232</v>
      </c>
      <c r="D837" s="1076" t="s">
        <v>5886</v>
      </c>
      <c r="E837" s="1091" t="s">
        <v>5887</v>
      </c>
      <c r="F837" s="1077"/>
      <c r="G837" s="1078" t="s">
        <v>1304</v>
      </c>
      <c r="H837" s="1079">
        <v>0.25</v>
      </c>
      <c r="I837" s="1086">
        <f t="shared" si="34"/>
        <v>0</v>
      </c>
      <c r="J837" s="1087">
        <f t="shared" si="35"/>
        <v>0</v>
      </c>
      <c r="K837" s="1049"/>
    </row>
    <row r="838" spans="1:11" s="1050" customFormat="1" ht="49.2" hidden="1" customHeight="1">
      <c r="A838" s="1150" t="s">
        <v>5039</v>
      </c>
      <c r="B838" s="1075"/>
      <c r="C838" s="1071">
        <v>46254</v>
      </c>
      <c r="D838" s="1076" t="s">
        <v>5888</v>
      </c>
      <c r="E838" s="1091" t="s">
        <v>5889</v>
      </c>
      <c r="F838" s="1077"/>
      <c r="G838" s="1078" t="s">
        <v>1304</v>
      </c>
      <c r="H838" s="1079">
        <v>0.25</v>
      </c>
      <c r="I838" s="1086">
        <f t="shared" si="34"/>
        <v>0</v>
      </c>
      <c r="J838" s="1087">
        <f t="shared" si="35"/>
        <v>0</v>
      </c>
      <c r="K838" s="1049"/>
    </row>
    <row r="839" spans="1:11" s="1050" customFormat="1" ht="49.2" hidden="1" customHeight="1">
      <c r="A839" s="1150" t="s">
        <v>5039</v>
      </c>
      <c r="B839" s="1075"/>
      <c r="C839" s="1071">
        <v>46254</v>
      </c>
      <c r="D839" s="1076" t="s">
        <v>5890</v>
      </c>
      <c r="E839" s="1091" t="s">
        <v>5891</v>
      </c>
      <c r="F839" s="1077"/>
      <c r="G839" s="1078" t="s">
        <v>1304</v>
      </c>
      <c r="H839" s="1079">
        <v>0.25</v>
      </c>
      <c r="I839" s="1086">
        <f t="shared" si="34"/>
        <v>0</v>
      </c>
      <c r="J839" s="1087">
        <f t="shared" si="35"/>
        <v>0</v>
      </c>
      <c r="K839" s="1049"/>
    </row>
    <row r="840" spans="1:11" s="1050" customFormat="1" ht="49.2" hidden="1" customHeight="1">
      <c r="A840" s="1150" t="s">
        <v>5730</v>
      </c>
      <c r="B840" s="1075"/>
      <c r="C840" s="1071">
        <v>46254</v>
      </c>
      <c r="D840" s="1076" t="s">
        <v>5892</v>
      </c>
      <c r="E840" s="1091" t="s">
        <v>5893</v>
      </c>
      <c r="F840" s="1077"/>
      <c r="G840" s="1078" t="s">
        <v>1304</v>
      </c>
      <c r="H840" s="1079">
        <v>0.25</v>
      </c>
      <c r="I840" s="1086">
        <f t="shared" si="34"/>
        <v>0</v>
      </c>
      <c r="J840" s="1087">
        <f t="shared" si="35"/>
        <v>0</v>
      </c>
      <c r="K840" s="1049"/>
    </row>
    <row r="841" spans="1:11" s="1050" customFormat="1" ht="49.2" hidden="1" customHeight="1">
      <c r="A841" s="1150" t="s">
        <v>5072</v>
      </c>
      <c r="B841" s="1075"/>
      <c r="C841" s="1071">
        <v>46249</v>
      </c>
      <c r="D841" s="1076" t="s">
        <v>5894</v>
      </c>
      <c r="E841" s="1091" t="s">
        <v>5895</v>
      </c>
      <c r="F841" s="1077"/>
      <c r="G841" s="1078" t="s">
        <v>1304</v>
      </c>
      <c r="H841" s="1079">
        <v>0.25</v>
      </c>
      <c r="I841" s="1086">
        <f t="shared" si="34"/>
        <v>0</v>
      </c>
      <c r="J841" s="1087">
        <f t="shared" si="35"/>
        <v>0</v>
      </c>
      <c r="K841" s="1049"/>
    </row>
    <row r="842" spans="1:11" s="1050" customFormat="1" ht="49.2" hidden="1" customHeight="1">
      <c r="A842" s="1150" t="s">
        <v>5039</v>
      </c>
      <c r="B842" s="1075"/>
      <c r="C842" s="1071">
        <v>46254</v>
      </c>
      <c r="D842" s="1076" t="s">
        <v>5896</v>
      </c>
      <c r="E842" s="1091" t="s">
        <v>5897</v>
      </c>
      <c r="F842" s="1077"/>
      <c r="G842" s="1078" t="s">
        <v>1304</v>
      </c>
      <c r="H842" s="1079">
        <v>0.25</v>
      </c>
      <c r="I842" s="1086">
        <f t="shared" si="34"/>
        <v>0</v>
      </c>
      <c r="J842" s="1087">
        <f t="shared" si="35"/>
        <v>0</v>
      </c>
      <c r="K842" s="1049"/>
    </row>
    <row r="843" spans="1:11" s="1050" customFormat="1" ht="49.2" customHeight="1">
      <c r="A843" s="1074" t="s">
        <v>1967</v>
      </c>
      <c r="B843" s="1075" t="s">
        <v>1969</v>
      </c>
      <c r="C843" s="1071">
        <v>46225</v>
      </c>
      <c r="D843" s="1076" t="s">
        <v>2853</v>
      </c>
      <c r="E843" s="1091" t="s">
        <v>2854</v>
      </c>
      <c r="F843" s="1077">
        <v>19537.02</v>
      </c>
      <c r="G843" s="1078" t="s">
        <v>1304</v>
      </c>
      <c r="H843" s="1079">
        <v>0.55000000000000004</v>
      </c>
      <c r="I843" s="1086">
        <f t="shared" si="34"/>
        <v>10745.361000000001</v>
      </c>
      <c r="J843" s="1087">
        <f t="shared" si="35"/>
        <v>10745.361000000001</v>
      </c>
      <c r="K843" s="1049"/>
    </row>
    <row r="844" spans="1:11" s="1066" customFormat="1" ht="49.2" customHeight="1">
      <c r="A844" s="1074" t="s">
        <v>2486</v>
      </c>
      <c r="B844" s="1075" t="s">
        <v>2487</v>
      </c>
      <c r="C844" s="1071">
        <v>46225</v>
      </c>
      <c r="D844" s="1076" t="s">
        <v>2855</v>
      </c>
      <c r="E844" s="1091" t="s">
        <v>2856</v>
      </c>
      <c r="F844" s="1077">
        <v>15848.43</v>
      </c>
      <c r="G844" s="1078" t="s">
        <v>1304</v>
      </c>
      <c r="H844" s="1079">
        <v>0.25</v>
      </c>
      <c r="I844" s="1086">
        <f t="shared" si="34"/>
        <v>3962.1075000000001</v>
      </c>
      <c r="J844" s="1087">
        <f t="shared" si="35"/>
        <v>3962.1075000000001</v>
      </c>
      <c r="K844" s="1065"/>
    </row>
    <row r="845" spans="1:11" s="1066" customFormat="1" ht="49.2" customHeight="1">
      <c r="A845" s="1089" t="s">
        <v>5072</v>
      </c>
      <c r="B845" s="1090" t="s">
        <v>5978</v>
      </c>
      <c r="C845" s="1072">
        <v>46249</v>
      </c>
      <c r="D845" s="1093" t="s">
        <v>3046</v>
      </c>
      <c r="E845" s="1152" t="s">
        <v>3047</v>
      </c>
      <c r="F845" s="1077">
        <v>19537.02</v>
      </c>
      <c r="G845" s="1078" t="s">
        <v>1304</v>
      </c>
      <c r="H845" s="1079">
        <v>0.25</v>
      </c>
      <c r="I845" s="1086">
        <f t="shared" si="34"/>
        <v>4884.2550000000001</v>
      </c>
      <c r="J845" s="1087">
        <f t="shared" si="35"/>
        <v>4884.2550000000001</v>
      </c>
      <c r="K845" s="1065"/>
    </row>
    <row r="846" spans="1:11" s="1066" customFormat="1" ht="49.2" customHeight="1">
      <c r="A846" s="1089" t="s">
        <v>5072</v>
      </c>
      <c r="B846" s="1090" t="s">
        <v>5978</v>
      </c>
      <c r="C846" s="1072">
        <v>46235</v>
      </c>
      <c r="D846" s="1093" t="s">
        <v>5901</v>
      </c>
      <c r="E846" s="1152" t="s">
        <v>5902</v>
      </c>
      <c r="F846" s="1077">
        <v>19537.02</v>
      </c>
      <c r="G846" s="1078" t="s">
        <v>1304</v>
      </c>
      <c r="H846" s="1079">
        <v>0.25</v>
      </c>
      <c r="I846" s="1086">
        <f t="shared" si="34"/>
        <v>4884.2550000000001</v>
      </c>
      <c r="J846" s="1087">
        <f t="shared" si="35"/>
        <v>4884.2550000000001</v>
      </c>
      <c r="K846" s="1065"/>
    </row>
    <row r="847" spans="1:11" s="1066" customFormat="1" ht="49.2" customHeight="1">
      <c r="A847" s="1074" t="s">
        <v>1762</v>
      </c>
      <c r="B847" s="1075" t="s">
        <v>1828</v>
      </c>
      <c r="C847" s="1071">
        <v>46226</v>
      </c>
      <c r="D847" s="1076" t="s">
        <v>2857</v>
      </c>
      <c r="E847" s="1091" t="s">
        <v>2858</v>
      </c>
      <c r="F847" s="1077">
        <v>12376.13</v>
      </c>
      <c r="G847" s="1078" t="s">
        <v>1461</v>
      </c>
      <c r="H847" s="1079">
        <v>0.25</v>
      </c>
      <c r="I847" s="1086">
        <f t="shared" si="34"/>
        <v>3094.0324999999998</v>
      </c>
      <c r="J847" s="1087">
        <f t="shared" si="35"/>
        <v>3094.0324999999998</v>
      </c>
      <c r="K847" s="1065"/>
    </row>
    <row r="848" spans="1:11" s="1066" customFormat="1" ht="49.2" customHeight="1">
      <c r="A848" s="1074" t="s">
        <v>1762</v>
      </c>
      <c r="B848" s="1075" t="s">
        <v>1828</v>
      </c>
      <c r="C848" s="1071">
        <v>46226</v>
      </c>
      <c r="D848" s="1076" t="s">
        <v>2859</v>
      </c>
      <c r="E848" s="1091" t="s">
        <v>2860</v>
      </c>
      <c r="F848" s="1077">
        <v>12376.13</v>
      </c>
      <c r="G848" s="1078" t="s">
        <v>1304</v>
      </c>
      <c r="H848" s="1079">
        <v>0.25</v>
      </c>
      <c r="I848" s="1086">
        <f t="shared" si="34"/>
        <v>3094.0324999999998</v>
      </c>
      <c r="J848" s="1087">
        <f t="shared" si="35"/>
        <v>3094.0324999999998</v>
      </c>
      <c r="K848" s="1065"/>
    </row>
    <row r="849" spans="1:11" s="1066" customFormat="1" ht="49.2" customHeight="1">
      <c r="A849" s="1074" t="s">
        <v>5039</v>
      </c>
      <c r="B849" s="1075" t="s">
        <v>1968</v>
      </c>
      <c r="C849" s="1071">
        <v>46235</v>
      </c>
      <c r="D849" s="1076" t="s">
        <v>5903</v>
      </c>
      <c r="E849" s="1091" t="s">
        <v>5904</v>
      </c>
      <c r="F849" s="1077">
        <v>30133.35</v>
      </c>
      <c r="G849" s="1078" t="s">
        <v>1304</v>
      </c>
      <c r="H849" s="1079">
        <v>0.25</v>
      </c>
      <c r="I849" s="1086">
        <f t="shared" si="34"/>
        <v>7533.3374999999996</v>
      </c>
      <c r="J849" s="1087">
        <f t="shared" si="35"/>
        <v>7533.3374999999996</v>
      </c>
      <c r="K849" s="1065"/>
    </row>
    <row r="850" spans="1:11" s="1066" customFormat="1" ht="49.2" hidden="1" customHeight="1">
      <c r="A850" s="1150" t="s">
        <v>5072</v>
      </c>
      <c r="B850" s="1075"/>
      <c r="C850" s="1071">
        <v>46254</v>
      </c>
      <c r="D850" s="1076" t="s">
        <v>5905</v>
      </c>
      <c r="E850" s="1091" t="s">
        <v>5906</v>
      </c>
      <c r="F850" s="1077"/>
      <c r="G850" s="1078" t="s">
        <v>1304</v>
      </c>
      <c r="H850" s="1079"/>
      <c r="I850" s="1086">
        <f t="shared" si="34"/>
        <v>0</v>
      </c>
      <c r="J850" s="1087">
        <f t="shared" si="35"/>
        <v>0</v>
      </c>
      <c r="K850" s="1065"/>
    </row>
    <row r="851" spans="1:11" s="1066" customFormat="1" ht="49.2" hidden="1" customHeight="1">
      <c r="A851" s="1150" t="s">
        <v>5058</v>
      </c>
      <c r="B851" s="1075"/>
      <c r="C851" s="1071">
        <v>46226</v>
      </c>
      <c r="D851" s="1076" t="s">
        <v>5907</v>
      </c>
      <c r="E851" s="1091" t="s">
        <v>5908</v>
      </c>
      <c r="F851" s="1077"/>
      <c r="G851" s="1078" t="s">
        <v>1304</v>
      </c>
      <c r="H851" s="1079"/>
      <c r="I851" s="1086">
        <f t="shared" ref="I851:J857" si="36">H851*F851</f>
        <v>0</v>
      </c>
      <c r="J851" s="1087">
        <f t="shared" si="36"/>
        <v>0</v>
      </c>
      <c r="K851" s="1065"/>
    </row>
    <row r="852" spans="1:11" s="1066" customFormat="1" ht="49.2" customHeight="1">
      <c r="A852" s="1074" t="s">
        <v>2486</v>
      </c>
      <c r="B852" s="1075" t="s">
        <v>2487</v>
      </c>
      <c r="C852" s="1071">
        <v>46226</v>
      </c>
      <c r="D852" s="1076" t="s">
        <v>2861</v>
      </c>
      <c r="E852" s="1091" t="s">
        <v>2862</v>
      </c>
      <c r="F852" s="1077">
        <v>15848.43</v>
      </c>
      <c r="G852" s="1078" t="s">
        <v>1304</v>
      </c>
      <c r="H852" s="1079">
        <v>0.25</v>
      </c>
      <c r="I852" s="1086">
        <f t="shared" si="36"/>
        <v>3962.1075000000001</v>
      </c>
      <c r="J852" s="1087">
        <f t="shared" si="36"/>
        <v>3962.1075000000001</v>
      </c>
      <c r="K852" s="1065"/>
    </row>
    <row r="853" spans="1:11" s="1066" customFormat="1" ht="49.2" hidden="1" customHeight="1">
      <c r="A853" s="1150" t="s">
        <v>5072</v>
      </c>
      <c r="B853" s="1075"/>
      <c r="C853" s="1071">
        <v>46226</v>
      </c>
      <c r="D853" s="1076" t="s">
        <v>5909</v>
      </c>
      <c r="E853" s="1091" t="s">
        <v>5910</v>
      </c>
      <c r="F853" s="1077"/>
      <c r="G853" s="1078" t="s">
        <v>1304</v>
      </c>
      <c r="H853" s="1079">
        <v>0.25</v>
      </c>
      <c r="I853" s="1086">
        <f t="shared" si="36"/>
        <v>0</v>
      </c>
      <c r="J853" s="1087">
        <f t="shared" si="36"/>
        <v>0</v>
      </c>
      <c r="K853" s="1065"/>
    </row>
    <row r="854" spans="1:11" s="1066" customFormat="1" ht="49.2" customHeight="1">
      <c r="A854" s="1089" t="s">
        <v>5071</v>
      </c>
      <c r="B854" s="1090" t="s">
        <v>3088</v>
      </c>
      <c r="C854" s="1072">
        <v>46249</v>
      </c>
      <c r="D854" s="1093" t="s">
        <v>3048</v>
      </c>
      <c r="E854" s="1152" t="s">
        <v>3049</v>
      </c>
      <c r="F854" s="1077">
        <v>15295.58</v>
      </c>
      <c r="G854" s="1078" t="s">
        <v>1304</v>
      </c>
      <c r="H854" s="1079">
        <v>0.25</v>
      </c>
      <c r="I854" s="1086">
        <f t="shared" si="36"/>
        <v>3823.895</v>
      </c>
      <c r="J854" s="1087">
        <f t="shared" si="36"/>
        <v>3823.895</v>
      </c>
      <c r="K854" s="1065"/>
    </row>
    <row r="855" spans="1:11" s="1066" customFormat="1" ht="49.2" customHeight="1">
      <c r="A855" s="1089" t="s">
        <v>4408</v>
      </c>
      <c r="B855" s="1090" t="s">
        <v>5976</v>
      </c>
      <c r="C855" s="1072">
        <v>46229</v>
      </c>
      <c r="D855" s="1093" t="s">
        <v>5911</v>
      </c>
      <c r="E855" s="1152" t="s">
        <v>5912</v>
      </c>
      <c r="F855" s="1077">
        <v>448.1</v>
      </c>
      <c r="G855" s="1078" t="s">
        <v>5917</v>
      </c>
      <c r="H855" s="1079">
        <v>0.05</v>
      </c>
      <c r="I855" s="1086">
        <f t="shared" si="36"/>
        <v>22.405000000000001</v>
      </c>
      <c r="J855" s="1087">
        <f t="shared" si="36"/>
        <v>1325.4798000000001</v>
      </c>
      <c r="K855" s="1065"/>
    </row>
    <row r="856" spans="1:11" s="1066" customFormat="1" ht="49.2" customHeight="1">
      <c r="A856" s="1089" t="s">
        <v>3611</v>
      </c>
      <c r="B856" s="1090" t="s">
        <v>5979</v>
      </c>
      <c r="C856" s="1072">
        <v>46229</v>
      </c>
      <c r="D856" s="1093" t="s">
        <v>5913</v>
      </c>
      <c r="E856" s="1152" t="s">
        <v>5914</v>
      </c>
      <c r="F856" s="1077">
        <v>366.63</v>
      </c>
      <c r="G856" s="1078" t="s">
        <v>5918</v>
      </c>
      <c r="H856" s="1079">
        <v>0.05</v>
      </c>
      <c r="I856" s="1086">
        <f t="shared" si="36"/>
        <v>18.331500000000002</v>
      </c>
      <c r="J856" s="1087">
        <f t="shared" si="36"/>
        <v>1087.6078950000001</v>
      </c>
      <c r="K856" s="1065"/>
    </row>
    <row r="857" spans="1:11" s="1066" customFormat="1" ht="49.2" customHeight="1">
      <c r="A857" s="1074" t="s">
        <v>5005</v>
      </c>
      <c r="B857" s="1075" t="s">
        <v>2490</v>
      </c>
      <c r="C857" s="1071">
        <v>46229</v>
      </c>
      <c r="D857" s="1076" t="s">
        <v>5915</v>
      </c>
      <c r="E857" s="1091" t="s">
        <v>5916</v>
      </c>
      <c r="F857" s="1077">
        <v>544.12</v>
      </c>
      <c r="G857" s="1078" t="s">
        <v>5650</v>
      </c>
      <c r="H857" s="1079">
        <v>0.05</v>
      </c>
      <c r="I857" s="1086">
        <f t="shared" si="36"/>
        <v>27.206000000000003</v>
      </c>
      <c r="J857" s="1087">
        <f t="shared" si="36"/>
        <v>613.49530000000004</v>
      </c>
      <c r="K857" s="1065"/>
    </row>
    <row r="858" spans="1:11" s="1066" customFormat="1" ht="49.2" customHeight="1">
      <c r="A858" s="1074" t="s">
        <v>2261</v>
      </c>
      <c r="B858" s="1075" t="s">
        <v>1253</v>
      </c>
      <c r="C858" s="1071">
        <v>46226</v>
      </c>
      <c r="D858" s="1076" t="s">
        <v>2875</v>
      </c>
      <c r="E858" s="1091" t="s">
        <v>2886</v>
      </c>
      <c r="F858" s="1077">
        <v>22.31</v>
      </c>
      <c r="G858" s="1078" t="s">
        <v>2897</v>
      </c>
      <c r="H858" s="1079">
        <v>1</v>
      </c>
      <c r="I858" s="1086">
        <f>H858*F858</f>
        <v>22.31</v>
      </c>
      <c r="J858" s="1087">
        <f>I858*G858</f>
        <v>39757.758599999994</v>
      </c>
      <c r="K858" s="1065"/>
    </row>
    <row r="859" spans="1:11" s="1066" customFormat="1" ht="49.2" customHeight="1">
      <c r="A859" s="1074" t="s">
        <v>2262</v>
      </c>
      <c r="B859" s="1075" t="s">
        <v>965</v>
      </c>
      <c r="C859" s="1071">
        <v>46226</v>
      </c>
      <c r="D859" s="1076" t="s">
        <v>2876</v>
      </c>
      <c r="E859" s="1091" t="s">
        <v>2887</v>
      </c>
      <c r="F859" s="1077">
        <v>22.31</v>
      </c>
      <c r="G859" s="1078" t="s">
        <v>2898</v>
      </c>
      <c r="H859" s="1079">
        <v>1</v>
      </c>
      <c r="I859" s="1086">
        <f t="shared" ref="I859:I908" si="37">H859*F859</f>
        <v>22.31</v>
      </c>
      <c r="J859" s="1087">
        <f t="shared" ref="J859:J908" si="38">I859*G859</f>
        <v>11828.9851</v>
      </c>
      <c r="K859" s="1065"/>
    </row>
    <row r="860" spans="1:11" s="1066" customFormat="1" ht="49.2" customHeight="1">
      <c r="A860" s="1089" t="s">
        <v>5000</v>
      </c>
      <c r="B860" s="1090" t="s">
        <v>3041</v>
      </c>
      <c r="C860" s="1072">
        <v>46226</v>
      </c>
      <c r="D860" s="1093" t="s">
        <v>5919</v>
      </c>
      <c r="E860" s="1152" t="s">
        <v>5942</v>
      </c>
      <c r="F860" s="1077">
        <v>617.84</v>
      </c>
      <c r="G860" s="1078" t="s">
        <v>5965</v>
      </c>
      <c r="H860" s="1079">
        <v>0.3</v>
      </c>
      <c r="I860" s="1086">
        <f t="shared" si="37"/>
        <v>185.352</v>
      </c>
      <c r="J860" s="1087">
        <f t="shared" si="38"/>
        <v>6652.2832800000006</v>
      </c>
      <c r="K860" s="1065"/>
    </row>
    <row r="861" spans="1:11" s="1066" customFormat="1" ht="49.2" customHeight="1">
      <c r="A861" s="1089" t="s">
        <v>5000</v>
      </c>
      <c r="B861" s="1090" t="s">
        <v>3041</v>
      </c>
      <c r="C861" s="1072">
        <v>46226</v>
      </c>
      <c r="D861" s="1093" t="s">
        <v>5920</v>
      </c>
      <c r="E861" s="1152" t="s">
        <v>5943</v>
      </c>
      <c r="F861" s="1077">
        <v>617.84</v>
      </c>
      <c r="G861" s="1078" t="s">
        <v>5966</v>
      </c>
      <c r="H861" s="1079">
        <v>0.3</v>
      </c>
      <c r="I861" s="1086">
        <f t="shared" si="37"/>
        <v>185.352</v>
      </c>
      <c r="J861" s="1087">
        <f t="shared" si="38"/>
        <v>6650.4297600000009</v>
      </c>
      <c r="K861" s="1065"/>
    </row>
    <row r="862" spans="1:11" s="1066" customFormat="1" ht="49.2" customHeight="1">
      <c r="A862" s="1089" t="s">
        <v>5969</v>
      </c>
      <c r="B862" s="1090" t="s">
        <v>5980</v>
      </c>
      <c r="C862" s="1072">
        <v>46226</v>
      </c>
      <c r="D862" s="1093" t="s">
        <v>5921</v>
      </c>
      <c r="E862" s="1152" t="s">
        <v>5944</v>
      </c>
      <c r="F862" s="1077">
        <v>397.67</v>
      </c>
      <c r="G862" s="1078" t="s">
        <v>1347</v>
      </c>
      <c r="H862" s="1079">
        <v>0.1</v>
      </c>
      <c r="I862" s="1086">
        <f t="shared" si="37"/>
        <v>39.767000000000003</v>
      </c>
      <c r="J862" s="1087">
        <f t="shared" si="38"/>
        <v>3928.9796000000001</v>
      </c>
      <c r="K862" s="1065"/>
    </row>
    <row r="863" spans="1:11" s="1066" customFormat="1" ht="49.2" customHeight="1">
      <c r="A863" s="1089" t="s">
        <v>5970</v>
      </c>
      <c r="B863" s="1090" t="s">
        <v>5981</v>
      </c>
      <c r="C863" s="1072">
        <v>46226</v>
      </c>
      <c r="D863" s="1093" t="s">
        <v>5922</v>
      </c>
      <c r="E863" s="1152" t="s">
        <v>5945</v>
      </c>
      <c r="F863" s="1077">
        <v>329.77</v>
      </c>
      <c r="G863" s="1078" t="s">
        <v>1348</v>
      </c>
      <c r="H863" s="1079">
        <v>0.1</v>
      </c>
      <c r="I863" s="1086">
        <f t="shared" si="37"/>
        <v>32.976999999999997</v>
      </c>
      <c r="J863" s="1087">
        <f t="shared" si="38"/>
        <v>3258.1275999999998</v>
      </c>
      <c r="K863" s="1065"/>
    </row>
    <row r="864" spans="1:11" s="1066" customFormat="1" ht="49.2" customHeight="1">
      <c r="A864" s="1089" t="s">
        <v>5970</v>
      </c>
      <c r="B864" s="1090" t="s">
        <v>5981</v>
      </c>
      <c r="C864" s="1072">
        <v>46226</v>
      </c>
      <c r="D864" s="1093" t="s">
        <v>5923</v>
      </c>
      <c r="E864" s="1152" t="s">
        <v>5946</v>
      </c>
      <c r="F864" s="1077">
        <v>329.77</v>
      </c>
      <c r="G864" s="1078" t="s">
        <v>1347</v>
      </c>
      <c r="H864" s="1079">
        <v>0.1</v>
      </c>
      <c r="I864" s="1086">
        <f t="shared" si="37"/>
        <v>32.976999999999997</v>
      </c>
      <c r="J864" s="1087">
        <f t="shared" si="38"/>
        <v>3258.1275999999998</v>
      </c>
      <c r="K864" s="1065"/>
    </row>
    <row r="865" spans="1:11" s="1066" customFormat="1" ht="49.2" customHeight="1">
      <c r="A865" s="1089" t="s">
        <v>5970</v>
      </c>
      <c r="B865" s="1090" t="s">
        <v>5981</v>
      </c>
      <c r="C865" s="1072">
        <v>46226</v>
      </c>
      <c r="D865" s="1093" t="s">
        <v>5924</v>
      </c>
      <c r="E865" s="1152" t="s">
        <v>5947</v>
      </c>
      <c r="F865" s="1077">
        <v>329.77</v>
      </c>
      <c r="G865" s="1078" t="s">
        <v>5967</v>
      </c>
      <c r="H865" s="1079">
        <v>0.1</v>
      </c>
      <c r="I865" s="1086">
        <f t="shared" si="37"/>
        <v>32.976999999999997</v>
      </c>
      <c r="J865" s="1087">
        <f t="shared" si="38"/>
        <v>3341.5594099999994</v>
      </c>
      <c r="K865" s="1065"/>
    </row>
    <row r="866" spans="1:11" s="1066" customFormat="1" ht="49.2" customHeight="1">
      <c r="A866" s="1089" t="s">
        <v>5970</v>
      </c>
      <c r="B866" s="1090" t="s">
        <v>5981</v>
      </c>
      <c r="C866" s="1072">
        <v>46226</v>
      </c>
      <c r="D866" s="1093" t="s">
        <v>5925</v>
      </c>
      <c r="E866" s="1152" t="s">
        <v>5948</v>
      </c>
      <c r="F866" s="1077">
        <v>329.77</v>
      </c>
      <c r="G866" s="1078" t="s">
        <v>1447</v>
      </c>
      <c r="H866" s="1079">
        <v>0.1</v>
      </c>
      <c r="I866" s="1086">
        <f t="shared" si="37"/>
        <v>32.976999999999997</v>
      </c>
      <c r="J866" s="1087">
        <f t="shared" si="38"/>
        <v>1356.0142399999997</v>
      </c>
      <c r="K866" s="1065"/>
    </row>
    <row r="867" spans="1:11" s="1066" customFormat="1" ht="49.2" customHeight="1">
      <c r="A867" s="1089" t="s">
        <v>5057</v>
      </c>
      <c r="B867" s="1090" t="s">
        <v>5982</v>
      </c>
      <c r="C867" s="1072">
        <v>46229</v>
      </c>
      <c r="D867" s="1093" t="s">
        <v>5926</v>
      </c>
      <c r="E867" s="1152" t="s">
        <v>5949</v>
      </c>
      <c r="F867" s="1077">
        <v>212.41</v>
      </c>
      <c r="G867" s="1078" t="s">
        <v>5968</v>
      </c>
      <c r="H867" s="1079">
        <v>0.05</v>
      </c>
      <c r="I867" s="1086">
        <f t="shared" si="37"/>
        <v>10.6205</v>
      </c>
      <c r="J867" s="1087">
        <f t="shared" si="38"/>
        <v>976.66117999999994</v>
      </c>
      <c r="K867" s="1065"/>
    </row>
    <row r="868" spans="1:11" s="1066" customFormat="1" ht="49.2" customHeight="1">
      <c r="A868" s="1089" t="s">
        <v>5971</v>
      </c>
      <c r="B868" s="1090" t="s">
        <v>5983</v>
      </c>
      <c r="C868" s="1072">
        <v>46229</v>
      </c>
      <c r="D868" s="1093" t="s">
        <v>5927</v>
      </c>
      <c r="E868" s="1152" t="s">
        <v>5950</v>
      </c>
      <c r="F868" s="1077">
        <v>19018.11</v>
      </c>
      <c r="G868" s="1078" t="s">
        <v>1461</v>
      </c>
      <c r="H868" s="1079">
        <v>0.05</v>
      </c>
      <c r="I868" s="1086">
        <f t="shared" si="37"/>
        <v>950.90550000000007</v>
      </c>
      <c r="J868" s="1087">
        <f t="shared" si="38"/>
        <v>950.90550000000007</v>
      </c>
      <c r="K868" s="1065"/>
    </row>
    <row r="869" spans="1:11" s="1066" customFormat="1" ht="49.2" customHeight="1">
      <c r="A869" s="1089" t="s">
        <v>5009</v>
      </c>
      <c r="B869" s="1090" t="s">
        <v>5984</v>
      </c>
      <c r="C869" s="1072">
        <v>46228</v>
      </c>
      <c r="D869" s="1093" t="s">
        <v>5928</v>
      </c>
      <c r="E869" s="1152" t="s">
        <v>5951</v>
      </c>
      <c r="F869" s="1077">
        <v>12377.1</v>
      </c>
      <c r="G869" s="1078" t="s">
        <v>1304</v>
      </c>
      <c r="H869" s="1079">
        <v>0.05</v>
      </c>
      <c r="I869" s="1086">
        <f t="shared" si="37"/>
        <v>618.85500000000002</v>
      </c>
      <c r="J869" s="1087">
        <f t="shared" si="38"/>
        <v>618.85500000000002</v>
      </c>
      <c r="K869" s="1065"/>
    </row>
    <row r="870" spans="1:11" s="1066" customFormat="1" ht="49.2" customHeight="1">
      <c r="A870" s="1089" t="s">
        <v>5009</v>
      </c>
      <c r="B870" s="1090" t="s">
        <v>5984</v>
      </c>
      <c r="C870" s="1072">
        <v>46228</v>
      </c>
      <c r="D870" s="1093" t="s">
        <v>5929</v>
      </c>
      <c r="E870" s="1152" t="s">
        <v>5952</v>
      </c>
      <c r="F870" s="1077">
        <v>12377.1</v>
      </c>
      <c r="G870" s="1078" t="s">
        <v>1304</v>
      </c>
      <c r="H870" s="1079">
        <v>0.05</v>
      </c>
      <c r="I870" s="1086">
        <f t="shared" si="37"/>
        <v>618.85500000000002</v>
      </c>
      <c r="J870" s="1087">
        <f t="shared" si="38"/>
        <v>618.85500000000002</v>
      </c>
      <c r="K870" s="1065"/>
    </row>
    <row r="871" spans="1:11" s="1066" customFormat="1" ht="49.2" customHeight="1">
      <c r="A871" s="1089" t="s">
        <v>5009</v>
      </c>
      <c r="B871" s="1090" t="s">
        <v>5984</v>
      </c>
      <c r="C871" s="1072">
        <v>46228</v>
      </c>
      <c r="D871" s="1093" t="s">
        <v>5930</v>
      </c>
      <c r="E871" s="1152" t="s">
        <v>5953</v>
      </c>
      <c r="F871" s="1077">
        <v>12377.1</v>
      </c>
      <c r="G871" s="1078" t="s">
        <v>1304</v>
      </c>
      <c r="H871" s="1079">
        <v>0.05</v>
      </c>
      <c r="I871" s="1086">
        <f t="shared" si="37"/>
        <v>618.85500000000002</v>
      </c>
      <c r="J871" s="1087">
        <f t="shared" si="38"/>
        <v>618.85500000000002</v>
      </c>
      <c r="K871" s="1065"/>
    </row>
    <row r="872" spans="1:11" s="1066" customFormat="1" ht="49.2" customHeight="1">
      <c r="A872" s="1089" t="s">
        <v>5057</v>
      </c>
      <c r="B872" s="1090" t="s">
        <v>4414</v>
      </c>
      <c r="C872" s="1072">
        <v>46229</v>
      </c>
      <c r="D872" s="1093" t="s">
        <v>5931</v>
      </c>
      <c r="E872" s="1152" t="s">
        <v>5954</v>
      </c>
      <c r="F872" s="1077">
        <v>212.41</v>
      </c>
      <c r="G872" s="1078" t="s">
        <v>2245</v>
      </c>
      <c r="H872" s="1079">
        <v>0.05</v>
      </c>
      <c r="I872" s="1086">
        <f t="shared" si="37"/>
        <v>10.6205</v>
      </c>
      <c r="J872" s="1087">
        <f t="shared" si="38"/>
        <v>837.63883500000009</v>
      </c>
      <c r="K872" s="1065"/>
    </row>
    <row r="873" spans="1:11" s="1066" customFormat="1" ht="49.2" customHeight="1">
      <c r="A873" s="1089" t="s">
        <v>5057</v>
      </c>
      <c r="B873" s="1090" t="s">
        <v>5982</v>
      </c>
      <c r="C873" s="1072">
        <v>46229</v>
      </c>
      <c r="D873" s="1093" t="s">
        <v>5932</v>
      </c>
      <c r="E873" s="1152" t="s">
        <v>5955</v>
      </c>
      <c r="F873" s="1077">
        <v>212.41</v>
      </c>
      <c r="G873" s="1078" t="s">
        <v>2246</v>
      </c>
      <c r="H873" s="1079">
        <v>0.05</v>
      </c>
      <c r="I873" s="1086">
        <f t="shared" si="37"/>
        <v>10.6205</v>
      </c>
      <c r="J873" s="1087">
        <f t="shared" si="38"/>
        <v>1049.94263</v>
      </c>
      <c r="K873" s="1065"/>
    </row>
    <row r="874" spans="1:11" s="1066" customFormat="1" ht="49.2" customHeight="1">
      <c r="A874" s="1089" t="s">
        <v>5009</v>
      </c>
      <c r="B874" s="1090" t="s">
        <v>5984</v>
      </c>
      <c r="C874" s="1072">
        <v>46228</v>
      </c>
      <c r="D874" s="1093" t="s">
        <v>5933</v>
      </c>
      <c r="E874" s="1152" t="s">
        <v>5956</v>
      </c>
      <c r="F874" s="1077">
        <v>12377.1</v>
      </c>
      <c r="G874" s="1078" t="s">
        <v>1304</v>
      </c>
      <c r="H874" s="1079">
        <v>0.05</v>
      </c>
      <c r="I874" s="1086">
        <f t="shared" si="37"/>
        <v>618.85500000000002</v>
      </c>
      <c r="J874" s="1087">
        <f t="shared" si="38"/>
        <v>618.85500000000002</v>
      </c>
      <c r="K874" s="1065"/>
    </row>
    <row r="875" spans="1:11" s="1066" customFormat="1" ht="49.2" customHeight="1">
      <c r="A875" s="1089" t="s">
        <v>5009</v>
      </c>
      <c r="B875" s="1090" t="s">
        <v>5984</v>
      </c>
      <c r="C875" s="1072">
        <v>46228</v>
      </c>
      <c r="D875" s="1093" t="s">
        <v>5934</v>
      </c>
      <c r="E875" s="1152" t="s">
        <v>5957</v>
      </c>
      <c r="F875" s="1077">
        <v>12377.1</v>
      </c>
      <c r="G875" s="1078" t="s">
        <v>1461</v>
      </c>
      <c r="H875" s="1079">
        <v>0.05</v>
      </c>
      <c r="I875" s="1086">
        <f t="shared" si="37"/>
        <v>618.85500000000002</v>
      </c>
      <c r="J875" s="1087">
        <f t="shared" si="38"/>
        <v>618.85500000000002</v>
      </c>
      <c r="K875" s="1065"/>
    </row>
    <row r="876" spans="1:11" s="1066" customFormat="1" ht="49.2" customHeight="1">
      <c r="A876" s="1089" t="s">
        <v>5009</v>
      </c>
      <c r="B876" s="1090" t="s">
        <v>5984</v>
      </c>
      <c r="C876" s="1072">
        <v>46228</v>
      </c>
      <c r="D876" s="1093" t="s">
        <v>5935</v>
      </c>
      <c r="E876" s="1152" t="s">
        <v>5958</v>
      </c>
      <c r="F876" s="1077">
        <v>12377.1</v>
      </c>
      <c r="G876" s="1078" t="s">
        <v>1304</v>
      </c>
      <c r="H876" s="1079">
        <v>0.05</v>
      </c>
      <c r="I876" s="1086">
        <f t="shared" si="37"/>
        <v>618.85500000000002</v>
      </c>
      <c r="J876" s="1087">
        <f t="shared" si="38"/>
        <v>618.85500000000002</v>
      </c>
      <c r="K876" s="1065"/>
    </row>
    <row r="877" spans="1:11" s="1066" customFormat="1" ht="49.2" customHeight="1">
      <c r="A877" s="1089" t="s">
        <v>5057</v>
      </c>
      <c r="B877" s="1090" t="s">
        <v>5982</v>
      </c>
      <c r="C877" s="1072">
        <v>46229</v>
      </c>
      <c r="D877" s="1093" t="s">
        <v>5936</v>
      </c>
      <c r="E877" s="1152" t="s">
        <v>5959</v>
      </c>
      <c r="F877" s="1077">
        <v>212.41</v>
      </c>
      <c r="G877" s="1078" t="s">
        <v>2245</v>
      </c>
      <c r="H877" s="1079">
        <v>0.05</v>
      </c>
      <c r="I877" s="1086">
        <f t="shared" si="37"/>
        <v>10.6205</v>
      </c>
      <c r="J877" s="1087">
        <f t="shared" si="38"/>
        <v>837.63883500000009</v>
      </c>
      <c r="K877" s="1065"/>
    </row>
    <row r="878" spans="1:11" s="1066" customFormat="1" ht="49.2" customHeight="1">
      <c r="A878" s="1089" t="s">
        <v>5057</v>
      </c>
      <c r="B878" s="1090" t="s">
        <v>5982</v>
      </c>
      <c r="C878" s="1072">
        <v>46229</v>
      </c>
      <c r="D878" s="1093" t="s">
        <v>5937</v>
      </c>
      <c r="E878" s="1152" t="s">
        <v>5960</v>
      </c>
      <c r="F878" s="1077">
        <v>212.41</v>
      </c>
      <c r="G878" s="1078" t="s">
        <v>2246</v>
      </c>
      <c r="H878" s="1079">
        <v>0.05</v>
      </c>
      <c r="I878" s="1086">
        <f t="shared" si="37"/>
        <v>10.6205</v>
      </c>
      <c r="J878" s="1087">
        <f t="shared" si="38"/>
        <v>1049.94263</v>
      </c>
      <c r="K878" s="1065"/>
    </row>
    <row r="879" spans="1:11" s="1066" customFormat="1" ht="49.2" customHeight="1">
      <c r="A879" s="1089" t="s">
        <v>1211</v>
      </c>
      <c r="B879" s="1090" t="s">
        <v>5985</v>
      </c>
      <c r="C879" s="1072">
        <v>46226</v>
      </c>
      <c r="D879" s="1093" t="s">
        <v>5938</v>
      </c>
      <c r="E879" s="1152" t="s">
        <v>5961</v>
      </c>
      <c r="F879" s="1077">
        <v>221.14</v>
      </c>
      <c r="G879" s="1078" t="s">
        <v>1348</v>
      </c>
      <c r="H879" s="1079">
        <v>0.1</v>
      </c>
      <c r="I879" s="1086">
        <f t="shared" si="37"/>
        <v>22.114000000000001</v>
      </c>
      <c r="J879" s="1087">
        <f t="shared" si="38"/>
        <v>2184.8632000000002</v>
      </c>
      <c r="K879" s="1065"/>
    </row>
    <row r="880" spans="1:11" s="1066" customFormat="1" ht="49.2" customHeight="1">
      <c r="A880" s="1089" t="s">
        <v>5724</v>
      </c>
      <c r="B880" s="1090" t="s">
        <v>5985</v>
      </c>
      <c r="C880" s="1072">
        <v>46226</v>
      </c>
      <c r="D880" s="1093" t="s">
        <v>5939</v>
      </c>
      <c r="E880" s="1152" t="s">
        <v>5962</v>
      </c>
      <c r="F880" s="1077">
        <v>221.14</v>
      </c>
      <c r="G880" s="1078" t="s">
        <v>1348</v>
      </c>
      <c r="H880" s="1079">
        <v>0.1</v>
      </c>
      <c r="I880" s="1086">
        <f t="shared" si="37"/>
        <v>22.114000000000001</v>
      </c>
      <c r="J880" s="1087">
        <f t="shared" si="38"/>
        <v>2184.8632000000002</v>
      </c>
      <c r="K880" s="1065"/>
    </row>
    <row r="881" spans="1:11" s="1066" customFormat="1" ht="49.2" customHeight="1">
      <c r="A881" s="1089" t="s">
        <v>5724</v>
      </c>
      <c r="B881" s="1090" t="s">
        <v>5985</v>
      </c>
      <c r="C881" s="1072">
        <v>46226</v>
      </c>
      <c r="D881" s="1093" t="s">
        <v>5940</v>
      </c>
      <c r="E881" s="1152" t="s">
        <v>5963</v>
      </c>
      <c r="F881" s="1077">
        <v>221.14</v>
      </c>
      <c r="G881" s="1078" t="s">
        <v>1348</v>
      </c>
      <c r="H881" s="1079">
        <v>0.1</v>
      </c>
      <c r="I881" s="1086">
        <f t="shared" si="37"/>
        <v>22.114000000000001</v>
      </c>
      <c r="J881" s="1087">
        <f t="shared" si="38"/>
        <v>2184.8632000000002</v>
      </c>
      <c r="K881" s="1065"/>
    </row>
    <row r="882" spans="1:11" s="1066" customFormat="1" ht="49.2" customHeight="1">
      <c r="A882" s="1089" t="s">
        <v>5000</v>
      </c>
      <c r="B882" s="1090" t="s">
        <v>3041</v>
      </c>
      <c r="C882" s="1072">
        <v>46226</v>
      </c>
      <c r="D882" s="1093" t="s">
        <v>5941</v>
      </c>
      <c r="E882" s="1152" t="s">
        <v>5964</v>
      </c>
      <c r="F882" s="1077">
        <v>617.84</v>
      </c>
      <c r="G882" s="1078" t="s">
        <v>5966</v>
      </c>
      <c r="H882" s="1079">
        <v>0.3</v>
      </c>
      <c r="I882" s="1086">
        <f t="shared" si="37"/>
        <v>185.352</v>
      </c>
      <c r="J882" s="1087">
        <f t="shared" si="38"/>
        <v>6650.4297600000009</v>
      </c>
      <c r="K882" s="1065"/>
    </row>
    <row r="883" spans="1:11" s="1066" customFormat="1" ht="49.2" customHeight="1">
      <c r="A883" s="1074" t="s">
        <v>2261</v>
      </c>
      <c r="B883" s="1075" t="s">
        <v>1253</v>
      </c>
      <c r="C883" s="1071">
        <v>46226</v>
      </c>
      <c r="D883" s="1076" t="s">
        <v>2877</v>
      </c>
      <c r="E883" s="1091" t="s">
        <v>2888</v>
      </c>
      <c r="F883" s="1077">
        <v>22.31</v>
      </c>
      <c r="G883" s="1078" t="s">
        <v>2899</v>
      </c>
      <c r="H883" s="1079">
        <v>1</v>
      </c>
      <c r="I883" s="1086">
        <f t="shared" si="37"/>
        <v>22.31</v>
      </c>
      <c r="J883" s="1087">
        <f t="shared" si="38"/>
        <v>90102.504599999986</v>
      </c>
      <c r="K883" s="1065"/>
    </row>
    <row r="884" spans="1:11" s="1066" customFormat="1" ht="49.2" customHeight="1">
      <c r="A884" s="1074" t="s">
        <v>2261</v>
      </c>
      <c r="B884" s="1075" t="s">
        <v>1253</v>
      </c>
      <c r="C884" s="1071">
        <v>46228</v>
      </c>
      <c r="D884" s="1076" t="s">
        <v>2878</v>
      </c>
      <c r="E884" s="1091" t="s">
        <v>2889</v>
      </c>
      <c r="F884" s="1077">
        <v>22.31</v>
      </c>
      <c r="G884" s="1078" t="s">
        <v>2900</v>
      </c>
      <c r="H884" s="1079">
        <v>1</v>
      </c>
      <c r="I884" s="1086">
        <f t="shared" si="37"/>
        <v>22.31</v>
      </c>
      <c r="J884" s="1087">
        <f t="shared" si="38"/>
        <v>108135.23139999999</v>
      </c>
      <c r="K884" s="1065"/>
    </row>
    <row r="885" spans="1:11" s="1066" customFormat="1" ht="49.2" customHeight="1">
      <c r="A885" s="1074" t="s">
        <v>2262</v>
      </c>
      <c r="B885" s="1075" t="s">
        <v>965</v>
      </c>
      <c r="C885" s="1071">
        <v>46228</v>
      </c>
      <c r="D885" s="1076" t="s">
        <v>2879</v>
      </c>
      <c r="E885" s="1091" t="s">
        <v>2890</v>
      </c>
      <c r="F885" s="1077">
        <v>13.58</v>
      </c>
      <c r="G885" s="1078" t="s">
        <v>2901</v>
      </c>
      <c r="H885" s="1079">
        <v>1</v>
      </c>
      <c r="I885" s="1086">
        <f t="shared" si="37"/>
        <v>13.58</v>
      </c>
      <c r="J885" s="1087">
        <f t="shared" si="38"/>
        <v>59724.432600000007</v>
      </c>
      <c r="K885" s="1065"/>
    </row>
    <row r="886" spans="1:11" s="1066" customFormat="1" ht="49.2" customHeight="1">
      <c r="A886" s="1074" t="s">
        <v>2262</v>
      </c>
      <c r="B886" s="1075" t="s">
        <v>965</v>
      </c>
      <c r="C886" s="1071">
        <v>46229</v>
      </c>
      <c r="D886" s="1076" t="s">
        <v>2957</v>
      </c>
      <c r="E886" s="1091" t="s">
        <v>2958</v>
      </c>
      <c r="F886" s="1077">
        <v>22.31</v>
      </c>
      <c r="G886" s="1078" t="s">
        <v>2991</v>
      </c>
      <c r="H886" s="1079">
        <v>1</v>
      </c>
      <c r="I886" s="1086">
        <f t="shared" si="37"/>
        <v>22.31</v>
      </c>
      <c r="J886" s="1087">
        <f t="shared" si="38"/>
        <v>4676.3990999999996</v>
      </c>
      <c r="K886" s="1065"/>
    </row>
    <row r="887" spans="1:11" s="1066" customFormat="1" ht="49.2" customHeight="1">
      <c r="A887" s="1074" t="s">
        <v>2262</v>
      </c>
      <c r="B887" s="1075" t="s">
        <v>965</v>
      </c>
      <c r="C887" s="1071">
        <v>46228</v>
      </c>
      <c r="D887" s="1076" t="s">
        <v>2959</v>
      </c>
      <c r="E887" s="1091" t="s">
        <v>2960</v>
      </c>
      <c r="F887" s="1077">
        <v>22.31</v>
      </c>
      <c r="G887" s="1078" t="s">
        <v>2992</v>
      </c>
      <c r="H887" s="1079">
        <v>1</v>
      </c>
      <c r="I887" s="1086">
        <f t="shared" si="37"/>
        <v>22.31</v>
      </c>
      <c r="J887" s="1087">
        <f t="shared" si="38"/>
        <v>17726.8567</v>
      </c>
      <c r="K887" s="1065"/>
    </row>
    <row r="888" spans="1:11" s="1066" customFormat="1" ht="49.2" customHeight="1">
      <c r="A888" s="1074" t="s">
        <v>2261</v>
      </c>
      <c r="B888" s="1075" t="s">
        <v>1253</v>
      </c>
      <c r="C888" s="1071">
        <v>46230</v>
      </c>
      <c r="D888" s="1076" t="s">
        <v>2880</v>
      </c>
      <c r="E888" s="1091" t="s">
        <v>2891</v>
      </c>
      <c r="F888" s="1077">
        <v>22.31</v>
      </c>
      <c r="G888" s="1078" t="s">
        <v>2902</v>
      </c>
      <c r="H888" s="1079">
        <v>1</v>
      </c>
      <c r="I888" s="1086">
        <f t="shared" si="37"/>
        <v>22.31</v>
      </c>
      <c r="J888" s="1087">
        <f t="shared" si="38"/>
        <v>69173.047399999996</v>
      </c>
      <c r="K888" s="1065"/>
    </row>
    <row r="889" spans="1:11" s="1066" customFormat="1" ht="49.2" customHeight="1">
      <c r="A889" s="1074" t="s">
        <v>2261</v>
      </c>
      <c r="B889" s="1075" t="s">
        <v>1253</v>
      </c>
      <c r="C889" s="1071">
        <v>46229</v>
      </c>
      <c r="D889" s="1076" t="s">
        <v>2881</v>
      </c>
      <c r="E889" s="1091" t="s">
        <v>2892</v>
      </c>
      <c r="F889" s="1077">
        <v>22.31</v>
      </c>
      <c r="G889" s="1078" t="s">
        <v>2903</v>
      </c>
      <c r="H889" s="1079">
        <v>1</v>
      </c>
      <c r="I889" s="1086">
        <f t="shared" si="37"/>
        <v>22.31</v>
      </c>
      <c r="J889" s="1087">
        <f t="shared" si="38"/>
        <v>88551.290299999993</v>
      </c>
      <c r="K889" s="1065"/>
    </row>
    <row r="890" spans="1:11" s="1066" customFormat="1" ht="49.2" customHeight="1">
      <c r="A890" s="1074" t="s">
        <v>2262</v>
      </c>
      <c r="B890" s="1075" t="s">
        <v>965</v>
      </c>
      <c r="C890" s="1071">
        <v>46229</v>
      </c>
      <c r="D890" s="1076" t="s">
        <v>2882</v>
      </c>
      <c r="E890" s="1091" t="s">
        <v>2893</v>
      </c>
      <c r="F890" s="1077">
        <v>22.31</v>
      </c>
      <c r="G890" s="1078" t="s">
        <v>2904</v>
      </c>
      <c r="H890" s="1079">
        <v>1</v>
      </c>
      <c r="I890" s="1086">
        <f t="shared" si="37"/>
        <v>22.31</v>
      </c>
      <c r="J890" s="1087">
        <f t="shared" si="38"/>
        <v>2222.5221999999999</v>
      </c>
      <c r="K890" s="1065"/>
    </row>
    <row r="891" spans="1:11" s="1066" customFormat="1" ht="49.2" customHeight="1">
      <c r="A891" s="1074" t="s">
        <v>1218</v>
      </c>
      <c r="B891" s="1075" t="s">
        <v>1215</v>
      </c>
      <c r="C891" s="1071">
        <v>46229</v>
      </c>
      <c r="D891" s="1076" t="s">
        <v>2961</v>
      </c>
      <c r="E891" s="1091" t="s">
        <v>2962</v>
      </c>
      <c r="F891" s="1077">
        <v>13.58</v>
      </c>
      <c r="G891" s="1078" t="s">
        <v>2993</v>
      </c>
      <c r="H891" s="1079">
        <v>1</v>
      </c>
      <c r="I891" s="1086">
        <f t="shared" si="37"/>
        <v>13.58</v>
      </c>
      <c r="J891" s="1087">
        <f t="shared" si="38"/>
        <v>9743.7857999999997</v>
      </c>
      <c r="K891" s="1065"/>
    </row>
    <row r="892" spans="1:11" s="1066" customFormat="1" ht="49.2" customHeight="1">
      <c r="A892" s="1074" t="s">
        <v>2262</v>
      </c>
      <c r="B892" s="1075" t="s">
        <v>965</v>
      </c>
      <c r="C892" s="1071">
        <v>46230</v>
      </c>
      <c r="D892" s="1076" t="s">
        <v>2883</v>
      </c>
      <c r="E892" s="1091" t="s">
        <v>2894</v>
      </c>
      <c r="F892" s="1077">
        <v>22.31</v>
      </c>
      <c r="G892" s="1078" t="s">
        <v>2905</v>
      </c>
      <c r="H892" s="1079">
        <v>1</v>
      </c>
      <c r="I892" s="1086">
        <f t="shared" si="37"/>
        <v>22.31</v>
      </c>
      <c r="J892" s="1087">
        <f t="shared" si="38"/>
        <v>3834.6427999999996</v>
      </c>
      <c r="K892" s="1065"/>
    </row>
    <row r="893" spans="1:11" s="1066" customFormat="1" ht="49.2" customHeight="1">
      <c r="A893" s="1074" t="s">
        <v>2262</v>
      </c>
      <c r="B893" s="1075" t="s">
        <v>965</v>
      </c>
      <c r="C893" s="1071">
        <v>46230</v>
      </c>
      <c r="D893" s="1076" t="s">
        <v>2884</v>
      </c>
      <c r="E893" s="1091" t="s">
        <v>2895</v>
      </c>
      <c r="F893" s="1077">
        <v>22.31</v>
      </c>
      <c r="G893" s="1078" t="s">
        <v>2906</v>
      </c>
      <c r="H893" s="1079">
        <v>1</v>
      </c>
      <c r="I893" s="1086">
        <f t="shared" si="37"/>
        <v>22.31</v>
      </c>
      <c r="J893" s="1087">
        <f t="shared" si="38"/>
        <v>8713.8397999999997</v>
      </c>
      <c r="K893" s="1065"/>
    </row>
    <row r="894" spans="1:11" s="1066" customFormat="1" ht="49.2" customHeight="1">
      <c r="A894" s="1074" t="s">
        <v>1218</v>
      </c>
      <c r="B894" s="1075" t="s">
        <v>1215</v>
      </c>
      <c r="C894" s="1071">
        <v>46230</v>
      </c>
      <c r="D894" s="1076" t="s">
        <v>2885</v>
      </c>
      <c r="E894" s="1091" t="s">
        <v>2896</v>
      </c>
      <c r="F894" s="1077">
        <v>13.58</v>
      </c>
      <c r="G894" s="1078" t="s">
        <v>2907</v>
      </c>
      <c r="H894" s="1079">
        <v>1</v>
      </c>
      <c r="I894" s="1086">
        <f t="shared" si="37"/>
        <v>13.58</v>
      </c>
      <c r="J894" s="1087">
        <f t="shared" si="38"/>
        <v>19938.155999999999</v>
      </c>
      <c r="K894" s="1065"/>
    </row>
    <row r="895" spans="1:11" s="1066" customFormat="1" ht="49.2" customHeight="1">
      <c r="A895" s="1074" t="s">
        <v>2262</v>
      </c>
      <c r="B895" s="1075" t="s">
        <v>965</v>
      </c>
      <c r="C895" s="1071">
        <v>46237</v>
      </c>
      <c r="D895" s="1076" t="s">
        <v>2963</v>
      </c>
      <c r="E895" s="1091" t="s">
        <v>2964</v>
      </c>
      <c r="F895" s="1077">
        <v>22.31</v>
      </c>
      <c r="G895" s="1078" t="s">
        <v>2994</v>
      </c>
      <c r="H895" s="1079">
        <v>1</v>
      </c>
      <c r="I895" s="1086">
        <f t="shared" si="37"/>
        <v>22.31</v>
      </c>
      <c r="J895" s="1087">
        <f t="shared" si="38"/>
        <v>18669.4542</v>
      </c>
      <c r="K895" s="1065"/>
    </row>
    <row r="896" spans="1:11" s="1066" customFormat="1" ht="49.2" customHeight="1">
      <c r="A896" s="1074" t="s">
        <v>2262</v>
      </c>
      <c r="B896" s="1075" t="s">
        <v>965</v>
      </c>
      <c r="C896" s="1071">
        <v>46237</v>
      </c>
      <c r="D896" s="1076" t="s">
        <v>2965</v>
      </c>
      <c r="E896" s="1091" t="s">
        <v>2966</v>
      </c>
      <c r="F896" s="1077">
        <v>22.31</v>
      </c>
      <c r="G896" s="1078" t="s">
        <v>2995</v>
      </c>
      <c r="H896" s="1079">
        <v>1</v>
      </c>
      <c r="I896" s="1086">
        <f t="shared" si="37"/>
        <v>22.31</v>
      </c>
      <c r="J896" s="1087">
        <f t="shared" si="38"/>
        <v>4798.2116999999998</v>
      </c>
      <c r="K896" s="1065"/>
    </row>
    <row r="897" spans="1:11" s="1066" customFormat="1" ht="49.2" customHeight="1">
      <c r="A897" s="1074" t="s">
        <v>2261</v>
      </c>
      <c r="B897" s="1075" t="s">
        <v>1253</v>
      </c>
      <c r="C897" s="1071">
        <v>46231</v>
      </c>
      <c r="D897" s="1076" t="s">
        <v>2967</v>
      </c>
      <c r="E897" s="1091" t="s">
        <v>2968</v>
      </c>
      <c r="F897" s="1077">
        <v>22.31</v>
      </c>
      <c r="G897" s="1078" t="s">
        <v>2996</v>
      </c>
      <c r="H897" s="1079">
        <v>1</v>
      </c>
      <c r="I897" s="1086">
        <f t="shared" si="37"/>
        <v>22.31</v>
      </c>
      <c r="J897" s="1087">
        <f t="shared" si="38"/>
        <v>90752.841099999991</v>
      </c>
      <c r="K897" s="1065"/>
    </row>
    <row r="898" spans="1:11" s="1066" customFormat="1" ht="49.2" customHeight="1">
      <c r="A898" s="1074" t="s">
        <v>2261</v>
      </c>
      <c r="B898" s="1075" t="s">
        <v>1253</v>
      </c>
      <c r="C898" s="1071">
        <v>46232</v>
      </c>
      <c r="D898" s="1076" t="s">
        <v>2969</v>
      </c>
      <c r="E898" s="1091" t="s">
        <v>2970</v>
      </c>
      <c r="F898" s="1077">
        <v>22.31</v>
      </c>
      <c r="G898" s="1078" t="s">
        <v>2997</v>
      </c>
      <c r="H898" s="1079">
        <v>1</v>
      </c>
      <c r="I898" s="1086">
        <f t="shared" si="37"/>
        <v>22.31</v>
      </c>
      <c r="J898" s="1087">
        <f t="shared" si="38"/>
        <v>50715.984399999994</v>
      </c>
      <c r="K898" s="1065"/>
    </row>
    <row r="899" spans="1:11" s="1066" customFormat="1" ht="49.2" customHeight="1">
      <c r="A899" s="1074" t="s">
        <v>2262</v>
      </c>
      <c r="B899" s="1075" t="s">
        <v>965</v>
      </c>
      <c r="C899" s="1071">
        <v>46233</v>
      </c>
      <c r="D899" s="1076" t="s">
        <v>2971</v>
      </c>
      <c r="E899" s="1091" t="s">
        <v>2972</v>
      </c>
      <c r="F899" s="1077">
        <v>22.31</v>
      </c>
      <c r="G899" s="1078" t="s">
        <v>2998</v>
      </c>
      <c r="H899" s="1079">
        <v>1</v>
      </c>
      <c r="I899" s="1086">
        <f t="shared" si="37"/>
        <v>22.31</v>
      </c>
      <c r="J899" s="1087">
        <f t="shared" si="38"/>
        <v>4254.5169999999998</v>
      </c>
      <c r="K899" s="1065"/>
    </row>
    <row r="900" spans="1:11" s="1066" customFormat="1" ht="49.2" customHeight="1">
      <c r="A900" s="1074" t="s">
        <v>2262</v>
      </c>
      <c r="B900" s="1075" t="s">
        <v>965</v>
      </c>
      <c r="C900" s="1071">
        <v>46233</v>
      </c>
      <c r="D900" s="1076" t="s">
        <v>2973</v>
      </c>
      <c r="E900" s="1091" t="s">
        <v>2974</v>
      </c>
      <c r="F900" s="1077">
        <v>22.31</v>
      </c>
      <c r="G900" s="1078" t="s">
        <v>2999</v>
      </c>
      <c r="H900" s="1079">
        <v>1</v>
      </c>
      <c r="I900" s="1086">
        <f t="shared" si="37"/>
        <v>22.31</v>
      </c>
      <c r="J900" s="1087">
        <f t="shared" si="38"/>
        <v>13262.625700000001</v>
      </c>
      <c r="K900" s="1065"/>
    </row>
    <row r="901" spans="1:11" s="1066" customFormat="1" ht="49.2" customHeight="1">
      <c r="A901" s="1074" t="s">
        <v>2262</v>
      </c>
      <c r="B901" s="1075" t="s">
        <v>965</v>
      </c>
      <c r="C901" s="1071">
        <v>46233</v>
      </c>
      <c r="D901" s="1076" t="s">
        <v>2975</v>
      </c>
      <c r="E901" s="1091" t="s">
        <v>2976</v>
      </c>
      <c r="F901" s="1077">
        <v>22.31</v>
      </c>
      <c r="G901" s="1078" t="s">
        <v>3000</v>
      </c>
      <c r="H901" s="1079">
        <v>1</v>
      </c>
      <c r="I901" s="1086">
        <f t="shared" si="37"/>
        <v>22.31</v>
      </c>
      <c r="J901" s="1087">
        <f t="shared" si="38"/>
        <v>4004.4218999999998</v>
      </c>
      <c r="K901" s="1065"/>
    </row>
    <row r="902" spans="1:11" s="1066" customFormat="1" ht="49.2" customHeight="1">
      <c r="A902" s="1074" t="s">
        <v>2262</v>
      </c>
      <c r="B902" s="1075" t="s">
        <v>965</v>
      </c>
      <c r="C902" s="1071">
        <v>46233</v>
      </c>
      <c r="D902" s="1076" t="s">
        <v>2977</v>
      </c>
      <c r="E902" s="1091" t="s">
        <v>2978</v>
      </c>
      <c r="F902" s="1077">
        <v>22.31</v>
      </c>
      <c r="G902" s="1078" t="s">
        <v>3001</v>
      </c>
      <c r="H902" s="1079">
        <v>1</v>
      </c>
      <c r="I902" s="1086">
        <f t="shared" si="37"/>
        <v>22.31</v>
      </c>
      <c r="J902" s="1087">
        <f t="shared" si="38"/>
        <v>12418.6384</v>
      </c>
      <c r="K902" s="1065"/>
    </row>
    <row r="903" spans="1:11" s="1066" customFormat="1" ht="49.2" customHeight="1">
      <c r="A903" s="1074" t="s">
        <v>2262</v>
      </c>
      <c r="B903" s="1075" t="s">
        <v>965</v>
      </c>
      <c r="C903" s="1071">
        <v>46235</v>
      </c>
      <c r="D903" s="1076" t="s">
        <v>2979</v>
      </c>
      <c r="E903" s="1091" t="s">
        <v>2980</v>
      </c>
      <c r="F903" s="1077">
        <v>22.31</v>
      </c>
      <c r="G903" s="1078" t="s">
        <v>3002</v>
      </c>
      <c r="H903" s="1079">
        <v>1</v>
      </c>
      <c r="I903" s="1086">
        <f t="shared" si="37"/>
        <v>22.31</v>
      </c>
      <c r="J903" s="1087">
        <f t="shared" si="38"/>
        <v>64897.112799999995</v>
      </c>
      <c r="K903" s="1065"/>
    </row>
    <row r="904" spans="1:11" s="1066" customFormat="1" ht="49.2" customHeight="1">
      <c r="A904" s="1074" t="s">
        <v>1218</v>
      </c>
      <c r="B904" s="1075" t="s">
        <v>1215</v>
      </c>
      <c r="C904" s="1071">
        <v>46235</v>
      </c>
      <c r="D904" s="1076" t="s">
        <v>2981</v>
      </c>
      <c r="E904" s="1091" t="s">
        <v>2982</v>
      </c>
      <c r="F904" s="1077">
        <v>13.58</v>
      </c>
      <c r="G904" s="1078" t="s">
        <v>3003</v>
      </c>
      <c r="H904" s="1079">
        <v>1</v>
      </c>
      <c r="I904" s="1086">
        <f t="shared" si="37"/>
        <v>13.58</v>
      </c>
      <c r="J904" s="1087">
        <f t="shared" si="38"/>
        <v>54359.789400000001</v>
      </c>
      <c r="K904" s="1065"/>
    </row>
    <row r="905" spans="1:11" s="1066" customFormat="1" ht="49.2" customHeight="1">
      <c r="A905" s="1074" t="s">
        <v>2262</v>
      </c>
      <c r="B905" s="1075" t="s">
        <v>965</v>
      </c>
      <c r="C905" s="1071">
        <v>46235</v>
      </c>
      <c r="D905" s="1076" t="s">
        <v>2983</v>
      </c>
      <c r="E905" s="1091" t="s">
        <v>2984</v>
      </c>
      <c r="F905" s="1077">
        <v>22.31</v>
      </c>
      <c r="G905" s="1078" t="s">
        <v>3004</v>
      </c>
      <c r="H905" s="1079">
        <v>1</v>
      </c>
      <c r="I905" s="1086">
        <f t="shared" si="37"/>
        <v>22.31</v>
      </c>
      <c r="J905" s="1087">
        <f t="shared" si="38"/>
        <v>5353.0613999999996</v>
      </c>
      <c r="K905" s="1065"/>
    </row>
    <row r="906" spans="1:11" s="1066" customFormat="1" ht="49.2" customHeight="1">
      <c r="A906" s="1074" t="s">
        <v>2262</v>
      </c>
      <c r="B906" s="1075" t="s">
        <v>965</v>
      </c>
      <c r="C906" s="1071">
        <v>46235</v>
      </c>
      <c r="D906" s="1076" t="s">
        <v>2985</v>
      </c>
      <c r="E906" s="1091" t="s">
        <v>2986</v>
      </c>
      <c r="F906" s="1077">
        <v>22.31</v>
      </c>
      <c r="G906" s="1078" t="s">
        <v>3005</v>
      </c>
      <c r="H906" s="1079">
        <v>1</v>
      </c>
      <c r="I906" s="1086">
        <f t="shared" si="37"/>
        <v>22.31</v>
      </c>
      <c r="J906" s="1087">
        <f t="shared" si="38"/>
        <v>9641.7127</v>
      </c>
      <c r="K906" s="1065"/>
    </row>
    <row r="907" spans="1:11" s="1066" customFormat="1" ht="49.2" customHeight="1">
      <c r="A907" s="1074" t="s">
        <v>2261</v>
      </c>
      <c r="B907" s="1075" t="s">
        <v>1253</v>
      </c>
      <c r="C907" s="1071">
        <v>46236</v>
      </c>
      <c r="D907" s="1076" t="s">
        <v>2987</v>
      </c>
      <c r="E907" s="1091" t="s">
        <v>2988</v>
      </c>
      <c r="F907" s="1077">
        <v>22.31</v>
      </c>
      <c r="G907" s="1078" t="s">
        <v>3006</v>
      </c>
      <c r="H907" s="1079">
        <v>1</v>
      </c>
      <c r="I907" s="1086">
        <f t="shared" si="37"/>
        <v>22.31</v>
      </c>
      <c r="J907" s="1087">
        <f t="shared" si="38"/>
        <v>86588.233399999997</v>
      </c>
      <c r="K907" s="1065"/>
    </row>
    <row r="908" spans="1:11" s="1066" customFormat="1" ht="49.2" customHeight="1">
      <c r="A908" s="1074" t="s">
        <v>2261</v>
      </c>
      <c r="B908" s="1075" t="s">
        <v>1253</v>
      </c>
      <c r="C908" s="1071">
        <v>46239</v>
      </c>
      <c r="D908" s="1076" t="s">
        <v>2989</v>
      </c>
      <c r="E908" s="1091" t="s">
        <v>2990</v>
      </c>
      <c r="F908" s="1077">
        <v>22.31</v>
      </c>
      <c r="G908" s="1078" t="s">
        <v>3007</v>
      </c>
      <c r="H908" s="1079">
        <v>1</v>
      </c>
      <c r="I908" s="1086">
        <f t="shared" si="37"/>
        <v>22.31</v>
      </c>
      <c r="J908" s="1087">
        <f t="shared" si="38"/>
        <v>59560.337699999996</v>
      </c>
      <c r="K908" s="1065"/>
    </row>
    <row r="909" spans="1:11" s="1066" customFormat="1" ht="49.2" customHeight="1">
      <c r="A909" s="1074" t="s">
        <v>3039</v>
      </c>
      <c r="B909" s="1075" t="s">
        <v>3040</v>
      </c>
      <c r="C909" s="1071">
        <v>46239</v>
      </c>
      <c r="D909" s="1076" t="s">
        <v>3017</v>
      </c>
      <c r="E909" s="1076" t="s">
        <v>3016</v>
      </c>
      <c r="F909" s="1077">
        <v>212.41</v>
      </c>
      <c r="G909" s="1078">
        <v>101.75</v>
      </c>
      <c r="H909" s="1079">
        <v>0.20349999999999999</v>
      </c>
      <c r="I909" s="1077">
        <f t="shared" ref="I909:I972" si="39">H909*F909</f>
        <v>43.225434999999997</v>
      </c>
      <c r="J909" s="1087">
        <f t="shared" ref="J909:J917" si="40">I909*G909</f>
        <v>4398.1880112499994</v>
      </c>
      <c r="K909" s="1065"/>
    </row>
    <row r="910" spans="1:11" s="1066" customFormat="1" ht="49.2" customHeight="1">
      <c r="A910" s="1089" t="s">
        <v>2779</v>
      </c>
      <c r="B910" s="1090" t="s">
        <v>3041</v>
      </c>
      <c r="C910" s="1072">
        <v>46239</v>
      </c>
      <c r="D910" s="1093" t="s">
        <v>3020</v>
      </c>
      <c r="E910" s="1093" t="s">
        <v>3018</v>
      </c>
      <c r="F910" s="1077">
        <v>123</v>
      </c>
      <c r="G910" s="1078" t="s">
        <v>3032</v>
      </c>
      <c r="H910" s="1079">
        <v>0.6</v>
      </c>
      <c r="I910" s="1077">
        <f t="shared" si="39"/>
        <v>73.8</v>
      </c>
      <c r="J910" s="1087">
        <f t="shared" si="40"/>
        <v>1969.722</v>
      </c>
      <c r="K910" s="1065"/>
    </row>
    <row r="911" spans="1:11" s="1066" customFormat="1" ht="49.2" customHeight="1">
      <c r="A911" s="1089" t="s">
        <v>1765</v>
      </c>
      <c r="B911" s="1090" t="s">
        <v>3042</v>
      </c>
      <c r="C911" s="1072">
        <v>46239</v>
      </c>
      <c r="D911" s="1093" t="s">
        <v>2989</v>
      </c>
      <c r="E911" s="1093" t="s">
        <v>2990</v>
      </c>
      <c r="F911" s="1077">
        <v>22.31</v>
      </c>
      <c r="G911" s="1078" t="s">
        <v>3007</v>
      </c>
      <c r="H911" s="1079">
        <v>1</v>
      </c>
      <c r="I911" s="1077">
        <f t="shared" si="39"/>
        <v>22.31</v>
      </c>
      <c r="J911" s="1087">
        <f t="shared" si="40"/>
        <v>59560.337699999996</v>
      </c>
      <c r="K911" s="1065"/>
    </row>
    <row r="912" spans="1:11" s="1066" customFormat="1" ht="49.2" customHeight="1">
      <c r="A912" s="1089" t="s">
        <v>3043</v>
      </c>
      <c r="B912" s="1090" t="s">
        <v>3044</v>
      </c>
      <c r="C912" s="1072">
        <v>46239</v>
      </c>
      <c r="D912" s="1093" t="s">
        <v>3021</v>
      </c>
      <c r="E912" s="1093" t="s">
        <v>3019</v>
      </c>
      <c r="F912" s="1077">
        <v>377.3</v>
      </c>
      <c r="G912" s="1078" t="s">
        <v>3033</v>
      </c>
      <c r="H912" s="1079">
        <v>0.1</v>
      </c>
      <c r="I912" s="1077">
        <f t="shared" si="39"/>
        <v>37.730000000000004</v>
      </c>
      <c r="J912" s="1087">
        <f t="shared" si="40"/>
        <v>1034.9339</v>
      </c>
      <c r="K912" s="1065"/>
    </row>
    <row r="913" spans="1:11" s="1066" customFormat="1" ht="49.2" customHeight="1">
      <c r="A913" s="1089" t="s">
        <v>3043</v>
      </c>
      <c r="B913" s="1090" t="s">
        <v>3044</v>
      </c>
      <c r="C913" s="1072">
        <v>46239</v>
      </c>
      <c r="D913" s="1093" t="s">
        <v>3027</v>
      </c>
      <c r="E913" s="1093" t="s">
        <v>3022</v>
      </c>
      <c r="F913" s="1077">
        <v>377.3</v>
      </c>
      <c r="G913" s="1078" t="s">
        <v>3034</v>
      </c>
      <c r="H913" s="1079">
        <v>0.1</v>
      </c>
      <c r="I913" s="1086">
        <f t="shared" si="39"/>
        <v>37.730000000000004</v>
      </c>
      <c r="J913" s="1087">
        <f t="shared" si="40"/>
        <v>672.72590000000002</v>
      </c>
      <c r="K913" s="1065"/>
    </row>
    <row r="914" spans="1:11" s="1066" customFormat="1" ht="49.2" customHeight="1">
      <c r="A914" s="1089" t="s">
        <v>3043</v>
      </c>
      <c r="B914" s="1090" t="s">
        <v>3045</v>
      </c>
      <c r="C914" s="1072">
        <v>46239</v>
      </c>
      <c r="D914" s="1093" t="s">
        <v>3028</v>
      </c>
      <c r="E914" s="1093" t="s">
        <v>3023</v>
      </c>
      <c r="F914" s="1077">
        <v>377.3</v>
      </c>
      <c r="G914" s="1078" t="s">
        <v>3035</v>
      </c>
      <c r="H914" s="1079">
        <v>0.1</v>
      </c>
      <c r="I914" s="1086">
        <f t="shared" si="39"/>
        <v>37.730000000000004</v>
      </c>
      <c r="J914" s="1087">
        <f t="shared" si="40"/>
        <v>421.44410000000005</v>
      </c>
      <c r="K914" s="1065"/>
    </row>
    <row r="915" spans="1:11" s="1066" customFormat="1" ht="49.2" customHeight="1">
      <c r="A915" s="1089" t="s">
        <v>3043</v>
      </c>
      <c r="B915" s="1090" t="s">
        <v>3045</v>
      </c>
      <c r="C915" s="1072">
        <v>46239</v>
      </c>
      <c r="D915" s="1093" t="s">
        <v>3029</v>
      </c>
      <c r="E915" s="1093" t="s">
        <v>3024</v>
      </c>
      <c r="F915" s="1077">
        <v>377.3</v>
      </c>
      <c r="G915" s="1078" t="s">
        <v>3036</v>
      </c>
      <c r="H915" s="1079">
        <v>0.1</v>
      </c>
      <c r="I915" s="1086">
        <f t="shared" si="39"/>
        <v>37.730000000000004</v>
      </c>
      <c r="J915" s="1087">
        <f t="shared" si="40"/>
        <v>122.24520000000003</v>
      </c>
      <c r="K915" s="1065"/>
    </row>
    <row r="916" spans="1:11" s="1066" customFormat="1" ht="49.2" customHeight="1">
      <c r="A916" s="1089" t="s">
        <v>3043</v>
      </c>
      <c r="B916" s="1090" t="s">
        <v>3045</v>
      </c>
      <c r="C916" s="1072">
        <v>46239</v>
      </c>
      <c r="D916" s="1093" t="s">
        <v>3030</v>
      </c>
      <c r="E916" s="1093" t="s">
        <v>3025</v>
      </c>
      <c r="F916" s="1077">
        <v>377.3</v>
      </c>
      <c r="G916" s="1078" t="s">
        <v>3037</v>
      </c>
      <c r="H916" s="1079">
        <v>0.1</v>
      </c>
      <c r="I916" s="1086">
        <f t="shared" si="39"/>
        <v>37.730000000000004</v>
      </c>
      <c r="J916" s="1087">
        <f t="shared" si="40"/>
        <v>576.51440000000002</v>
      </c>
      <c r="K916" s="1065"/>
    </row>
    <row r="917" spans="1:11" s="1066" customFormat="1" ht="49.2" customHeight="1">
      <c r="A917" s="1089" t="s">
        <v>3043</v>
      </c>
      <c r="B917" s="1090" t="s">
        <v>3045</v>
      </c>
      <c r="C917" s="1072">
        <v>46239</v>
      </c>
      <c r="D917" s="1093" t="s">
        <v>3031</v>
      </c>
      <c r="E917" s="1093" t="s">
        <v>3026</v>
      </c>
      <c r="F917" s="1077">
        <v>377.3</v>
      </c>
      <c r="G917" s="1078" t="s">
        <v>3038</v>
      </c>
      <c r="H917" s="1079">
        <v>0.1</v>
      </c>
      <c r="I917" s="1086">
        <f t="shared" si="39"/>
        <v>37.730000000000004</v>
      </c>
      <c r="J917" s="1087">
        <f t="shared" si="40"/>
        <v>527.08810000000005</v>
      </c>
      <c r="K917" s="1065"/>
    </row>
    <row r="918" spans="1:11" s="1066" customFormat="1" ht="49.2" customHeight="1">
      <c r="A918" s="1089" t="s">
        <v>1967</v>
      </c>
      <c r="B918" s="1090" t="s">
        <v>3087</v>
      </c>
      <c r="C918" s="1072">
        <v>46249</v>
      </c>
      <c r="D918" s="1093" t="s">
        <v>3046</v>
      </c>
      <c r="E918" s="1093" t="s">
        <v>3047</v>
      </c>
      <c r="F918" s="1077">
        <v>19537.02</v>
      </c>
      <c r="G918" s="1078" t="s">
        <v>1304</v>
      </c>
      <c r="H918" s="1079">
        <v>0.3</v>
      </c>
      <c r="I918" s="1086">
        <f t="shared" si="39"/>
        <v>5861.1059999999998</v>
      </c>
      <c r="J918" s="1087">
        <f>I918*G918</f>
        <v>5861.1059999999998</v>
      </c>
      <c r="K918" s="1065"/>
    </row>
    <row r="919" spans="1:11" s="1066" customFormat="1" ht="49.2" customHeight="1">
      <c r="A919" s="1089" t="s">
        <v>1313</v>
      </c>
      <c r="B919" s="1090" t="s">
        <v>3088</v>
      </c>
      <c r="C919" s="1072">
        <v>46249</v>
      </c>
      <c r="D919" s="1093" t="s">
        <v>3048</v>
      </c>
      <c r="E919" s="1093" t="s">
        <v>3049</v>
      </c>
      <c r="F919" s="1077">
        <v>15295.58</v>
      </c>
      <c r="G919" s="1078" t="s">
        <v>1304</v>
      </c>
      <c r="H919" s="1079">
        <v>0.3</v>
      </c>
      <c r="I919" s="1086">
        <f t="shared" si="39"/>
        <v>4588.674</v>
      </c>
      <c r="J919" s="1087">
        <f t="shared" ref="J919:J982" si="41">I919*G919</f>
        <v>4588.674</v>
      </c>
      <c r="K919" s="1065"/>
    </row>
    <row r="920" spans="1:11" s="1066" customFormat="1" ht="49.2" customHeight="1">
      <c r="A920" s="1089" t="s">
        <v>1216</v>
      </c>
      <c r="B920" s="1090" t="s">
        <v>3089</v>
      </c>
      <c r="C920" s="1072">
        <v>46244</v>
      </c>
      <c r="D920" s="1093" t="s">
        <v>3050</v>
      </c>
      <c r="E920" s="1093" t="s">
        <v>3051</v>
      </c>
      <c r="F920" s="1077">
        <v>12377.1</v>
      </c>
      <c r="G920" s="1078" t="s">
        <v>1304</v>
      </c>
      <c r="H920" s="1079">
        <v>0.3</v>
      </c>
      <c r="I920" s="1086">
        <f t="shared" si="39"/>
        <v>3713.13</v>
      </c>
      <c r="J920" s="1087">
        <f t="shared" si="41"/>
        <v>3713.13</v>
      </c>
      <c r="K920" s="1065"/>
    </row>
    <row r="921" spans="1:11" s="1066" customFormat="1" ht="49.2" customHeight="1">
      <c r="A921" s="1089" t="s">
        <v>2782</v>
      </c>
      <c r="B921" s="1090" t="s">
        <v>3090</v>
      </c>
      <c r="C921" s="1072">
        <v>46243</v>
      </c>
      <c r="D921" s="1093" t="s">
        <v>3052</v>
      </c>
      <c r="E921" s="1093" t="s">
        <v>3053</v>
      </c>
      <c r="F921" s="1077">
        <v>5124.07</v>
      </c>
      <c r="G921" s="1078" t="s">
        <v>1304</v>
      </c>
      <c r="H921" s="1079">
        <v>0.3</v>
      </c>
      <c r="I921" s="1086">
        <f t="shared" si="39"/>
        <v>1537.2209999999998</v>
      </c>
      <c r="J921" s="1087">
        <f t="shared" si="41"/>
        <v>1537.2209999999998</v>
      </c>
      <c r="K921" s="1065"/>
    </row>
    <row r="922" spans="1:11" s="1066" customFormat="1" ht="49.2" customHeight="1">
      <c r="A922" s="1089" t="s">
        <v>2782</v>
      </c>
      <c r="B922" s="1090" t="s">
        <v>3090</v>
      </c>
      <c r="C922" s="1072">
        <v>46243</v>
      </c>
      <c r="D922" s="1093" t="s">
        <v>3054</v>
      </c>
      <c r="E922" s="1093" t="s">
        <v>3055</v>
      </c>
      <c r="F922" s="1077">
        <v>5124.07</v>
      </c>
      <c r="G922" s="1078" t="s">
        <v>1304</v>
      </c>
      <c r="H922" s="1079">
        <v>0.3</v>
      </c>
      <c r="I922" s="1086">
        <f t="shared" si="39"/>
        <v>1537.2209999999998</v>
      </c>
      <c r="J922" s="1087">
        <f t="shared" si="41"/>
        <v>1537.2209999999998</v>
      </c>
      <c r="K922" s="1065"/>
    </row>
    <row r="923" spans="1:11" s="1066" customFormat="1" ht="49.2" customHeight="1">
      <c r="A923" s="1089" t="s">
        <v>2782</v>
      </c>
      <c r="B923" s="1090" t="s">
        <v>3090</v>
      </c>
      <c r="C923" s="1072">
        <v>46243</v>
      </c>
      <c r="D923" s="1093" t="s">
        <v>3056</v>
      </c>
      <c r="E923" s="1093" t="s">
        <v>3057</v>
      </c>
      <c r="F923" s="1077">
        <v>5124.07</v>
      </c>
      <c r="G923" s="1078" t="s">
        <v>1304</v>
      </c>
      <c r="H923" s="1079">
        <v>0.3</v>
      </c>
      <c r="I923" s="1086">
        <f t="shared" si="39"/>
        <v>1537.2209999999998</v>
      </c>
      <c r="J923" s="1087">
        <f t="shared" si="41"/>
        <v>1537.2209999999998</v>
      </c>
      <c r="K923" s="1065"/>
    </row>
    <row r="924" spans="1:11" s="1066" customFormat="1" ht="49.2" customHeight="1">
      <c r="A924" s="1089" t="s">
        <v>3091</v>
      </c>
      <c r="B924" s="1090" t="s">
        <v>3092</v>
      </c>
      <c r="C924" s="1072">
        <v>46244</v>
      </c>
      <c r="D924" s="1093" t="s">
        <v>3058</v>
      </c>
      <c r="E924" s="1093" t="s">
        <v>3059</v>
      </c>
      <c r="F924" s="1077">
        <v>12377.1</v>
      </c>
      <c r="G924" s="1078" t="s">
        <v>1304</v>
      </c>
      <c r="H924" s="1079">
        <v>0.3</v>
      </c>
      <c r="I924" s="1086">
        <f t="shared" si="39"/>
        <v>3713.13</v>
      </c>
      <c r="J924" s="1087">
        <f t="shared" si="41"/>
        <v>3713.13</v>
      </c>
      <c r="K924" s="1065"/>
    </row>
    <row r="925" spans="1:11" s="1066" customFormat="1" ht="49.2" customHeight="1">
      <c r="A925" s="1089" t="s">
        <v>3093</v>
      </c>
      <c r="B925" s="1090" t="s">
        <v>3094</v>
      </c>
      <c r="C925" s="1072">
        <v>46244</v>
      </c>
      <c r="D925" s="1093" t="s">
        <v>3060</v>
      </c>
      <c r="E925" s="1093" t="s">
        <v>3061</v>
      </c>
      <c r="F925" s="1077">
        <v>19018.11</v>
      </c>
      <c r="G925" s="1078" t="s">
        <v>1304</v>
      </c>
      <c r="H925" s="1079">
        <v>0.3</v>
      </c>
      <c r="I925" s="1086">
        <f t="shared" si="39"/>
        <v>5705.433</v>
      </c>
      <c r="J925" s="1087">
        <f t="shared" si="41"/>
        <v>5705.433</v>
      </c>
      <c r="K925" s="1065"/>
    </row>
    <row r="926" spans="1:11" s="1066" customFormat="1" ht="49.2" customHeight="1">
      <c r="A926" s="1089" t="s">
        <v>3091</v>
      </c>
      <c r="B926" s="1090" t="s">
        <v>3095</v>
      </c>
      <c r="C926" s="1072">
        <v>46244</v>
      </c>
      <c r="D926" s="1093" t="s">
        <v>3062</v>
      </c>
      <c r="E926" s="1093" t="s">
        <v>3063</v>
      </c>
      <c r="F926" s="1077">
        <v>12377.1</v>
      </c>
      <c r="G926" s="1078" t="s">
        <v>1304</v>
      </c>
      <c r="H926" s="1079">
        <v>0.3</v>
      </c>
      <c r="I926" s="1086">
        <f t="shared" si="39"/>
        <v>3713.13</v>
      </c>
      <c r="J926" s="1087">
        <f t="shared" si="41"/>
        <v>3713.13</v>
      </c>
      <c r="K926" s="1065"/>
    </row>
    <row r="927" spans="1:11" s="1066" customFormat="1" ht="49.2" customHeight="1">
      <c r="A927" s="1089" t="s">
        <v>3091</v>
      </c>
      <c r="B927" s="1090" t="s">
        <v>3095</v>
      </c>
      <c r="C927" s="1072">
        <v>46244</v>
      </c>
      <c r="D927" s="1093" t="s">
        <v>3064</v>
      </c>
      <c r="E927" s="1093" t="s">
        <v>3065</v>
      </c>
      <c r="F927" s="1077">
        <v>12377.1</v>
      </c>
      <c r="G927" s="1078" t="s">
        <v>1304</v>
      </c>
      <c r="H927" s="1079">
        <v>0.3</v>
      </c>
      <c r="I927" s="1086">
        <f t="shared" si="39"/>
        <v>3713.13</v>
      </c>
      <c r="J927" s="1087">
        <f t="shared" si="41"/>
        <v>3713.13</v>
      </c>
      <c r="K927" s="1065"/>
    </row>
    <row r="928" spans="1:11" s="1066" customFormat="1" ht="49.2" customHeight="1">
      <c r="A928" s="1089" t="s">
        <v>1217</v>
      </c>
      <c r="B928" s="1090" t="s">
        <v>3096</v>
      </c>
      <c r="C928" s="1072">
        <v>46257</v>
      </c>
      <c r="D928" s="1093" t="s">
        <v>3066</v>
      </c>
      <c r="E928" s="1093" t="s">
        <v>3067</v>
      </c>
      <c r="F928" s="1077">
        <v>329.77</v>
      </c>
      <c r="G928" s="1078" t="s">
        <v>3084</v>
      </c>
      <c r="H928" s="1079">
        <v>0.05</v>
      </c>
      <c r="I928" s="1086">
        <f t="shared" si="39"/>
        <v>16.488499999999998</v>
      </c>
      <c r="J928" s="1087">
        <f t="shared" si="41"/>
        <v>801.17621499999996</v>
      </c>
      <c r="K928" s="1065"/>
    </row>
    <row r="929" spans="1:11" s="1066" customFormat="1" ht="49.2" customHeight="1">
      <c r="A929" s="1089" t="s">
        <v>1497</v>
      </c>
      <c r="B929" s="1090" t="s">
        <v>3097</v>
      </c>
      <c r="C929" s="1072">
        <v>46257</v>
      </c>
      <c r="D929" s="1093" t="s">
        <v>3068</v>
      </c>
      <c r="E929" s="1093" t="s">
        <v>3069</v>
      </c>
      <c r="F929" s="1077">
        <v>397.67</v>
      </c>
      <c r="G929" s="1078" t="s">
        <v>3085</v>
      </c>
      <c r="H929" s="1079">
        <v>0.05</v>
      </c>
      <c r="I929" s="1086">
        <f t="shared" si="39"/>
        <v>19.883500000000002</v>
      </c>
      <c r="J929" s="1087">
        <f t="shared" si="41"/>
        <v>1827.8901550000003</v>
      </c>
      <c r="K929" s="1065"/>
    </row>
    <row r="930" spans="1:11" s="1066" customFormat="1" ht="49.2" customHeight="1">
      <c r="A930" s="1089" t="s">
        <v>3093</v>
      </c>
      <c r="B930" s="1090" t="s">
        <v>3098</v>
      </c>
      <c r="C930" s="1072">
        <v>46244</v>
      </c>
      <c r="D930" s="1093" t="s">
        <v>3070</v>
      </c>
      <c r="E930" s="1093" t="s">
        <v>3071</v>
      </c>
      <c r="F930" s="1077">
        <v>19018.11</v>
      </c>
      <c r="G930" s="1078" t="s">
        <v>1304</v>
      </c>
      <c r="H930" s="1079">
        <v>0.3</v>
      </c>
      <c r="I930" s="1086">
        <f t="shared" si="39"/>
        <v>5705.433</v>
      </c>
      <c r="J930" s="1087">
        <f t="shared" si="41"/>
        <v>5705.433</v>
      </c>
      <c r="K930" s="1065"/>
    </row>
    <row r="931" spans="1:11" s="1066" customFormat="1" ht="49.2" customHeight="1">
      <c r="A931" s="1089" t="s">
        <v>3093</v>
      </c>
      <c r="B931" s="1090" t="s">
        <v>3098</v>
      </c>
      <c r="C931" s="1072">
        <v>46244</v>
      </c>
      <c r="D931" s="1093" t="s">
        <v>3072</v>
      </c>
      <c r="E931" s="1093" t="s">
        <v>3073</v>
      </c>
      <c r="F931" s="1077">
        <v>19018.11</v>
      </c>
      <c r="G931" s="1078" t="s">
        <v>1304</v>
      </c>
      <c r="H931" s="1079">
        <v>0.3</v>
      </c>
      <c r="I931" s="1086">
        <f t="shared" si="39"/>
        <v>5705.433</v>
      </c>
      <c r="J931" s="1087">
        <f t="shared" si="41"/>
        <v>5705.433</v>
      </c>
      <c r="K931" s="1065"/>
    </row>
    <row r="932" spans="1:11" s="1066" customFormat="1" ht="49.2" customHeight="1">
      <c r="A932" s="1089" t="s">
        <v>3093</v>
      </c>
      <c r="B932" s="1090" t="s">
        <v>3098</v>
      </c>
      <c r="C932" s="1072">
        <v>46244</v>
      </c>
      <c r="D932" s="1093" t="s">
        <v>3074</v>
      </c>
      <c r="E932" s="1093" t="s">
        <v>3075</v>
      </c>
      <c r="F932" s="1077">
        <v>19018.11</v>
      </c>
      <c r="G932" s="1078" t="s">
        <v>1304</v>
      </c>
      <c r="H932" s="1079">
        <v>0.3</v>
      </c>
      <c r="I932" s="1086">
        <f t="shared" si="39"/>
        <v>5705.433</v>
      </c>
      <c r="J932" s="1087">
        <f t="shared" si="41"/>
        <v>5705.433</v>
      </c>
      <c r="K932" s="1065"/>
    </row>
    <row r="933" spans="1:11" s="1066" customFormat="1" ht="49.2" customHeight="1">
      <c r="A933" s="1089" t="s">
        <v>3093</v>
      </c>
      <c r="B933" s="1090" t="s">
        <v>3098</v>
      </c>
      <c r="C933" s="1072">
        <v>46244</v>
      </c>
      <c r="D933" s="1093" t="s">
        <v>3076</v>
      </c>
      <c r="E933" s="1093" t="s">
        <v>3077</v>
      </c>
      <c r="F933" s="1077">
        <v>19018.11</v>
      </c>
      <c r="G933" s="1078" t="s">
        <v>1304</v>
      </c>
      <c r="H933" s="1079">
        <v>0.3</v>
      </c>
      <c r="I933" s="1086">
        <f t="shared" si="39"/>
        <v>5705.433</v>
      </c>
      <c r="J933" s="1087">
        <f t="shared" si="41"/>
        <v>5705.433</v>
      </c>
      <c r="K933" s="1065"/>
    </row>
    <row r="934" spans="1:11" s="1066" customFormat="1" ht="49.2" customHeight="1">
      <c r="A934" s="1089" t="s">
        <v>3093</v>
      </c>
      <c r="B934" s="1090" t="s">
        <v>3098</v>
      </c>
      <c r="C934" s="1072">
        <v>46244</v>
      </c>
      <c r="D934" s="1093" t="s">
        <v>3078</v>
      </c>
      <c r="E934" s="1093" t="s">
        <v>3079</v>
      </c>
      <c r="F934" s="1077">
        <v>19018.11</v>
      </c>
      <c r="G934" s="1078" t="s">
        <v>1304</v>
      </c>
      <c r="H934" s="1079">
        <v>0.3</v>
      </c>
      <c r="I934" s="1086">
        <f t="shared" si="39"/>
        <v>5705.433</v>
      </c>
      <c r="J934" s="1087">
        <f t="shared" si="41"/>
        <v>5705.433</v>
      </c>
      <c r="K934" s="1065"/>
    </row>
    <row r="935" spans="1:11" s="1066" customFormat="1" ht="49.2" customHeight="1">
      <c r="A935" s="1089" t="s">
        <v>1471</v>
      </c>
      <c r="B935" s="1090" t="s">
        <v>3040</v>
      </c>
      <c r="C935" s="1072">
        <v>46239</v>
      </c>
      <c r="D935" s="1093" t="s">
        <v>3017</v>
      </c>
      <c r="E935" s="1093" t="s">
        <v>3016</v>
      </c>
      <c r="F935" s="1077">
        <v>212.41</v>
      </c>
      <c r="G935" s="1078" t="s">
        <v>3086</v>
      </c>
      <c r="H935" s="1079">
        <v>0.1</v>
      </c>
      <c r="I935" s="1086">
        <f t="shared" si="39"/>
        <v>21.241</v>
      </c>
      <c r="J935" s="1087">
        <f t="shared" si="41"/>
        <v>2161.2717499999999</v>
      </c>
      <c r="K935" s="1065"/>
    </row>
    <row r="936" spans="1:11" s="1066" customFormat="1" ht="49.2" customHeight="1">
      <c r="A936" s="1089" t="s">
        <v>1471</v>
      </c>
      <c r="B936" s="1090" t="s">
        <v>3099</v>
      </c>
      <c r="C936" s="1072">
        <v>46246</v>
      </c>
      <c r="D936" s="1093" t="s">
        <v>3080</v>
      </c>
      <c r="E936" s="1093" t="s">
        <v>3081</v>
      </c>
      <c r="F936" s="1077">
        <v>212.41</v>
      </c>
      <c r="G936" s="1078" t="s">
        <v>2289</v>
      </c>
      <c r="H936" s="1079">
        <v>0.3</v>
      </c>
      <c r="I936" s="1086">
        <f t="shared" si="39"/>
        <v>63.722999999999999</v>
      </c>
      <c r="J936" s="1087">
        <f t="shared" si="41"/>
        <v>5024.5585499999997</v>
      </c>
      <c r="K936" s="1065"/>
    </row>
    <row r="937" spans="1:11" s="1066" customFormat="1" ht="49.2" customHeight="1">
      <c r="A937" s="1089" t="s">
        <v>1471</v>
      </c>
      <c r="B937" s="1090" t="s">
        <v>3099</v>
      </c>
      <c r="C937" s="1072">
        <v>46246</v>
      </c>
      <c r="D937" s="1093" t="s">
        <v>3082</v>
      </c>
      <c r="E937" s="1093" t="s">
        <v>3083</v>
      </c>
      <c r="F937" s="1077">
        <v>212.41</v>
      </c>
      <c r="G937" s="1078" t="s">
        <v>2259</v>
      </c>
      <c r="H937" s="1079">
        <v>0.3</v>
      </c>
      <c r="I937" s="1086">
        <f t="shared" si="39"/>
        <v>63.722999999999999</v>
      </c>
      <c r="J937" s="1087">
        <f t="shared" si="41"/>
        <v>5025.8330100000003</v>
      </c>
      <c r="K937" s="1065"/>
    </row>
    <row r="938" spans="1:11" s="1066" customFormat="1" ht="49.2" customHeight="1">
      <c r="A938" s="1089" t="s">
        <v>3043</v>
      </c>
      <c r="B938" s="1090" t="s">
        <v>3045</v>
      </c>
      <c r="C938" s="1072">
        <v>46239</v>
      </c>
      <c r="D938" s="1093" t="s">
        <v>3121</v>
      </c>
      <c r="E938" s="1093" t="s">
        <v>3100</v>
      </c>
      <c r="F938" s="1077">
        <v>377.3</v>
      </c>
      <c r="G938" s="1078" t="s">
        <v>3142</v>
      </c>
      <c r="H938" s="1079">
        <v>0.1</v>
      </c>
      <c r="I938" s="1086">
        <f t="shared" si="39"/>
        <v>37.730000000000004</v>
      </c>
      <c r="J938" s="1087">
        <f t="shared" si="41"/>
        <v>109.417</v>
      </c>
      <c r="K938" s="1065"/>
    </row>
    <row r="939" spans="1:11" s="1066" customFormat="1" ht="49.2" customHeight="1">
      <c r="A939" s="1089" t="s">
        <v>3043</v>
      </c>
      <c r="B939" s="1090" t="s">
        <v>3045</v>
      </c>
      <c r="C939" s="1072">
        <v>46239</v>
      </c>
      <c r="D939" s="1093" t="s">
        <v>3122</v>
      </c>
      <c r="E939" s="1093" t="s">
        <v>3101</v>
      </c>
      <c r="F939" s="1077">
        <v>377.3</v>
      </c>
      <c r="G939" s="1078" t="s">
        <v>3143</v>
      </c>
      <c r="H939" s="1079">
        <v>0.45</v>
      </c>
      <c r="I939" s="1086">
        <f t="shared" si="39"/>
        <v>169.785</v>
      </c>
      <c r="J939" s="1087">
        <f t="shared" si="41"/>
        <v>3867.7022999999999</v>
      </c>
      <c r="K939" s="1065"/>
    </row>
    <row r="940" spans="1:11" s="1066" customFormat="1" ht="49.2" customHeight="1">
      <c r="A940" s="1089" t="s">
        <v>3043</v>
      </c>
      <c r="B940" s="1090" t="s">
        <v>3252</v>
      </c>
      <c r="C940" s="1072">
        <v>46239</v>
      </c>
      <c r="D940" s="1093" t="s">
        <v>3123</v>
      </c>
      <c r="E940" s="1093" t="s">
        <v>3102</v>
      </c>
      <c r="F940" s="1077">
        <v>377.3</v>
      </c>
      <c r="G940" s="1078" t="s">
        <v>3144</v>
      </c>
      <c r="H940" s="1079">
        <v>0.05</v>
      </c>
      <c r="I940" s="1086">
        <f t="shared" si="39"/>
        <v>18.865000000000002</v>
      </c>
      <c r="J940" s="1087">
        <f t="shared" si="41"/>
        <v>438.61125000000004</v>
      </c>
      <c r="K940" s="1065"/>
    </row>
    <row r="941" spans="1:11" s="1066" customFormat="1" ht="49.2" customHeight="1">
      <c r="A941" s="1089" t="s">
        <v>3043</v>
      </c>
      <c r="B941" s="1090" t="s">
        <v>3252</v>
      </c>
      <c r="C941" s="1072">
        <v>46239</v>
      </c>
      <c r="D941" s="1093" t="s">
        <v>3124</v>
      </c>
      <c r="E941" s="1093" t="s">
        <v>3103</v>
      </c>
      <c r="F941" s="1077">
        <v>377.3</v>
      </c>
      <c r="G941" s="1078" t="s">
        <v>3145</v>
      </c>
      <c r="H941" s="1079">
        <v>0.05</v>
      </c>
      <c r="I941" s="1086">
        <f t="shared" si="39"/>
        <v>18.865000000000002</v>
      </c>
      <c r="J941" s="1087">
        <f t="shared" si="41"/>
        <v>329.19425000000001</v>
      </c>
      <c r="K941" s="1065"/>
    </row>
    <row r="942" spans="1:11" s="1066" customFormat="1" ht="49.2" customHeight="1">
      <c r="A942" s="1089" t="s">
        <v>3253</v>
      </c>
      <c r="B942" s="1090" t="s">
        <v>3254</v>
      </c>
      <c r="C942" s="1072">
        <v>46239</v>
      </c>
      <c r="D942" s="1093" t="s">
        <v>3125</v>
      </c>
      <c r="E942" s="1093" t="s">
        <v>3104</v>
      </c>
      <c r="F942" s="1077">
        <v>602.32000000000005</v>
      </c>
      <c r="G942" s="1078" t="s">
        <v>3146</v>
      </c>
      <c r="H942" s="1079">
        <v>0.05</v>
      </c>
      <c r="I942" s="1086">
        <f t="shared" si="39"/>
        <v>30.116000000000003</v>
      </c>
      <c r="J942" s="1087">
        <f t="shared" si="41"/>
        <v>317.12148000000002</v>
      </c>
      <c r="K942" s="1065"/>
    </row>
    <row r="943" spans="1:11" s="1066" customFormat="1" ht="49.2" customHeight="1">
      <c r="A943" s="1089" t="s">
        <v>3043</v>
      </c>
      <c r="B943" s="1090" t="s">
        <v>3252</v>
      </c>
      <c r="C943" s="1072">
        <v>46239</v>
      </c>
      <c r="D943" s="1093" t="s">
        <v>3126</v>
      </c>
      <c r="E943" s="1093" t="s">
        <v>3105</v>
      </c>
      <c r="F943" s="1077">
        <v>377.3</v>
      </c>
      <c r="G943" s="1078" t="s">
        <v>3147</v>
      </c>
      <c r="H943" s="1079">
        <v>0.05</v>
      </c>
      <c r="I943" s="1086">
        <f t="shared" si="39"/>
        <v>18.865000000000002</v>
      </c>
      <c r="J943" s="1087">
        <f t="shared" si="41"/>
        <v>543.31200000000013</v>
      </c>
      <c r="K943" s="1065"/>
    </row>
    <row r="944" spans="1:11" s="1066" customFormat="1" ht="49.2" customHeight="1">
      <c r="A944" s="1089" t="s">
        <v>3043</v>
      </c>
      <c r="B944" s="1090" t="s">
        <v>3252</v>
      </c>
      <c r="C944" s="1072">
        <v>46239</v>
      </c>
      <c r="D944" s="1093" t="s">
        <v>3127</v>
      </c>
      <c r="E944" s="1093" t="s">
        <v>3106</v>
      </c>
      <c r="F944" s="1077">
        <v>377.3</v>
      </c>
      <c r="G944" s="1078" t="s">
        <v>3148</v>
      </c>
      <c r="H944" s="1079">
        <v>0.05</v>
      </c>
      <c r="I944" s="1086">
        <f t="shared" si="39"/>
        <v>18.865000000000002</v>
      </c>
      <c r="J944" s="1087">
        <f t="shared" si="41"/>
        <v>310.70654999999999</v>
      </c>
      <c r="K944" s="1065"/>
    </row>
    <row r="945" spans="1:11" s="1066" customFormat="1" ht="49.2" customHeight="1">
      <c r="A945" s="1089" t="s">
        <v>3253</v>
      </c>
      <c r="B945" s="1090" t="s">
        <v>3254</v>
      </c>
      <c r="C945" s="1072">
        <v>46239</v>
      </c>
      <c r="D945" s="1093" t="s">
        <v>3128</v>
      </c>
      <c r="E945" s="1093" t="s">
        <v>3107</v>
      </c>
      <c r="F945" s="1077">
        <v>602.32000000000005</v>
      </c>
      <c r="G945" s="1078" t="s">
        <v>3149</v>
      </c>
      <c r="H945" s="1079">
        <v>0.05</v>
      </c>
      <c r="I945" s="1086">
        <f t="shared" si="39"/>
        <v>30.116000000000003</v>
      </c>
      <c r="J945" s="1087">
        <f t="shared" si="41"/>
        <v>345.43052000000006</v>
      </c>
      <c r="K945" s="1065"/>
    </row>
    <row r="946" spans="1:11" s="1066" customFormat="1" ht="49.2" customHeight="1">
      <c r="A946" s="1089" t="s">
        <v>3043</v>
      </c>
      <c r="B946" s="1090" t="s">
        <v>3252</v>
      </c>
      <c r="C946" s="1072">
        <v>46239</v>
      </c>
      <c r="D946" s="1093" t="s">
        <v>3129</v>
      </c>
      <c r="E946" s="1093" t="s">
        <v>3108</v>
      </c>
      <c r="F946" s="1077">
        <v>377.3</v>
      </c>
      <c r="G946" s="1078" t="s">
        <v>3150</v>
      </c>
      <c r="H946" s="1079">
        <v>0.05</v>
      </c>
      <c r="I946" s="1086">
        <f t="shared" si="39"/>
        <v>18.865000000000002</v>
      </c>
      <c r="J946" s="1087">
        <f t="shared" si="41"/>
        <v>447.66645000000005</v>
      </c>
      <c r="K946" s="1065"/>
    </row>
    <row r="947" spans="1:11" s="1066" customFormat="1" ht="49.2" customHeight="1">
      <c r="A947" s="1089" t="s">
        <v>3043</v>
      </c>
      <c r="B947" s="1090" t="s">
        <v>3252</v>
      </c>
      <c r="C947" s="1072">
        <v>46239</v>
      </c>
      <c r="D947" s="1093" t="s">
        <v>3130</v>
      </c>
      <c r="E947" s="1093" t="s">
        <v>3109</v>
      </c>
      <c r="F947" s="1077">
        <v>377.3</v>
      </c>
      <c r="G947" s="1078" t="s">
        <v>3151</v>
      </c>
      <c r="H947" s="1079">
        <v>0.05</v>
      </c>
      <c r="I947" s="1086">
        <f t="shared" si="39"/>
        <v>18.865000000000002</v>
      </c>
      <c r="J947" s="1087">
        <f t="shared" si="41"/>
        <v>297.12375000000003</v>
      </c>
      <c r="K947" s="1065"/>
    </row>
    <row r="948" spans="1:11" s="1066" customFormat="1" ht="49.2" customHeight="1">
      <c r="A948" s="1089" t="s">
        <v>3253</v>
      </c>
      <c r="B948" s="1090" t="s">
        <v>3254</v>
      </c>
      <c r="C948" s="1072">
        <v>46239</v>
      </c>
      <c r="D948" s="1093" t="s">
        <v>3131</v>
      </c>
      <c r="E948" s="1093" t="s">
        <v>3110</v>
      </c>
      <c r="F948" s="1077">
        <v>602.32000000000005</v>
      </c>
      <c r="G948" s="1078" t="s">
        <v>3152</v>
      </c>
      <c r="H948" s="1079">
        <v>0.05</v>
      </c>
      <c r="I948" s="1086">
        <f t="shared" si="39"/>
        <v>30.116000000000003</v>
      </c>
      <c r="J948" s="1087">
        <f t="shared" si="41"/>
        <v>381.56972000000002</v>
      </c>
      <c r="K948" s="1065"/>
    </row>
    <row r="949" spans="1:11" s="1066" customFormat="1" ht="49.2" customHeight="1">
      <c r="A949" s="1089" t="s">
        <v>3043</v>
      </c>
      <c r="B949" s="1090" t="s">
        <v>3252</v>
      </c>
      <c r="C949" s="1072">
        <v>46239</v>
      </c>
      <c r="D949" s="1093" t="s">
        <v>3132</v>
      </c>
      <c r="E949" s="1093" t="s">
        <v>3111</v>
      </c>
      <c r="F949" s="1077">
        <v>377.3</v>
      </c>
      <c r="G949" s="1078" t="s">
        <v>3153</v>
      </c>
      <c r="H949" s="1079">
        <v>0.05</v>
      </c>
      <c r="I949" s="1086">
        <f t="shared" si="39"/>
        <v>18.865000000000002</v>
      </c>
      <c r="J949" s="1087">
        <f t="shared" si="41"/>
        <v>278.82470000000001</v>
      </c>
      <c r="K949" s="1065"/>
    </row>
    <row r="950" spans="1:11" s="1066" customFormat="1" ht="49.2" customHeight="1">
      <c r="A950" s="1089" t="s">
        <v>3253</v>
      </c>
      <c r="B950" s="1090" t="s">
        <v>3254</v>
      </c>
      <c r="C950" s="1072">
        <v>46239</v>
      </c>
      <c r="D950" s="1093" t="s">
        <v>3133</v>
      </c>
      <c r="E950" s="1093" t="s">
        <v>3112</v>
      </c>
      <c r="F950" s="1077">
        <v>602.32000000000005</v>
      </c>
      <c r="G950" s="1078" t="s">
        <v>3154</v>
      </c>
      <c r="H950" s="1079">
        <v>0.05</v>
      </c>
      <c r="I950" s="1086">
        <f t="shared" si="39"/>
        <v>30.116000000000003</v>
      </c>
      <c r="J950" s="1087">
        <f t="shared" si="41"/>
        <v>410.48108000000008</v>
      </c>
      <c r="K950" s="1065"/>
    </row>
    <row r="951" spans="1:11" s="1066" customFormat="1" ht="49.2" customHeight="1">
      <c r="A951" s="1089" t="s">
        <v>3043</v>
      </c>
      <c r="B951" s="1090" t="s">
        <v>3252</v>
      </c>
      <c r="C951" s="1072">
        <v>46239</v>
      </c>
      <c r="D951" s="1093" t="s">
        <v>3134</v>
      </c>
      <c r="E951" s="1093" t="s">
        <v>3113</v>
      </c>
      <c r="F951" s="1077">
        <v>377.3</v>
      </c>
      <c r="G951" s="1078" t="s">
        <v>3155</v>
      </c>
      <c r="H951" s="1079">
        <v>0.05</v>
      </c>
      <c r="I951" s="1086">
        <f t="shared" si="39"/>
        <v>18.865000000000002</v>
      </c>
      <c r="J951" s="1087">
        <f t="shared" si="41"/>
        <v>543.31200000000013</v>
      </c>
      <c r="K951" s="1065"/>
    </row>
    <row r="952" spans="1:11" s="1066" customFormat="1" ht="49.2" customHeight="1">
      <c r="A952" s="1089" t="s">
        <v>3043</v>
      </c>
      <c r="B952" s="1090" t="s">
        <v>3252</v>
      </c>
      <c r="C952" s="1072">
        <v>46239</v>
      </c>
      <c r="D952" s="1093" t="s">
        <v>3135</v>
      </c>
      <c r="E952" s="1093" t="s">
        <v>3114</v>
      </c>
      <c r="F952" s="1077">
        <v>377.3</v>
      </c>
      <c r="G952" s="1078" t="s">
        <v>3142</v>
      </c>
      <c r="H952" s="1079">
        <v>0.05</v>
      </c>
      <c r="I952" s="1086">
        <f t="shared" si="39"/>
        <v>18.865000000000002</v>
      </c>
      <c r="J952" s="1087">
        <f t="shared" si="41"/>
        <v>54.708500000000001</v>
      </c>
      <c r="K952" s="1065"/>
    </row>
    <row r="953" spans="1:11" s="1066" customFormat="1" ht="49.2" customHeight="1">
      <c r="A953" s="1089" t="s">
        <v>3043</v>
      </c>
      <c r="B953" s="1090" t="s">
        <v>3252</v>
      </c>
      <c r="C953" s="1072">
        <v>46239</v>
      </c>
      <c r="D953" s="1093" t="s">
        <v>3136</v>
      </c>
      <c r="E953" s="1093" t="s">
        <v>3115</v>
      </c>
      <c r="F953" s="1077">
        <v>377.3</v>
      </c>
      <c r="G953" s="1078" t="s">
        <v>3038</v>
      </c>
      <c r="H953" s="1079">
        <v>0.05</v>
      </c>
      <c r="I953" s="1086">
        <f t="shared" si="39"/>
        <v>18.865000000000002</v>
      </c>
      <c r="J953" s="1087">
        <f t="shared" si="41"/>
        <v>263.54405000000003</v>
      </c>
      <c r="K953" s="1065"/>
    </row>
    <row r="954" spans="1:11" s="1066" customFormat="1" ht="49.2" customHeight="1">
      <c r="A954" s="1089" t="s">
        <v>3043</v>
      </c>
      <c r="B954" s="1090" t="s">
        <v>3252</v>
      </c>
      <c r="C954" s="1072">
        <v>46239</v>
      </c>
      <c r="D954" s="1093" t="s">
        <v>3137</v>
      </c>
      <c r="E954" s="1093" t="s">
        <v>3116</v>
      </c>
      <c r="F954" s="1077">
        <v>377.3</v>
      </c>
      <c r="G954" s="1078" t="s">
        <v>3156</v>
      </c>
      <c r="H954" s="1079">
        <v>0.05</v>
      </c>
      <c r="I954" s="1086">
        <f t="shared" si="39"/>
        <v>18.865000000000002</v>
      </c>
      <c r="J954" s="1087">
        <f t="shared" si="41"/>
        <v>288.25720000000001</v>
      </c>
      <c r="K954" s="1065"/>
    </row>
    <row r="955" spans="1:11" s="1066" customFormat="1" ht="49.2" customHeight="1">
      <c r="A955" s="1089" t="s">
        <v>3043</v>
      </c>
      <c r="B955" s="1090" t="s">
        <v>3252</v>
      </c>
      <c r="C955" s="1072">
        <v>46239</v>
      </c>
      <c r="D955" s="1093" t="s">
        <v>3138</v>
      </c>
      <c r="E955" s="1093" t="s">
        <v>3117</v>
      </c>
      <c r="F955" s="1077">
        <v>377.3</v>
      </c>
      <c r="G955" s="1078" t="s">
        <v>3157</v>
      </c>
      <c r="H955" s="1079">
        <v>0.05</v>
      </c>
      <c r="I955" s="1086">
        <f t="shared" si="39"/>
        <v>18.865000000000002</v>
      </c>
      <c r="J955" s="1087">
        <f t="shared" si="41"/>
        <v>60.933950000000003</v>
      </c>
      <c r="K955" s="1065"/>
    </row>
    <row r="956" spans="1:11" s="1066" customFormat="1" ht="49.2" customHeight="1">
      <c r="A956" s="1089" t="s">
        <v>3043</v>
      </c>
      <c r="B956" s="1090" t="s">
        <v>3252</v>
      </c>
      <c r="C956" s="1072">
        <v>46239</v>
      </c>
      <c r="D956" s="1093" t="s">
        <v>3139</v>
      </c>
      <c r="E956" s="1093" t="s">
        <v>3118</v>
      </c>
      <c r="F956" s="1077">
        <v>377.3</v>
      </c>
      <c r="G956" s="1078" t="s">
        <v>3158</v>
      </c>
      <c r="H956" s="1079">
        <v>0.05</v>
      </c>
      <c r="I956" s="1086">
        <f t="shared" si="39"/>
        <v>18.865000000000002</v>
      </c>
      <c r="J956" s="1087">
        <f t="shared" si="41"/>
        <v>226.94595000000001</v>
      </c>
      <c r="K956" s="1065"/>
    </row>
    <row r="957" spans="1:11" s="1066" customFormat="1" ht="49.2" customHeight="1">
      <c r="A957" s="1074" t="s">
        <v>1765</v>
      </c>
      <c r="B957" s="1075" t="s">
        <v>3042</v>
      </c>
      <c r="C957" s="1071">
        <v>46244</v>
      </c>
      <c r="D957" s="1093" t="s">
        <v>3140</v>
      </c>
      <c r="E957" s="1093" t="s">
        <v>3119</v>
      </c>
      <c r="F957" s="1077">
        <v>22.31</v>
      </c>
      <c r="G957" s="1078" t="s">
        <v>3159</v>
      </c>
      <c r="H957" s="1079">
        <v>1</v>
      </c>
      <c r="I957" s="1086">
        <f t="shared" si="39"/>
        <v>22.31</v>
      </c>
      <c r="J957" s="1087">
        <f t="shared" si="41"/>
        <v>54522.293499999992</v>
      </c>
      <c r="K957" s="1065"/>
    </row>
    <row r="958" spans="1:11" s="1066" customFormat="1" ht="49.2" customHeight="1">
      <c r="A958" s="1089" t="s">
        <v>3043</v>
      </c>
      <c r="B958" s="1090" t="s">
        <v>3252</v>
      </c>
      <c r="C958" s="1071">
        <v>46239</v>
      </c>
      <c r="D958" s="1093" t="s">
        <v>3141</v>
      </c>
      <c r="E958" s="1093" t="s">
        <v>3120</v>
      </c>
      <c r="F958" s="1077">
        <v>377.3</v>
      </c>
      <c r="G958" s="1078" t="s">
        <v>3160</v>
      </c>
      <c r="H958" s="1079">
        <v>0.05</v>
      </c>
      <c r="I958" s="1086">
        <f t="shared" si="39"/>
        <v>18.865000000000002</v>
      </c>
      <c r="J958" s="1087">
        <f t="shared" si="41"/>
        <v>495.96085000000005</v>
      </c>
      <c r="K958" s="1065"/>
    </row>
    <row r="959" spans="1:11" s="1066" customFormat="1" ht="49.2" customHeight="1">
      <c r="A959" s="1074" t="s">
        <v>2782</v>
      </c>
      <c r="B959" s="1075" t="s">
        <v>3090</v>
      </c>
      <c r="C959" s="1071">
        <v>46239</v>
      </c>
      <c r="D959" s="1093" t="s">
        <v>3161</v>
      </c>
      <c r="E959" s="1093" t="s">
        <v>3162</v>
      </c>
      <c r="F959" s="1077">
        <v>5124.07</v>
      </c>
      <c r="G959" s="1078" t="s">
        <v>1304</v>
      </c>
      <c r="H959" s="1079">
        <v>0.35</v>
      </c>
      <c r="I959" s="1086">
        <f t="shared" si="39"/>
        <v>1793.4244999999999</v>
      </c>
      <c r="J959" s="1087">
        <f t="shared" si="41"/>
        <v>1793.4244999999999</v>
      </c>
      <c r="K959" s="1065"/>
    </row>
    <row r="960" spans="1:11" s="1066" customFormat="1" ht="49.2" customHeight="1">
      <c r="A960" s="1074" t="s">
        <v>2782</v>
      </c>
      <c r="B960" s="1075" t="s">
        <v>3090</v>
      </c>
      <c r="C960" s="1071">
        <v>46239</v>
      </c>
      <c r="D960" s="1093" t="s">
        <v>3163</v>
      </c>
      <c r="E960" s="1093" t="s">
        <v>3164</v>
      </c>
      <c r="F960" s="1077">
        <v>5124.07</v>
      </c>
      <c r="G960" s="1078" t="s">
        <v>1304</v>
      </c>
      <c r="H960" s="1079">
        <v>0.35</v>
      </c>
      <c r="I960" s="1086">
        <f t="shared" si="39"/>
        <v>1793.4244999999999</v>
      </c>
      <c r="J960" s="1087">
        <f t="shared" si="41"/>
        <v>1793.4244999999999</v>
      </c>
      <c r="K960" s="1065"/>
    </row>
    <row r="961" spans="1:11" s="1066" customFormat="1" ht="49.2" customHeight="1">
      <c r="A961" s="1074" t="s">
        <v>2784</v>
      </c>
      <c r="B961" s="1075" t="s">
        <v>3255</v>
      </c>
      <c r="C961" s="1071">
        <v>46239</v>
      </c>
      <c r="D961" s="1093" t="s">
        <v>3165</v>
      </c>
      <c r="E961" s="1093" t="s">
        <v>3166</v>
      </c>
      <c r="F961" s="1077">
        <v>12444.99</v>
      </c>
      <c r="G961" s="1078" t="s">
        <v>1304</v>
      </c>
      <c r="H961" s="1079">
        <v>0.35</v>
      </c>
      <c r="I961" s="1086">
        <f t="shared" si="39"/>
        <v>4355.7464999999993</v>
      </c>
      <c r="J961" s="1087">
        <f t="shared" si="41"/>
        <v>4355.7464999999993</v>
      </c>
      <c r="K961" s="1065"/>
    </row>
    <row r="962" spans="1:11" s="1066" customFormat="1" ht="49.2" customHeight="1">
      <c r="A962" s="1074" t="s">
        <v>2782</v>
      </c>
      <c r="B962" s="1075" t="s">
        <v>3090</v>
      </c>
      <c r="C962" s="1071">
        <v>46239</v>
      </c>
      <c r="D962" s="1093" t="s">
        <v>3167</v>
      </c>
      <c r="E962" s="1093" t="s">
        <v>3168</v>
      </c>
      <c r="F962" s="1077">
        <v>5124.07</v>
      </c>
      <c r="G962" s="1078" t="s">
        <v>1304</v>
      </c>
      <c r="H962" s="1079">
        <v>0.35</v>
      </c>
      <c r="I962" s="1086">
        <f t="shared" si="39"/>
        <v>1793.4244999999999</v>
      </c>
      <c r="J962" s="1087">
        <f t="shared" si="41"/>
        <v>1793.4244999999999</v>
      </c>
      <c r="K962" s="1065"/>
    </row>
    <row r="963" spans="1:11" s="1066" customFormat="1" ht="49.2" customHeight="1">
      <c r="A963" s="1074" t="s">
        <v>2782</v>
      </c>
      <c r="B963" s="1075" t="s">
        <v>3090</v>
      </c>
      <c r="C963" s="1071">
        <v>46239</v>
      </c>
      <c r="D963" s="1093" t="s">
        <v>3169</v>
      </c>
      <c r="E963" s="1093" t="s">
        <v>3170</v>
      </c>
      <c r="F963" s="1077">
        <v>5124.07</v>
      </c>
      <c r="G963" s="1078" t="s">
        <v>1304</v>
      </c>
      <c r="H963" s="1079">
        <v>0.35</v>
      </c>
      <c r="I963" s="1086">
        <f t="shared" si="39"/>
        <v>1793.4244999999999</v>
      </c>
      <c r="J963" s="1087">
        <f t="shared" si="41"/>
        <v>1793.4244999999999</v>
      </c>
      <c r="K963" s="1065"/>
    </row>
    <row r="964" spans="1:11" s="1066" customFormat="1" ht="49.2" customHeight="1">
      <c r="A964" s="1074" t="s">
        <v>2784</v>
      </c>
      <c r="B964" s="1075" t="s">
        <v>3255</v>
      </c>
      <c r="C964" s="1071">
        <v>46239</v>
      </c>
      <c r="D964" s="1093" t="s">
        <v>3171</v>
      </c>
      <c r="E964" s="1093" t="s">
        <v>3172</v>
      </c>
      <c r="F964" s="1077">
        <v>12444.99</v>
      </c>
      <c r="G964" s="1078" t="s">
        <v>1304</v>
      </c>
      <c r="H964" s="1079">
        <v>0.35</v>
      </c>
      <c r="I964" s="1086">
        <f t="shared" si="39"/>
        <v>4355.7464999999993</v>
      </c>
      <c r="J964" s="1087">
        <f t="shared" si="41"/>
        <v>4355.7464999999993</v>
      </c>
      <c r="K964" s="1065"/>
    </row>
    <row r="965" spans="1:11" s="1066" customFormat="1" ht="49.2" customHeight="1">
      <c r="A965" s="1074" t="s">
        <v>2782</v>
      </c>
      <c r="B965" s="1075" t="s">
        <v>3090</v>
      </c>
      <c r="C965" s="1071">
        <v>46239</v>
      </c>
      <c r="D965" s="1093" t="s">
        <v>3173</v>
      </c>
      <c r="E965" s="1093" t="s">
        <v>3174</v>
      </c>
      <c r="F965" s="1077">
        <v>5124.07</v>
      </c>
      <c r="G965" s="1078" t="s">
        <v>1304</v>
      </c>
      <c r="H965" s="1079">
        <v>0.35</v>
      </c>
      <c r="I965" s="1086">
        <f t="shared" si="39"/>
        <v>1793.4244999999999</v>
      </c>
      <c r="J965" s="1087">
        <f t="shared" si="41"/>
        <v>1793.4244999999999</v>
      </c>
      <c r="K965" s="1065"/>
    </row>
    <row r="966" spans="1:11" s="1066" customFormat="1" ht="49.2" customHeight="1">
      <c r="A966" s="1074" t="s">
        <v>2782</v>
      </c>
      <c r="B966" s="1075" t="s">
        <v>3090</v>
      </c>
      <c r="C966" s="1071">
        <v>46239</v>
      </c>
      <c r="D966" s="1093" t="s">
        <v>3175</v>
      </c>
      <c r="E966" s="1093" t="s">
        <v>3176</v>
      </c>
      <c r="F966" s="1077">
        <v>5124.07</v>
      </c>
      <c r="G966" s="1078" t="s">
        <v>1304</v>
      </c>
      <c r="H966" s="1079">
        <v>0.35</v>
      </c>
      <c r="I966" s="1086">
        <f t="shared" si="39"/>
        <v>1793.4244999999999</v>
      </c>
      <c r="J966" s="1087">
        <f t="shared" si="41"/>
        <v>1793.4244999999999</v>
      </c>
      <c r="K966" s="1065"/>
    </row>
    <row r="967" spans="1:11" s="1066" customFormat="1" ht="49.2" customHeight="1">
      <c r="A967" s="1074" t="s">
        <v>2784</v>
      </c>
      <c r="B967" s="1075" t="s">
        <v>3255</v>
      </c>
      <c r="C967" s="1071">
        <v>46239</v>
      </c>
      <c r="D967" s="1093" t="s">
        <v>3177</v>
      </c>
      <c r="E967" s="1093" t="s">
        <v>3178</v>
      </c>
      <c r="F967" s="1077">
        <v>12444.99</v>
      </c>
      <c r="G967" s="1078" t="s">
        <v>1304</v>
      </c>
      <c r="H967" s="1079">
        <v>0.35</v>
      </c>
      <c r="I967" s="1086">
        <f t="shared" si="39"/>
        <v>4355.7464999999993</v>
      </c>
      <c r="J967" s="1087">
        <f t="shared" si="41"/>
        <v>4355.7464999999993</v>
      </c>
      <c r="K967" s="1065"/>
    </row>
    <row r="968" spans="1:11" s="1066" customFormat="1" ht="49.2" customHeight="1">
      <c r="A968" s="1074" t="s">
        <v>2782</v>
      </c>
      <c r="B968" s="1075" t="s">
        <v>3090</v>
      </c>
      <c r="C968" s="1071">
        <v>46239</v>
      </c>
      <c r="D968" s="1093" t="s">
        <v>3179</v>
      </c>
      <c r="E968" s="1093" t="s">
        <v>3180</v>
      </c>
      <c r="F968" s="1077">
        <v>5124.07</v>
      </c>
      <c r="G968" s="1078" t="s">
        <v>1304</v>
      </c>
      <c r="H968" s="1079">
        <v>0.35</v>
      </c>
      <c r="I968" s="1086">
        <f t="shared" si="39"/>
        <v>1793.4244999999999</v>
      </c>
      <c r="J968" s="1087">
        <f t="shared" si="41"/>
        <v>1793.4244999999999</v>
      </c>
      <c r="K968" s="1065"/>
    </row>
    <row r="969" spans="1:11" s="1066" customFormat="1" ht="49.2" customHeight="1">
      <c r="A969" s="1074" t="s">
        <v>2782</v>
      </c>
      <c r="B969" s="1075" t="s">
        <v>3090</v>
      </c>
      <c r="C969" s="1071">
        <v>46239</v>
      </c>
      <c r="D969" s="1093" t="s">
        <v>3181</v>
      </c>
      <c r="E969" s="1093" t="s">
        <v>3182</v>
      </c>
      <c r="F969" s="1077">
        <v>5124.07</v>
      </c>
      <c r="G969" s="1078" t="s">
        <v>1304</v>
      </c>
      <c r="H969" s="1079">
        <v>0.35</v>
      </c>
      <c r="I969" s="1086">
        <f t="shared" si="39"/>
        <v>1793.4244999999999</v>
      </c>
      <c r="J969" s="1087">
        <f t="shared" si="41"/>
        <v>1793.4244999999999</v>
      </c>
      <c r="K969" s="1065"/>
    </row>
    <row r="970" spans="1:11" s="1066" customFormat="1" ht="49.2" customHeight="1">
      <c r="A970" s="1074" t="s">
        <v>2784</v>
      </c>
      <c r="B970" s="1075" t="s">
        <v>3255</v>
      </c>
      <c r="C970" s="1071">
        <v>46240</v>
      </c>
      <c r="D970" s="1093" t="s">
        <v>3183</v>
      </c>
      <c r="E970" s="1093" t="s">
        <v>3184</v>
      </c>
      <c r="F970" s="1077">
        <v>12444.99</v>
      </c>
      <c r="G970" s="1078" t="s">
        <v>1304</v>
      </c>
      <c r="H970" s="1079">
        <v>0.35</v>
      </c>
      <c r="I970" s="1086">
        <f t="shared" si="39"/>
        <v>4355.7464999999993</v>
      </c>
      <c r="J970" s="1087">
        <f t="shared" si="41"/>
        <v>4355.7464999999993</v>
      </c>
      <c r="K970" s="1065"/>
    </row>
    <row r="971" spans="1:11" s="1066" customFormat="1" ht="49.2" customHeight="1">
      <c r="A971" s="1074" t="s">
        <v>2782</v>
      </c>
      <c r="B971" s="1075" t="s">
        <v>3090</v>
      </c>
      <c r="C971" s="1071">
        <v>46240</v>
      </c>
      <c r="D971" s="1093" t="s">
        <v>3185</v>
      </c>
      <c r="E971" s="1093" t="s">
        <v>3186</v>
      </c>
      <c r="F971" s="1077">
        <v>5124.07</v>
      </c>
      <c r="G971" s="1078" t="s">
        <v>1304</v>
      </c>
      <c r="H971" s="1079">
        <v>0.35</v>
      </c>
      <c r="I971" s="1086">
        <f t="shared" si="39"/>
        <v>1793.4244999999999</v>
      </c>
      <c r="J971" s="1087">
        <f t="shared" si="41"/>
        <v>1793.4244999999999</v>
      </c>
      <c r="K971" s="1065"/>
    </row>
    <row r="972" spans="1:11" s="1066" customFormat="1" ht="49.2" customHeight="1">
      <c r="A972" s="1074" t="s">
        <v>2782</v>
      </c>
      <c r="B972" s="1075" t="s">
        <v>3090</v>
      </c>
      <c r="C972" s="1071">
        <v>46240</v>
      </c>
      <c r="D972" s="1093" t="s">
        <v>3187</v>
      </c>
      <c r="E972" s="1093" t="s">
        <v>3188</v>
      </c>
      <c r="F972" s="1077">
        <v>5124.07</v>
      </c>
      <c r="G972" s="1078" t="s">
        <v>1304</v>
      </c>
      <c r="H972" s="1079">
        <v>0.35</v>
      </c>
      <c r="I972" s="1086">
        <f t="shared" si="39"/>
        <v>1793.4244999999999</v>
      </c>
      <c r="J972" s="1087">
        <f t="shared" si="41"/>
        <v>1793.4244999999999</v>
      </c>
      <c r="K972" s="1065"/>
    </row>
    <row r="973" spans="1:11" s="1066" customFormat="1" ht="49.2" customHeight="1">
      <c r="A973" s="1074" t="s">
        <v>2782</v>
      </c>
      <c r="B973" s="1075" t="s">
        <v>3090</v>
      </c>
      <c r="C973" s="1071">
        <v>46240</v>
      </c>
      <c r="D973" s="1093" t="s">
        <v>3189</v>
      </c>
      <c r="E973" s="1093" t="s">
        <v>3190</v>
      </c>
      <c r="F973" s="1077">
        <v>5124.07</v>
      </c>
      <c r="G973" s="1078" t="s">
        <v>1304</v>
      </c>
      <c r="H973" s="1079">
        <v>0.35</v>
      </c>
      <c r="I973" s="1086">
        <f t="shared" ref="I973:J1000" si="42">H973*F973</f>
        <v>1793.4244999999999</v>
      </c>
      <c r="J973" s="1087">
        <f t="shared" si="41"/>
        <v>1793.4244999999999</v>
      </c>
      <c r="K973" s="1065"/>
    </row>
    <row r="974" spans="1:11" s="1066" customFormat="1" ht="49.2" customHeight="1">
      <c r="A974" s="1074" t="s">
        <v>2782</v>
      </c>
      <c r="B974" s="1075" t="s">
        <v>3090</v>
      </c>
      <c r="C974" s="1071">
        <v>46240</v>
      </c>
      <c r="D974" s="1093" t="s">
        <v>3191</v>
      </c>
      <c r="E974" s="1093" t="s">
        <v>3192</v>
      </c>
      <c r="F974" s="1077">
        <v>5124.07</v>
      </c>
      <c r="G974" s="1078" t="s">
        <v>1304</v>
      </c>
      <c r="H974" s="1079">
        <v>0.35</v>
      </c>
      <c r="I974" s="1086">
        <f t="shared" si="42"/>
        <v>1793.4244999999999</v>
      </c>
      <c r="J974" s="1087">
        <f t="shared" si="41"/>
        <v>1793.4244999999999</v>
      </c>
      <c r="K974" s="1065"/>
    </row>
    <row r="975" spans="1:11" s="1066" customFormat="1" ht="49.2" customHeight="1">
      <c r="A975" s="1074" t="s">
        <v>2782</v>
      </c>
      <c r="B975" s="1075" t="s">
        <v>3090</v>
      </c>
      <c r="C975" s="1071">
        <v>46240</v>
      </c>
      <c r="D975" s="1093" t="s">
        <v>3193</v>
      </c>
      <c r="E975" s="1093" t="s">
        <v>3194</v>
      </c>
      <c r="F975" s="1077">
        <v>5124.07</v>
      </c>
      <c r="G975" s="1078" t="s">
        <v>1304</v>
      </c>
      <c r="H975" s="1079">
        <v>0.35</v>
      </c>
      <c r="I975" s="1086">
        <f t="shared" si="42"/>
        <v>1793.4244999999999</v>
      </c>
      <c r="J975" s="1087">
        <f t="shared" si="41"/>
        <v>1793.4244999999999</v>
      </c>
      <c r="K975" s="1065"/>
    </row>
    <row r="976" spans="1:11" s="1066" customFormat="1" ht="49.2" customHeight="1">
      <c r="A976" s="1074" t="s">
        <v>2782</v>
      </c>
      <c r="B976" s="1075" t="s">
        <v>3090</v>
      </c>
      <c r="C976" s="1071">
        <v>46240</v>
      </c>
      <c r="D976" s="1093" t="s">
        <v>3195</v>
      </c>
      <c r="E976" s="1093" t="s">
        <v>3196</v>
      </c>
      <c r="F976" s="1077">
        <v>5124.07</v>
      </c>
      <c r="G976" s="1078" t="s">
        <v>1304</v>
      </c>
      <c r="H976" s="1079">
        <v>0.35</v>
      </c>
      <c r="I976" s="1086">
        <f t="shared" si="42"/>
        <v>1793.4244999999999</v>
      </c>
      <c r="J976" s="1087">
        <f t="shared" si="41"/>
        <v>1793.4244999999999</v>
      </c>
      <c r="K976" s="1065"/>
    </row>
    <row r="977" spans="1:11" s="1066" customFormat="1" ht="49.2" customHeight="1">
      <c r="A977" s="1074" t="s">
        <v>2782</v>
      </c>
      <c r="B977" s="1075" t="s">
        <v>3090</v>
      </c>
      <c r="C977" s="1071">
        <v>46240</v>
      </c>
      <c r="D977" s="1093" t="s">
        <v>3197</v>
      </c>
      <c r="E977" s="1093" t="s">
        <v>3198</v>
      </c>
      <c r="F977" s="1077">
        <v>5124.07</v>
      </c>
      <c r="G977" s="1078" t="s">
        <v>1304</v>
      </c>
      <c r="H977" s="1079">
        <v>0.35</v>
      </c>
      <c r="I977" s="1086">
        <f t="shared" si="42"/>
        <v>1793.4244999999999</v>
      </c>
      <c r="J977" s="1087">
        <f t="shared" si="41"/>
        <v>1793.4244999999999</v>
      </c>
      <c r="K977" s="1065"/>
    </row>
    <row r="978" spans="1:11" s="1066" customFormat="1" ht="49.2" customHeight="1">
      <c r="A978" s="1074" t="s">
        <v>2782</v>
      </c>
      <c r="B978" s="1075" t="s">
        <v>3090</v>
      </c>
      <c r="C978" s="1071">
        <v>46240</v>
      </c>
      <c r="D978" s="1093" t="s">
        <v>3199</v>
      </c>
      <c r="E978" s="1093" t="s">
        <v>3200</v>
      </c>
      <c r="F978" s="1077">
        <v>5124.07</v>
      </c>
      <c r="G978" s="1078" t="s">
        <v>1304</v>
      </c>
      <c r="H978" s="1079">
        <v>0.35</v>
      </c>
      <c r="I978" s="1086">
        <f t="shared" si="42"/>
        <v>1793.4244999999999</v>
      </c>
      <c r="J978" s="1087">
        <f t="shared" si="41"/>
        <v>1793.4244999999999</v>
      </c>
      <c r="K978" s="1065"/>
    </row>
    <row r="979" spans="1:11" s="1066" customFormat="1" ht="49.2" customHeight="1">
      <c r="A979" s="1074" t="s">
        <v>966</v>
      </c>
      <c r="B979" s="1075" t="s">
        <v>3042</v>
      </c>
      <c r="C979" s="1071">
        <v>46240</v>
      </c>
      <c r="D979" s="1093" t="s">
        <v>3201</v>
      </c>
      <c r="E979" s="1093" t="s">
        <v>3202</v>
      </c>
      <c r="F979" s="1077">
        <v>22.31</v>
      </c>
      <c r="G979" s="1078" t="s">
        <v>3243</v>
      </c>
      <c r="H979" s="1079">
        <v>1</v>
      </c>
      <c r="I979" s="1086">
        <f t="shared" si="42"/>
        <v>22.31</v>
      </c>
      <c r="J979" s="1087">
        <f t="shared" si="41"/>
        <v>6776.4394000000002</v>
      </c>
      <c r="K979" s="1065"/>
    </row>
    <row r="980" spans="1:11" s="1066" customFormat="1" ht="49.2" customHeight="1">
      <c r="A980" s="1074" t="s">
        <v>3256</v>
      </c>
      <c r="B980" s="1075" t="s">
        <v>3257</v>
      </c>
      <c r="C980" s="1071">
        <v>46246</v>
      </c>
      <c r="D980" s="1093" t="s">
        <v>3203</v>
      </c>
      <c r="E980" s="1093" t="s">
        <v>3204</v>
      </c>
      <c r="F980" s="1077">
        <v>82.44</v>
      </c>
      <c r="G980" s="1078" t="s">
        <v>3244</v>
      </c>
      <c r="H980" s="1079">
        <v>0.45</v>
      </c>
      <c r="I980" s="1086">
        <f t="shared" si="42"/>
        <v>37.097999999999999</v>
      </c>
      <c r="J980" s="1087">
        <f t="shared" si="41"/>
        <v>1015.00128</v>
      </c>
      <c r="K980" s="1065"/>
    </row>
    <row r="981" spans="1:11" s="1066" customFormat="1" ht="49.2" customHeight="1">
      <c r="A981" s="1074" t="s">
        <v>2782</v>
      </c>
      <c r="B981" s="1075" t="s">
        <v>3090</v>
      </c>
      <c r="C981" s="1071">
        <v>46240</v>
      </c>
      <c r="D981" s="1093" t="s">
        <v>3205</v>
      </c>
      <c r="E981" s="1093" t="s">
        <v>3206</v>
      </c>
      <c r="F981" s="1077">
        <v>5124.07</v>
      </c>
      <c r="G981" s="1078" t="s">
        <v>3245</v>
      </c>
      <c r="H981" s="1079">
        <v>0.15</v>
      </c>
      <c r="I981" s="1086">
        <f t="shared" si="42"/>
        <v>768.61049999999989</v>
      </c>
      <c r="J981" s="1087">
        <f t="shared" si="41"/>
        <v>768.61049999999989</v>
      </c>
      <c r="K981" s="1065"/>
    </row>
    <row r="982" spans="1:11" s="1066" customFormat="1" ht="49.2" customHeight="1">
      <c r="A982" s="1074" t="s">
        <v>2782</v>
      </c>
      <c r="B982" s="1075" t="s">
        <v>3090</v>
      </c>
      <c r="C982" s="1071">
        <v>46240</v>
      </c>
      <c r="D982" s="1093" t="s">
        <v>3207</v>
      </c>
      <c r="E982" s="1093" t="s">
        <v>3208</v>
      </c>
      <c r="F982" s="1077">
        <v>5124.07</v>
      </c>
      <c r="G982" s="1078" t="s">
        <v>3245</v>
      </c>
      <c r="H982" s="1079">
        <v>0.15</v>
      </c>
      <c r="I982" s="1086">
        <f t="shared" si="42"/>
        <v>768.61049999999989</v>
      </c>
      <c r="J982" s="1087">
        <f t="shared" si="41"/>
        <v>768.61049999999989</v>
      </c>
      <c r="K982" s="1065"/>
    </row>
    <row r="983" spans="1:11" s="1066" customFormat="1" ht="49.2" customHeight="1">
      <c r="A983" s="1074" t="s">
        <v>2784</v>
      </c>
      <c r="B983" s="1075" t="s">
        <v>3255</v>
      </c>
      <c r="C983" s="1071">
        <v>46240</v>
      </c>
      <c r="D983" s="1093" t="s">
        <v>3209</v>
      </c>
      <c r="E983" s="1093" t="s">
        <v>3210</v>
      </c>
      <c r="F983" s="1077">
        <v>12444.99</v>
      </c>
      <c r="G983" s="1078" t="s">
        <v>3246</v>
      </c>
      <c r="H983" s="1079">
        <v>0.15</v>
      </c>
      <c r="I983" s="1086">
        <f t="shared" si="42"/>
        <v>1866.7484999999999</v>
      </c>
      <c r="J983" s="1087">
        <f t="shared" si="42"/>
        <v>1866.7484999999999</v>
      </c>
      <c r="K983" s="1065"/>
    </row>
    <row r="984" spans="1:11" s="1066" customFormat="1" ht="49.2" customHeight="1">
      <c r="A984" s="1074" t="s">
        <v>2782</v>
      </c>
      <c r="B984" s="1075" t="s">
        <v>3090</v>
      </c>
      <c r="C984" s="1071">
        <v>46240</v>
      </c>
      <c r="D984" s="1093" t="s">
        <v>3211</v>
      </c>
      <c r="E984" s="1093" t="s">
        <v>3212</v>
      </c>
      <c r="F984" s="1077">
        <v>5124.07</v>
      </c>
      <c r="G984" s="1078" t="s">
        <v>3245</v>
      </c>
      <c r="H984" s="1079">
        <v>0.15</v>
      </c>
      <c r="I984" s="1086">
        <f t="shared" si="42"/>
        <v>768.61049999999989</v>
      </c>
      <c r="J984" s="1087">
        <f t="shared" si="42"/>
        <v>768.61049999999989</v>
      </c>
      <c r="K984" s="1065"/>
    </row>
    <row r="985" spans="1:11" s="1066" customFormat="1" ht="49.2" customHeight="1">
      <c r="A985" s="1074" t="s">
        <v>2782</v>
      </c>
      <c r="B985" s="1075" t="s">
        <v>3090</v>
      </c>
      <c r="C985" s="1071">
        <v>46249</v>
      </c>
      <c r="D985" s="1093" t="s">
        <v>3213</v>
      </c>
      <c r="E985" s="1093" t="s">
        <v>3214</v>
      </c>
      <c r="F985" s="1077">
        <v>5124.07</v>
      </c>
      <c r="G985" s="1078" t="s">
        <v>3246</v>
      </c>
      <c r="H985" s="1079">
        <v>0.15</v>
      </c>
      <c r="I985" s="1086">
        <f t="shared" si="42"/>
        <v>768.61049999999989</v>
      </c>
      <c r="J985" s="1087">
        <f t="shared" si="42"/>
        <v>768.61049999999989</v>
      </c>
      <c r="K985" s="1065"/>
    </row>
    <row r="986" spans="1:11" s="1066" customFormat="1" ht="49.2" customHeight="1">
      <c r="A986" s="1074" t="s">
        <v>2784</v>
      </c>
      <c r="B986" s="1075" t="s">
        <v>3255</v>
      </c>
      <c r="C986" s="1071">
        <v>46240</v>
      </c>
      <c r="D986" s="1093" t="s">
        <v>3215</v>
      </c>
      <c r="E986" s="1093" t="s">
        <v>3216</v>
      </c>
      <c r="F986" s="1077">
        <v>12444.99</v>
      </c>
      <c r="G986" s="1078" t="s">
        <v>3246</v>
      </c>
      <c r="H986" s="1079">
        <v>0.15</v>
      </c>
      <c r="I986" s="1086">
        <f t="shared" si="42"/>
        <v>1866.7484999999999</v>
      </c>
      <c r="J986" s="1087">
        <f t="shared" si="42"/>
        <v>1866.7484999999999</v>
      </c>
      <c r="K986" s="1065"/>
    </row>
    <row r="987" spans="1:11" s="1066" customFormat="1" ht="49.2" customHeight="1">
      <c r="A987" s="1074" t="s">
        <v>3256</v>
      </c>
      <c r="B987" s="1075" t="s">
        <v>3258</v>
      </c>
      <c r="C987" s="1071">
        <v>46242</v>
      </c>
      <c r="D987" s="1093" t="s">
        <v>3217</v>
      </c>
      <c r="E987" s="1093" t="s">
        <v>3218</v>
      </c>
      <c r="F987" s="1077">
        <v>82.44</v>
      </c>
      <c r="G987" s="1078" t="s">
        <v>3247</v>
      </c>
      <c r="H987" s="1079">
        <v>0.05</v>
      </c>
      <c r="I987" s="1086">
        <f t="shared" si="42"/>
        <v>4.1219999999999999</v>
      </c>
      <c r="J987" s="1087">
        <f t="shared" si="42"/>
        <v>389.44656000000003</v>
      </c>
      <c r="K987" s="1065"/>
    </row>
    <row r="988" spans="1:11" s="1066" customFormat="1" ht="49.2" customHeight="1">
      <c r="A988" s="1074" t="s">
        <v>3253</v>
      </c>
      <c r="B988" s="1075" t="s">
        <v>3259</v>
      </c>
      <c r="C988" s="1071">
        <v>46240</v>
      </c>
      <c r="D988" s="1093" t="s">
        <v>3219</v>
      </c>
      <c r="E988" s="1093" t="s">
        <v>3220</v>
      </c>
      <c r="F988" s="1077">
        <v>602.32000000000005</v>
      </c>
      <c r="G988" s="1078" t="s">
        <v>3248</v>
      </c>
      <c r="H988" s="1079">
        <v>0.45</v>
      </c>
      <c r="I988" s="1086">
        <f t="shared" si="42"/>
        <v>271.04400000000004</v>
      </c>
      <c r="J988" s="1087">
        <f t="shared" si="42"/>
        <v>3694.3297200000006</v>
      </c>
      <c r="K988" s="1065"/>
    </row>
    <row r="989" spans="1:11" s="1066" customFormat="1" ht="49.2" customHeight="1">
      <c r="A989" s="1074" t="s">
        <v>3256</v>
      </c>
      <c r="B989" s="1075" t="s">
        <v>3258</v>
      </c>
      <c r="C989" s="1071">
        <v>46242</v>
      </c>
      <c r="D989" s="1093" t="s">
        <v>3221</v>
      </c>
      <c r="E989" s="1093" t="s">
        <v>3222</v>
      </c>
      <c r="F989" s="1077">
        <v>82.44</v>
      </c>
      <c r="G989" s="1078" t="s">
        <v>3249</v>
      </c>
      <c r="H989" s="1079">
        <v>0.05</v>
      </c>
      <c r="I989" s="1086">
        <f t="shared" si="42"/>
        <v>4.1219999999999999</v>
      </c>
      <c r="J989" s="1087">
        <f t="shared" si="42"/>
        <v>276.54498000000001</v>
      </c>
      <c r="K989" s="1065"/>
    </row>
    <row r="990" spans="1:11" s="1066" customFormat="1" ht="49.2" customHeight="1">
      <c r="A990" s="1074" t="s">
        <v>3260</v>
      </c>
      <c r="B990" s="1075" t="s">
        <v>3261</v>
      </c>
      <c r="C990" s="1071">
        <v>46242</v>
      </c>
      <c r="D990" s="1093" t="s">
        <v>3223</v>
      </c>
      <c r="E990" s="1093" t="s">
        <v>3224</v>
      </c>
      <c r="F990" s="1077">
        <v>18054.02</v>
      </c>
      <c r="G990" s="1078" t="s">
        <v>3250</v>
      </c>
      <c r="H990" s="1079">
        <v>0.05</v>
      </c>
      <c r="I990" s="1086">
        <f t="shared" si="42"/>
        <v>902.70100000000002</v>
      </c>
      <c r="J990" s="1087">
        <f t="shared" si="42"/>
        <v>61437.83006</v>
      </c>
      <c r="K990" s="1065"/>
    </row>
    <row r="991" spans="1:11" s="1066" customFormat="1" ht="49.2" customHeight="1">
      <c r="A991" s="1074" t="s">
        <v>3260</v>
      </c>
      <c r="B991" s="1075" t="s">
        <v>3261</v>
      </c>
      <c r="C991" s="1071">
        <v>46242</v>
      </c>
      <c r="D991" s="1093" t="s">
        <v>3225</v>
      </c>
      <c r="E991" s="1093" t="s">
        <v>3226</v>
      </c>
      <c r="F991" s="1077">
        <v>18054.02</v>
      </c>
      <c r="G991" s="1078" t="s">
        <v>3251</v>
      </c>
      <c r="H991" s="1079">
        <v>0.05</v>
      </c>
      <c r="I991" s="1086">
        <f t="shared" si="42"/>
        <v>902.70100000000002</v>
      </c>
      <c r="J991" s="1087">
        <f t="shared" si="42"/>
        <v>99820.676579999999</v>
      </c>
      <c r="K991" s="1065"/>
    </row>
    <row r="992" spans="1:11" s="1066" customFormat="1" ht="49.2" customHeight="1">
      <c r="A992" s="1074" t="s">
        <v>2782</v>
      </c>
      <c r="B992" s="1075" t="s">
        <v>3090</v>
      </c>
      <c r="C992" s="1071">
        <v>46240</v>
      </c>
      <c r="D992" s="1093" t="s">
        <v>3227</v>
      </c>
      <c r="E992" s="1093" t="s">
        <v>3228</v>
      </c>
      <c r="F992" s="1077">
        <v>5124.07</v>
      </c>
      <c r="G992" s="1078" t="s">
        <v>1304</v>
      </c>
      <c r="H992" s="1079">
        <v>0.35</v>
      </c>
      <c r="I992" s="1086">
        <f t="shared" si="42"/>
        <v>1793.4244999999999</v>
      </c>
      <c r="J992" s="1087">
        <f t="shared" si="42"/>
        <v>1793.4244999999999</v>
      </c>
      <c r="K992" s="1065"/>
    </row>
    <row r="993" spans="1:11" s="1066" customFormat="1" ht="49.2" customHeight="1">
      <c r="A993" s="1074" t="s">
        <v>2784</v>
      </c>
      <c r="B993" s="1075" t="s">
        <v>3255</v>
      </c>
      <c r="C993" s="1071">
        <v>46240</v>
      </c>
      <c r="D993" s="1093" t="s">
        <v>3229</v>
      </c>
      <c r="E993" s="1093" t="s">
        <v>3230</v>
      </c>
      <c r="F993" s="1077">
        <v>12444.99</v>
      </c>
      <c r="G993" s="1078" t="s">
        <v>1304</v>
      </c>
      <c r="H993" s="1079">
        <v>0.35</v>
      </c>
      <c r="I993" s="1086">
        <f t="shared" si="42"/>
        <v>4355.7464999999993</v>
      </c>
      <c r="J993" s="1087">
        <f t="shared" si="42"/>
        <v>4355.7464999999993</v>
      </c>
      <c r="K993" s="1065"/>
    </row>
    <row r="994" spans="1:11" s="1066" customFormat="1" ht="49.2" customHeight="1">
      <c r="A994" s="1074" t="s">
        <v>2784</v>
      </c>
      <c r="B994" s="1075" t="s">
        <v>3255</v>
      </c>
      <c r="C994" s="1071">
        <v>46240</v>
      </c>
      <c r="D994" s="1093" t="s">
        <v>3231</v>
      </c>
      <c r="E994" s="1093" t="s">
        <v>3232</v>
      </c>
      <c r="F994" s="1077">
        <v>12444.99</v>
      </c>
      <c r="G994" s="1078" t="s">
        <v>1304</v>
      </c>
      <c r="H994" s="1079">
        <v>0.35</v>
      </c>
      <c r="I994" s="1086">
        <f t="shared" si="42"/>
        <v>4355.7464999999993</v>
      </c>
      <c r="J994" s="1087">
        <f t="shared" si="42"/>
        <v>4355.7464999999993</v>
      </c>
      <c r="K994" s="1065"/>
    </row>
    <row r="995" spans="1:11" s="1066" customFormat="1" ht="49.2" customHeight="1">
      <c r="A995" s="1074" t="s">
        <v>2784</v>
      </c>
      <c r="B995" s="1075" t="s">
        <v>3255</v>
      </c>
      <c r="C995" s="1071">
        <v>46240</v>
      </c>
      <c r="D995" s="1093" t="s">
        <v>3233</v>
      </c>
      <c r="E995" s="1093" t="s">
        <v>3234</v>
      </c>
      <c r="F995" s="1077">
        <v>12444.99</v>
      </c>
      <c r="G995" s="1078" t="s">
        <v>1304</v>
      </c>
      <c r="H995" s="1079">
        <v>0.35</v>
      </c>
      <c r="I995" s="1086">
        <f t="shared" si="42"/>
        <v>4355.7464999999993</v>
      </c>
      <c r="J995" s="1087">
        <f t="shared" si="42"/>
        <v>4355.7464999999993</v>
      </c>
      <c r="K995" s="1065"/>
    </row>
    <row r="996" spans="1:11" s="1066" customFormat="1" ht="49.2" customHeight="1">
      <c r="A996" s="1074" t="s">
        <v>2784</v>
      </c>
      <c r="B996" s="1075" t="s">
        <v>3255</v>
      </c>
      <c r="C996" s="1071">
        <v>46240</v>
      </c>
      <c r="D996" s="1093" t="s">
        <v>3235</v>
      </c>
      <c r="E996" s="1093" t="s">
        <v>3236</v>
      </c>
      <c r="F996" s="1077">
        <v>12444.99</v>
      </c>
      <c r="G996" s="1078" t="s">
        <v>1304</v>
      </c>
      <c r="H996" s="1079">
        <v>0.35</v>
      </c>
      <c r="I996" s="1086">
        <f t="shared" si="42"/>
        <v>4355.7464999999993</v>
      </c>
      <c r="J996" s="1087">
        <f t="shared" si="42"/>
        <v>4355.7464999999993</v>
      </c>
      <c r="K996" s="1065"/>
    </row>
    <row r="997" spans="1:11" s="1066" customFormat="1" ht="49.2" customHeight="1">
      <c r="A997" s="1074" t="s">
        <v>2782</v>
      </c>
      <c r="B997" s="1075" t="s">
        <v>3090</v>
      </c>
      <c r="C997" s="1071">
        <v>46240</v>
      </c>
      <c r="D997" s="1093" t="s">
        <v>3237</v>
      </c>
      <c r="E997" s="1093" t="s">
        <v>3238</v>
      </c>
      <c r="F997" s="1077">
        <v>5124.07</v>
      </c>
      <c r="G997" s="1078" t="s">
        <v>1304</v>
      </c>
      <c r="H997" s="1079">
        <v>0.35</v>
      </c>
      <c r="I997" s="1086">
        <f t="shared" si="42"/>
        <v>1793.4244999999999</v>
      </c>
      <c r="J997" s="1087">
        <f t="shared" si="42"/>
        <v>1793.4244999999999</v>
      </c>
      <c r="K997" s="1065"/>
    </row>
    <row r="998" spans="1:11" s="1066" customFormat="1" ht="49.2" customHeight="1">
      <c r="A998" s="1074" t="s">
        <v>2782</v>
      </c>
      <c r="B998" s="1075" t="s">
        <v>3090</v>
      </c>
      <c r="C998" s="1071">
        <v>46240</v>
      </c>
      <c r="D998" s="1093" t="s">
        <v>3239</v>
      </c>
      <c r="E998" s="1093" t="s">
        <v>3240</v>
      </c>
      <c r="F998" s="1077">
        <v>5124.07</v>
      </c>
      <c r="G998" s="1078" t="s">
        <v>1304</v>
      </c>
      <c r="H998" s="1079">
        <v>0.35</v>
      </c>
      <c r="I998" s="1086">
        <f t="shared" si="42"/>
        <v>1793.4244999999999</v>
      </c>
      <c r="J998" s="1087">
        <f t="shared" si="42"/>
        <v>1793.4244999999999</v>
      </c>
      <c r="K998" s="1065"/>
    </row>
    <row r="999" spans="1:11" s="1066" customFormat="1" ht="49.2" customHeight="1">
      <c r="A999" s="1074" t="s">
        <v>2782</v>
      </c>
      <c r="B999" s="1075" t="s">
        <v>3090</v>
      </c>
      <c r="C999" s="1071">
        <v>46240</v>
      </c>
      <c r="D999" s="1093" t="s">
        <v>3241</v>
      </c>
      <c r="E999" s="1093" t="s">
        <v>3242</v>
      </c>
      <c r="F999" s="1077">
        <v>5124.07</v>
      </c>
      <c r="G999" s="1078" t="s">
        <v>1304</v>
      </c>
      <c r="H999" s="1079">
        <v>0.35</v>
      </c>
      <c r="I999" s="1086">
        <f t="shared" si="42"/>
        <v>1793.4244999999999</v>
      </c>
      <c r="J999" s="1087">
        <f t="shared" si="42"/>
        <v>1793.4244999999999</v>
      </c>
      <c r="K999" s="1065"/>
    </row>
    <row r="1000" spans="1:11" s="1066" customFormat="1" ht="49.2" customHeight="1">
      <c r="A1000" s="1074" t="s">
        <v>1471</v>
      </c>
      <c r="B1000" s="1075" t="s">
        <v>3595</v>
      </c>
      <c r="C1000" s="1071">
        <v>46246</v>
      </c>
      <c r="D1000" s="1093" t="s">
        <v>3262</v>
      </c>
      <c r="E1000" s="1093" t="s">
        <v>3263</v>
      </c>
      <c r="F1000" s="1077">
        <v>212.41</v>
      </c>
      <c r="G1000" s="1078" t="s">
        <v>2257</v>
      </c>
      <c r="H1000" s="1079">
        <v>0.3</v>
      </c>
      <c r="I1000" s="1086">
        <f t="shared" si="42"/>
        <v>63.722999999999999</v>
      </c>
      <c r="J1000" s="1087">
        <f t="shared" si="42"/>
        <v>6292.0090199999995</v>
      </c>
      <c r="K1000" s="1065"/>
    </row>
    <row r="1001" spans="1:11" s="1066" customFormat="1" ht="49.2" customHeight="1">
      <c r="A1001" s="1074" t="s">
        <v>3596</v>
      </c>
      <c r="B1001" s="1075" t="s">
        <v>3597</v>
      </c>
      <c r="C1001" s="1071">
        <v>46240</v>
      </c>
      <c r="D1001" s="1093" t="s">
        <v>3264</v>
      </c>
      <c r="E1001" s="1093" t="s">
        <v>3265</v>
      </c>
      <c r="F1001" s="1077">
        <v>290.97000000000003</v>
      </c>
      <c r="G1001" s="1078" t="s">
        <v>3540</v>
      </c>
      <c r="H1001" s="1079">
        <v>0.05</v>
      </c>
      <c r="I1001" s="1086">
        <f t="shared" ref="I1001:I1064" si="43">H1001*F1001</f>
        <v>14.548500000000002</v>
      </c>
      <c r="J1001" s="1087">
        <f t="shared" ref="J1001:J1064" si="44">I1001*G1001</f>
        <v>6096.985380000001</v>
      </c>
      <c r="K1001" s="1065"/>
    </row>
    <row r="1002" spans="1:11" s="1066" customFormat="1" ht="49.2" customHeight="1">
      <c r="A1002" s="1074" t="s">
        <v>3598</v>
      </c>
      <c r="B1002" s="1075" t="s">
        <v>3599</v>
      </c>
      <c r="C1002" s="1071">
        <v>46240</v>
      </c>
      <c r="D1002" s="1093" t="s">
        <v>3266</v>
      </c>
      <c r="E1002" s="1093" t="s">
        <v>3267</v>
      </c>
      <c r="F1002" s="1077">
        <v>301.64</v>
      </c>
      <c r="G1002" s="1078" t="s">
        <v>3541</v>
      </c>
      <c r="H1002" s="1079">
        <v>0.05</v>
      </c>
      <c r="I1002" s="1086">
        <f t="shared" si="43"/>
        <v>15.082000000000001</v>
      </c>
      <c r="J1002" s="1087">
        <f t="shared" si="44"/>
        <v>1885.25</v>
      </c>
      <c r="K1002" s="1065"/>
    </row>
    <row r="1003" spans="1:11" s="1066" customFormat="1" ht="49.2" customHeight="1">
      <c r="A1003" s="1074" t="s">
        <v>3600</v>
      </c>
      <c r="B1003" s="1075" t="s">
        <v>3601</v>
      </c>
      <c r="C1003" s="1071">
        <v>46240</v>
      </c>
      <c r="D1003" s="1093" t="s">
        <v>3268</v>
      </c>
      <c r="E1003" s="1093" t="s">
        <v>3269</v>
      </c>
      <c r="F1003" s="1077">
        <v>412.21</v>
      </c>
      <c r="G1003" s="1078" t="s">
        <v>3542</v>
      </c>
      <c r="H1003" s="1079">
        <v>0.05</v>
      </c>
      <c r="I1003" s="1086">
        <f t="shared" si="43"/>
        <v>20.610500000000002</v>
      </c>
      <c r="J1003" s="1087">
        <f t="shared" si="44"/>
        <v>1030.5250000000001</v>
      </c>
      <c r="K1003" s="1065"/>
    </row>
    <row r="1004" spans="1:11" s="1066" customFormat="1" ht="49.2" customHeight="1">
      <c r="A1004" s="1074" t="s">
        <v>3602</v>
      </c>
      <c r="B1004" s="1075" t="s">
        <v>3603</v>
      </c>
      <c r="C1004" s="1071">
        <v>46240</v>
      </c>
      <c r="D1004" s="1093" t="s">
        <v>3270</v>
      </c>
      <c r="E1004" s="1093" t="s">
        <v>3271</v>
      </c>
      <c r="F1004" s="1077">
        <v>481.08</v>
      </c>
      <c r="G1004" s="1078" t="s">
        <v>3543</v>
      </c>
      <c r="H1004" s="1079">
        <v>0.05</v>
      </c>
      <c r="I1004" s="1086">
        <f t="shared" si="43"/>
        <v>24.054000000000002</v>
      </c>
      <c r="J1004" s="1087">
        <f t="shared" si="44"/>
        <v>877.48991999999998</v>
      </c>
      <c r="K1004" s="1065"/>
    </row>
    <row r="1005" spans="1:11" s="1066" customFormat="1" ht="49.2" customHeight="1">
      <c r="A1005" s="1074" t="s">
        <v>1218</v>
      </c>
      <c r="B1005" s="1075" t="s">
        <v>3604</v>
      </c>
      <c r="C1005" s="1071">
        <v>46244</v>
      </c>
      <c r="D1005" s="1093" t="s">
        <v>3272</v>
      </c>
      <c r="E1005" s="1093" t="s">
        <v>3273</v>
      </c>
      <c r="F1005" s="1077">
        <v>13.58</v>
      </c>
      <c r="G1005" s="1078" t="s">
        <v>3544</v>
      </c>
      <c r="H1005" s="1079">
        <v>0.05</v>
      </c>
      <c r="I1005" s="1086">
        <f t="shared" si="43"/>
        <v>0.67900000000000005</v>
      </c>
      <c r="J1005" s="1087">
        <f t="shared" si="44"/>
        <v>1192.3172100000002</v>
      </c>
      <c r="K1005" s="1065"/>
    </row>
    <row r="1006" spans="1:11" s="1066" customFormat="1" ht="49.2" customHeight="1">
      <c r="A1006" s="1074" t="s">
        <v>966</v>
      </c>
      <c r="B1006" s="1075" t="s">
        <v>3042</v>
      </c>
      <c r="C1006" s="1071">
        <v>46244</v>
      </c>
      <c r="D1006" s="1093" t="s">
        <v>3274</v>
      </c>
      <c r="E1006" s="1093" t="s">
        <v>3275</v>
      </c>
      <c r="F1006" s="1077">
        <v>22.31</v>
      </c>
      <c r="G1006" s="1078" t="s">
        <v>3545</v>
      </c>
      <c r="H1006" s="1079">
        <v>0.05</v>
      </c>
      <c r="I1006" s="1086">
        <f t="shared" si="43"/>
        <v>1.1154999999999999</v>
      </c>
      <c r="J1006" s="1087">
        <f t="shared" si="44"/>
        <v>161.68056999999999</v>
      </c>
      <c r="K1006" s="1065"/>
    </row>
    <row r="1007" spans="1:11" s="1066" customFormat="1" ht="49.2" customHeight="1">
      <c r="A1007" s="1074" t="s">
        <v>1765</v>
      </c>
      <c r="B1007" s="1075" t="s">
        <v>3042</v>
      </c>
      <c r="C1007" s="1071">
        <v>46242</v>
      </c>
      <c r="D1007" s="1093" t="s">
        <v>3276</v>
      </c>
      <c r="E1007" s="1093" t="s">
        <v>3277</v>
      </c>
      <c r="F1007" s="1077">
        <v>22.31</v>
      </c>
      <c r="G1007" s="1078" t="s">
        <v>3546</v>
      </c>
      <c r="H1007" s="1079">
        <v>1</v>
      </c>
      <c r="I1007" s="1086">
        <f t="shared" si="43"/>
        <v>22.31</v>
      </c>
      <c r="J1007" s="1087">
        <f t="shared" si="44"/>
        <v>89742.6443</v>
      </c>
      <c r="K1007" s="1065"/>
    </row>
    <row r="1008" spans="1:11" s="1066" customFormat="1" ht="49.2" customHeight="1">
      <c r="A1008" s="1074" t="s">
        <v>2782</v>
      </c>
      <c r="B1008" s="1075" t="s">
        <v>3090</v>
      </c>
      <c r="C1008" s="1071">
        <v>46242</v>
      </c>
      <c r="D1008" s="1093" t="s">
        <v>3278</v>
      </c>
      <c r="E1008" s="1093" t="s">
        <v>3279</v>
      </c>
      <c r="F1008" s="1077">
        <v>5124.07</v>
      </c>
      <c r="G1008" s="1078" t="s">
        <v>3246</v>
      </c>
      <c r="H1008" s="1079">
        <v>0.05</v>
      </c>
      <c r="I1008" s="1086">
        <f t="shared" si="43"/>
        <v>256.20350000000002</v>
      </c>
      <c r="J1008" s="1087">
        <f t="shared" si="44"/>
        <v>256.20350000000002</v>
      </c>
      <c r="K1008" s="1065"/>
    </row>
    <row r="1009" spans="1:11" s="1066" customFormat="1" ht="49.2" customHeight="1">
      <c r="A1009" s="1074" t="s">
        <v>2782</v>
      </c>
      <c r="B1009" s="1075" t="s">
        <v>3090</v>
      </c>
      <c r="C1009" s="1071">
        <v>46242</v>
      </c>
      <c r="D1009" s="1093" t="s">
        <v>3280</v>
      </c>
      <c r="E1009" s="1093" t="s">
        <v>3281</v>
      </c>
      <c r="F1009" s="1077">
        <v>5124.07</v>
      </c>
      <c r="G1009" s="1078" t="s">
        <v>3246</v>
      </c>
      <c r="H1009" s="1079">
        <v>0.05</v>
      </c>
      <c r="I1009" s="1086">
        <f t="shared" si="43"/>
        <v>256.20350000000002</v>
      </c>
      <c r="J1009" s="1087">
        <f t="shared" si="44"/>
        <v>256.20350000000002</v>
      </c>
      <c r="K1009" s="1065"/>
    </row>
    <row r="1010" spans="1:11" s="1066" customFormat="1" ht="49.2" customHeight="1">
      <c r="A1010" s="1074" t="s">
        <v>3256</v>
      </c>
      <c r="B1010" s="1075" t="s">
        <v>3258</v>
      </c>
      <c r="C1010" s="1071">
        <v>46242</v>
      </c>
      <c r="D1010" s="1093" t="s">
        <v>3282</v>
      </c>
      <c r="E1010" s="1093" t="s">
        <v>3283</v>
      </c>
      <c r="F1010" s="1077">
        <v>82.44</v>
      </c>
      <c r="G1010" s="1078" t="s">
        <v>3547</v>
      </c>
      <c r="H1010" s="1079">
        <v>0.25</v>
      </c>
      <c r="I1010" s="1086">
        <f t="shared" si="43"/>
        <v>20.61</v>
      </c>
      <c r="J1010" s="1087">
        <f t="shared" si="44"/>
        <v>465.16769999999997</v>
      </c>
      <c r="K1010" s="1065"/>
    </row>
    <row r="1011" spans="1:11" s="1066" customFormat="1" ht="49.2" customHeight="1">
      <c r="A1011" s="1074" t="s">
        <v>3605</v>
      </c>
      <c r="B1011" s="1075" t="s">
        <v>3606</v>
      </c>
      <c r="C1011" s="1071">
        <v>46242</v>
      </c>
      <c r="D1011" s="1093" t="s">
        <v>3284</v>
      </c>
      <c r="E1011" s="1093" t="s">
        <v>3285</v>
      </c>
      <c r="F1011" s="1077">
        <v>86.32</v>
      </c>
      <c r="G1011" s="1078" t="s">
        <v>3548</v>
      </c>
      <c r="H1011" s="1079">
        <v>0.25</v>
      </c>
      <c r="I1011" s="1086">
        <f t="shared" si="43"/>
        <v>21.58</v>
      </c>
      <c r="J1011" s="1087">
        <f t="shared" si="44"/>
        <v>659.70060000000001</v>
      </c>
      <c r="K1011" s="1065"/>
    </row>
    <row r="1012" spans="1:11" s="1066" customFormat="1" ht="49.2" customHeight="1">
      <c r="A1012" s="1074" t="s">
        <v>3607</v>
      </c>
      <c r="B1012" s="1075" t="s">
        <v>3608</v>
      </c>
      <c r="C1012" s="1071">
        <v>46242</v>
      </c>
      <c r="D1012" s="1093" t="s">
        <v>3286</v>
      </c>
      <c r="E1012" s="1093" t="s">
        <v>3287</v>
      </c>
      <c r="F1012" s="1077">
        <v>179.43</v>
      </c>
      <c r="G1012" s="1078" t="s">
        <v>3549</v>
      </c>
      <c r="H1012" s="1079">
        <v>0.25</v>
      </c>
      <c r="I1012" s="1086">
        <f t="shared" si="43"/>
        <v>44.857500000000002</v>
      </c>
      <c r="J1012" s="1087">
        <f t="shared" si="44"/>
        <v>1221.4697250000002</v>
      </c>
      <c r="K1012" s="1065"/>
    </row>
    <row r="1013" spans="1:11" s="1066" customFormat="1" ht="49.2" customHeight="1">
      <c r="A1013" s="1074" t="s">
        <v>3607</v>
      </c>
      <c r="B1013" s="1075" t="s">
        <v>3608</v>
      </c>
      <c r="C1013" s="1071">
        <v>46242</v>
      </c>
      <c r="D1013" s="1093" t="s">
        <v>3288</v>
      </c>
      <c r="E1013" s="1093" t="s">
        <v>3289</v>
      </c>
      <c r="F1013" s="1077">
        <v>179.43</v>
      </c>
      <c r="G1013" s="1078" t="s">
        <v>3550</v>
      </c>
      <c r="H1013" s="1079">
        <v>0.25</v>
      </c>
      <c r="I1013" s="1086">
        <f t="shared" si="43"/>
        <v>44.857500000000002</v>
      </c>
      <c r="J1013" s="1087">
        <f t="shared" si="44"/>
        <v>1105.2888</v>
      </c>
      <c r="K1013" s="1065"/>
    </row>
    <row r="1014" spans="1:11" s="1066" customFormat="1" ht="49.2" customHeight="1">
      <c r="A1014" s="1074" t="s">
        <v>2779</v>
      </c>
      <c r="B1014" s="1075" t="s">
        <v>3041</v>
      </c>
      <c r="C1014" s="1071">
        <v>46242</v>
      </c>
      <c r="D1014" s="1093" t="s">
        <v>3290</v>
      </c>
      <c r="E1014" s="1093" t="s">
        <v>3291</v>
      </c>
      <c r="F1014" s="1077">
        <v>617.84</v>
      </c>
      <c r="G1014" s="1078" t="s">
        <v>3551</v>
      </c>
      <c r="H1014" s="1079">
        <v>0.25</v>
      </c>
      <c r="I1014" s="1086">
        <f t="shared" si="43"/>
        <v>154.46</v>
      </c>
      <c r="J1014" s="1087">
        <f t="shared" si="44"/>
        <v>5288.7104000000008</v>
      </c>
      <c r="K1014" s="1065"/>
    </row>
    <row r="1015" spans="1:11" s="1066" customFormat="1" ht="49.2" customHeight="1">
      <c r="A1015" s="1074" t="s">
        <v>2779</v>
      </c>
      <c r="B1015" s="1075" t="s">
        <v>3041</v>
      </c>
      <c r="C1015" s="1071">
        <v>46242</v>
      </c>
      <c r="D1015" s="1093" t="s">
        <v>3292</v>
      </c>
      <c r="E1015" s="1093" t="s">
        <v>3293</v>
      </c>
      <c r="F1015" s="1077">
        <v>617.84</v>
      </c>
      <c r="G1015" s="1078" t="s">
        <v>3552</v>
      </c>
      <c r="H1015" s="1079">
        <v>0.25</v>
      </c>
      <c r="I1015" s="1086">
        <f t="shared" si="43"/>
        <v>154.46</v>
      </c>
      <c r="J1015" s="1087">
        <f t="shared" si="44"/>
        <v>6250.9962000000005</v>
      </c>
      <c r="K1015" s="1065"/>
    </row>
    <row r="1016" spans="1:11" s="1066" customFormat="1" ht="49.2" customHeight="1">
      <c r="A1016" s="1074" t="s">
        <v>3609</v>
      </c>
      <c r="B1016" s="1075" t="s">
        <v>3610</v>
      </c>
      <c r="C1016" s="1071">
        <v>46242</v>
      </c>
      <c r="D1016" s="1093" t="s">
        <v>3294</v>
      </c>
      <c r="E1016" s="1093" t="s">
        <v>3295</v>
      </c>
      <c r="F1016" s="1077">
        <v>926.27</v>
      </c>
      <c r="G1016" s="1078" t="s">
        <v>3553</v>
      </c>
      <c r="H1016" s="1079">
        <v>0.25</v>
      </c>
      <c r="I1016" s="1086">
        <f t="shared" si="43"/>
        <v>231.5675</v>
      </c>
      <c r="J1016" s="1087">
        <f t="shared" si="44"/>
        <v>2107.2642499999997</v>
      </c>
      <c r="K1016" s="1065"/>
    </row>
    <row r="1017" spans="1:11" s="1066" customFormat="1" ht="49.2" customHeight="1">
      <c r="A1017" s="1074" t="s">
        <v>1765</v>
      </c>
      <c r="B1017" s="1075" t="s">
        <v>3042</v>
      </c>
      <c r="C1017" s="1071">
        <v>46242</v>
      </c>
      <c r="D1017" s="1093" t="s">
        <v>3296</v>
      </c>
      <c r="E1017" s="1093" t="s">
        <v>3297</v>
      </c>
      <c r="F1017" s="1077">
        <v>22.31</v>
      </c>
      <c r="G1017" s="1078" t="s">
        <v>3554</v>
      </c>
      <c r="H1017" s="1079">
        <v>1</v>
      </c>
      <c r="I1017" s="1086">
        <f t="shared" si="43"/>
        <v>22.31</v>
      </c>
      <c r="J1017" s="1087">
        <f t="shared" si="44"/>
        <v>28753.797299999998</v>
      </c>
      <c r="K1017" s="1065"/>
    </row>
    <row r="1018" spans="1:11" s="1066" customFormat="1" ht="49.2" customHeight="1">
      <c r="A1018" s="1074" t="s">
        <v>1765</v>
      </c>
      <c r="B1018" s="1075" t="s">
        <v>3042</v>
      </c>
      <c r="C1018" s="1071">
        <v>46243</v>
      </c>
      <c r="D1018" s="1093" t="s">
        <v>3298</v>
      </c>
      <c r="E1018" s="1093" t="s">
        <v>3299</v>
      </c>
      <c r="F1018" s="1077">
        <v>22.31</v>
      </c>
      <c r="G1018" s="1078" t="s">
        <v>3555</v>
      </c>
      <c r="H1018" s="1079">
        <v>1</v>
      </c>
      <c r="I1018" s="1086">
        <f t="shared" si="43"/>
        <v>22.31</v>
      </c>
      <c r="J1018" s="1087">
        <f t="shared" si="44"/>
        <v>109680.8682</v>
      </c>
      <c r="K1018" s="1065"/>
    </row>
    <row r="1019" spans="1:11" s="1066" customFormat="1" ht="49.2" customHeight="1">
      <c r="A1019" s="1074" t="s">
        <v>3043</v>
      </c>
      <c r="B1019" s="1075" t="s">
        <v>3045</v>
      </c>
      <c r="C1019" s="1071">
        <v>46242</v>
      </c>
      <c r="D1019" s="1093" t="s">
        <v>3300</v>
      </c>
      <c r="E1019" s="1093" t="s">
        <v>3301</v>
      </c>
      <c r="F1019" s="1077">
        <v>461.68</v>
      </c>
      <c r="G1019" s="1078" t="s">
        <v>3556</v>
      </c>
      <c r="H1019" s="1079">
        <v>0.05</v>
      </c>
      <c r="I1019" s="1086">
        <f t="shared" si="43"/>
        <v>23.084000000000003</v>
      </c>
      <c r="J1019" s="1087">
        <f t="shared" si="44"/>
        <v>340.95068000000003</v>
      </c>
      <c r="K1019" s="1065"/>
    </row>
    <row r="1020" spans="1:11" s="1066" customFormat="1" ht="49.2" customHeight="1">
      <c r="A1020" s="1074" t="s">
        <v>3043</v>
      </c>
      <c r="B1020" s="1075" t="s">
        <v>3045</v>
      </c>
      <c r="C1020" s="1071">
        <v>46242</v>
      </c>
      <c r="D1020" s="1093" t="s">
        <v>3302</v>
      </c>
      <c r="E1020" s="1093" t="s">
        <v>3303</v>
      </c>
      <c r="F1020" s="1077">
        <v>461.68</v>
      </c>
      <c r="G1020" s="1078" t="s">
        <v>3142</v>
      </c>
      <c r="H1020" s="1079">
        <v>0.05</v>
      </c>
      <c r="I1020" s="1086">
        <f t="shared" si="43"/>
        <v>23.084000000000003</v>
      </c>
      <c r="J1020" s="1087">
        <f t="shared" si="44"/>
        <v>66.943600000000004</v>
      </c>
      <c r="K1020" s="1065"/>
    </row>
    <row r="1021" spans="1:11" s="1066" customFormat="1" ht="49.2" customHeight="1">
      <c r="A1021" s="1074" t="s">
        <v>3043</v>
      </c>
      <c r="B1021" s="1075" t="s">
        <v>3045</v>
      </c>
      <c r="C1021" s="1071">
        <v>46242</v>
      </c>
      <c r="D1021" s="1093" t="s">
        <v>3304</v>
      </c>
      <c r="E1021" s="1093" t="s">
        <v>3305</v>
      </c>
      <c r="F1021" s="1077">
        <v>461.68</v>
      </c>
      <c r="G1021" s="1078" t="s">
        <v>3156</v>
      </c>
      <c r="H1021" s="1079">
        <v>0.05</v>
      </c>
      <c r="I1021" s="1086">
        <f t="shared" si="43"/>
        <v>23.084000000000003</v>
      </c>
      <c r="J1021" s="1087">
        <f t="shared" si="44"/>
        <v>352.72352000000001</v>
      </c>
      <c r="K1021" s="1065"/>
    </row>
    <row r="1022" spans="1:11" s="1066" customFormat="1" ht="49.2" customHeight="1">
      <c r="A1022" s="1074" t="s">
        <v>3043</v>
      </c>
      <c r="B1022" s="1075" t="s">
        <v>3045</v>
      </c>
      <c r="C1022" s="1071">
        <v>46242</v>
      </c>
      <c r="D1022" s="1093" t="s">
        <v>3306</v>
      </c>
      <c r="E1022" s="1093" t="s">
        <v>3307</v>
      </c>
      <c r="F1022" s="1077">
        <v>461.68</v>
      </c>
      <c r="G1022" s="1078" t="s">
        <v>3557</v>
      </c>
      <c r="H1022" s="1079">
        <v>0.05</v>
      </c>
      <c r="I1022" s="1086">
        <f t="shared" si="43"/>
        <v>23.084000000000003</v>
      </c>
      <c r="J1022" s="1087">
        <f t="shared" si="44"/>
        <v>322.48348000000004</v>
      </c>
      <c r="K1022" s="1065"/>
    </row>
    <row r="1023" spans="1:11" s="1066" customFormat="1" ht="49.2" customHeight="1">
      <c r="A1023" s="1074" t="s">
        <v>3043</v>
      </c>
      <c r="B1023" s="1075" t="s">
        <v>3045</v>
      </c>
      <c r="C1023" s="1071">
        <v>46242</v>
      </c>
      <c r="D1023" s="1093" t="s">
        <v>3308</v>
      </c>
      <c r="E1023" s="1093" t="s">
        <v>3309</v>
      </c>
      <c r="F1023" s="1077">
        <v>461.68</v>
      </c>
      <c r="G1023" s="1078" t="s">
        <v>3036</v>
      </c>
      <c r="H1023" s="1079">
        <v>0.05</v>
      </c>
      <c r="I1023" s="1086">
        <f t="shared" si="43"/>
        <v>23.084000000000003</v>
      </c>
      <c r="J1023" s="1087">
        <f t="shared" si="44"/>
        <v>74.79216000000001</v>
      </c>
      <c r="K1023" s="1065"/>
    </row>
    <row r="1024" spans="1:11" s="1066" customFormat="1" ht="49.2" customHeight="1">
      <c r="A1024" s="1074" t="s">
        <v>3043</v>
      </c>
      <c r="B1024" s="1075" t="s">
        <v>3045</v>
      </c>
      <c r="C1024" s="1071">
        <v>46242</v>
      </c>
      <c r="D1024" s="1093" t="s">
        <v>3310</v>
      </c>
      <c r="E1024" s="1093" t="s">
        <v>3311</v>
      </c>
      <c r="F1024" s="1077">
        <v>461.68</v>
      </c>
      <c r="G1024" s="1078" t="s">
        <v>3558</v>
      </c>
      <c r="H1024" s="1079">
        <v>0.05</v>
      </c>
      <c r="I1024" s="1086">
        <f t="shared" si="43"/>
        <v>23.084000000000003</v>
      </c>
      <c r="J1024" s="1087">
        <f t="shared" si="44"/>
        <v>257.84828000000005</v>
      </c>
      <c r="K1024" s="1065"/>
    </row>
    <row r="1025" spans="1:11" s="1066" customFormat="1" ht="49.2" customHeight="1">
      <c r="A1025" s="1074" t="s">
        <v>3043</v>
      </c>
      <c r="B1025" s="1075" t="s">
        <v>3045</v>
      </c>
      <c r="C1025" s="1071">
        <v>46242</v>
      </c>
      <c r="D1025" s="1093" t="s">
        <v>3312</v>
      </c>
      <c r="E1025" s="1093" t="s">
        <v>3313</v>
      </c>
      <c r="F1025" s="1077">
        <v>461.68</v>
      </c>
      <c r="G1025" s="1078" t="s">
        <v>3559</v>
      </c>
      <c r="H1025" s="1079">
        <v>0.05</v>
      </c>
      <c r="I1025" s="1086">
        <f t="shared" si="43"/>
        <v>23.084000000000003</v>
      </c>
      <c r="J1025" s="1087">
        <f t="shared" si="44"/>
        <v>411.58771999999999</v>
      </c>
      <c r="K1025" s="1065"/>
    </row>
    <row r="1026" spans="1:11" s="1066" customFormat="1" ht="49.2" customHeight="1">
      <c r="A1026" s="1074" t="s">
        <v>3043</v>
      </c>
      <c r="B1026" s="1075" t="s">
        <v>3045</v>
      </c>
      <c r="C1026" s="1071">
        <v>46242</v>
      </c>
      <c r="D1026" s="1093" t="s">
        <v>3314</v>
      </c>
      <c r="E1026" s="1093" t="s">
        <v>3315</v>
      </c>
      <c r="F1026" s="1077">
        <v>461.68</v>
      </c>
      <c r="G1026" s="1078" t="s">
        <v>3560</v>
      </c>
      <c r="H1026" s="1079">
        <v>0.05</v>
      </c>
      <c r="I1026" s="1086">
        <f t="shared" si="43"/>
        <v>23.084000000000003</v>
      </c>
      <c r="J1026" s="1087">
        <f t="shared" si="44"/>
        <v>243.07452000000001</v>
      </c>
      <c r="K1026" s="1065"/>
    </row>
    <row r="1027" spans="1:11" s="1066" customFormat="1" ht="49.2" customHeight="1">
      <c r="A1027" s="1074" t="s">
        <v>3043</v>
      </c>
      <c r="B1027" s="1075" t="s">
        <v>3045</v>
      </c>
      <c r="C1027" s="1071">
        <v>46242</v>
      </c>
      <c r="D1027" s="1093" t="s">
        <v>3316</v>
      </c>
      <c r="E1027" s="1093" t="s">
        <v>3317</v>
      </c>
      <c r="F1027" s="1077">
        <v>461.68</v>
      </c>
      <c r="G1027" s="1078" t="s">
        <v>3145</v>
      </c>
      <c r="H1027" s="1079">
        <v>0.05</v>
      </c>
      <c r="I1027" s="1086">
        <f t="shared" si="43"/>
        <v>23.084000000000003</v>
      </c>
      <c r="J1027" s="1087">
        <f t="shared" si="44"/>
        <v>402.81580000000002</v>
      </c>
      <c r="K1027" s="1065"/>
    </row>
    <row r="1028" spans="1:11" s="1066" customFormat="1" ht="49.2" customHeight="1">
      <c r="A1028" s="1074" t="s">
        <v>3043</v>
      </c>
      <c r="B1028" s="1075" t="s">
        <v>3045</v>
      </c>
      <c r="C1028" s="1071">
        <v>46242</v>
      </c>
      <c r="D1028" s="1093" t="s">
        <v>3318</v>
      </c>
      <c r="E1028" s="1093" t="s">
        <v>3319</v>
      </c>
      <c r="F1028" s="1077">
        <v>461.68</v>
      </c>
      <c r="G1028" s="1078" t="s">
        <v>3155</v>
      </c>
      <c r="H1028" s="1079">
        <v>0.05</v>
      </c>
      <c r="I1028" s="1086">
        <f t="shared" si="43"/>
        <v>23.084000000000003</v>
      </c>
      <c r="J1028" s="1087">
        <f t="shared" si="44"/>
        <v>664.81920000000014</v>
      </c>
      <c r="K1028" s="1065"/>
    </row>
    <row r="1029" spans="1:11" s="1066" customFormat="1" ht="49.2" customHeight="1">
      <c r="A1029" s="1074" t="s">
        <v>3043</v>
      </c>
      <c r="B1029" s="1075" t="s">
        <v>3045</v>
      </c>
      <c r="C1029" s="1071">
        <v>46243</v>
      </c>
      <c r="D1029" s="1093" t="s">
        <v>3320</v>
      </c>
      <c r="E1029" s="1093" t="s">
        <v>3321</v>
      </c>
      <c r="F1029" s="1077">
        <v>461.68</v>
      </c>
      <c r="G1029" s="1078" t="s">
        <v>3561</v>
      </c>
      <c r="H1029" s="1079">
        <v>0.05</v>
      </c>
      <c r="I1029" s="1086">
        <f t="shared" si="43"/>
        <v>23.084000000000003</v>
      </c>
      <c r="J1029" s="1087">
        <f t="shared" si="44"/>
        <v>556.32440000000008</v>
      </c>
      <c r="K1029" s="1065"/>
    </row>
    <row r="1030" spans="1:11" s="1066" customFormat="1" ht="49.2" customHeight="1">
      <c r="A1030" s="1074" t="s">
        <v>3043</v>
      </c>
      <c r="B1030" s="1075" t="s">
        <v>3045</v>
      </c>
      <c r="C1030" s="1071">
        <v>46243</v>
      </c>
      <c r="D1030" s="1093" t="s">
        <v>3322</v>
      </c>
      <c r="E1030" s="1093" t="s">
        <v>3323</v>
      </c>
      <c r="F1030" s="1077">
        <v>461.68</v>
      </c>
      <c r="G1030" s="1078" t="s">
        <v>3562</v>
      </c>
      <c r="H1030" s="1079">
        <v>0.05</v>
      </c>
      <c r="I1030" s="1086">
        <f t="shared" si="43"/>
        <v>23.084000000000003</v>
      </c>
      <c r="J1030" s="1087">
        <f t="shared" si="44"/>
        <v>264.77348000000006</v>
      </c>
      <c r="K1030" s="1065"/>
    </row>
    <row r="1031" spans="1:11" s="1066" customFormat="1" ht="49.2" customHeight="1">
      <c r="A1031" s="1074" t="s">
        <v>3043</v>
      </c>
      <c r="B1031" s="1075" t="s">
        <v>3045</v>
      </c>
      <c r="C1031" s="1071">
        <v>46243</v>
      </c>
      <c r="D1031" s="1093" t="s">
        <v>3324</v>
      </c>
      <c r="E1031" s="1093" t="s">
        <v>3325</v>
      </c>
      <c r="F1031" s="1077">
        <v>461.68</v>
      </c>
      <c r="G1031" s="1078" t="s">
        <v>3148</v>
      </c>
      <c r="H1031" s="1079">
        <v>0.05</v>
      </c>
      <c r="I1031" s="1086">
        <f t="shared" si="43"/>
        <v>23.084000000000003</v>
      </c>
      <c r="J1031" s="1087">
        <f t="shared" si="44"/>
        <v>380.19348000000002</v>
      </c>
      <c r="K1031" s="1065"/>
    </row>
    <row r="1032" spans="1:11" s="1066" customFormat="1" ht="49.2" customHeight="1">
      <c r="A1032" s="1074" t="s">
        <v>3043</v>
      </c>
      <c r="B1032" s="1075" t="s">
        <v>3045</v>
      </c>
      <c r="C1032" s="1071">
        <v>46242</v>
      </c>
      <c r="D1032" s="1093" t="s">
        <v>3326</v>
      </c>
      <c r="E1032" s="1093" t="s">
        <v>3327</v>
      </c>
      <c r="F1032" s="1077">
        <v>461.68</v>
      </c>
      <c r="G1032" s="1078" t="s">
        <v>3155</v>
      </c>
      <c r="H1032" s="1079">
        <v>0.05</v>
      </c>
      <c r="I1032" s="1086">
        <f t="shared" si="43"/>
        <v>23.084000000000003</v>
      </c>
      <c r="J1032" s="1087">
        <f t="shared" si="44"/>
        <v>664.81920000000014</v>
      </c>
      <c r="K1032" s="1065"/>
    </row>
    <row r="1033" spans="1:11" s="1066" customFormat="1" ht="49.2" customHeight="1">
      <c r="A1033" s="1074" t="s">
        <v>3043</v>
      </c>
      <c r="B1033" s="1075" t="s">
        <v>3045</v>
      </c>
      <c r="C1033" s="1071">
        <v>46242</v>
      </c>
      <c r="D1033" s="1093" t="s">
        <v>3328</v>
      </c>
      <c r="E1033" s="1093" t="s">
        <v>3329</v>
      </c>
      <c r="F1033" s="1077">
        <v>461.68</v>
      </c>
      <c r="G1033" s="1078" t="s">
        <v>3152</v>
      </c>
      <c r="H1033" s="1079">
        <v>0.05</v>
      </c>
      <c r="I1033" s="1086">
        <f t="shared" si="43"/>
        <v>23.084000000000003</v>
      </c>
      <c r="J1033" s="1087">
        <f t="shared" si="44"/>
        <v>292.47428000000002</v>
      </c>
      <c r="K1033" s="1065"/>
    </row>
    <row r="1034" spans="1:11" s="1066" customFormat="1" ht="49.2" customHeight="1">
      <c r="A1034" s="1074" t="s">
        <v>3043</v>
      </c>
      <c r="B1034" s="1075" t="s">
        <v>3045</v>
      </c>
      <c r="C1034" s="1071">
        <v>46242</v>
      </c>
      <c r="D1034" s="1093" t="s">
        <v>3330</v>
      </c>
      <c r="E1034" s="1093" t="s">
        <v>3331</v>
      </c>
      <c r="F1034" s="1077">
        <v>461.68</v>
      </c>
      <c r="G1034" s="1078" t="s">
        <v>3151</v>
      </c>
      <c r="H1034" s="1079">
        <v>0.05</v>
      </c>
      <c r="I1034" s="1086">
        <f t="shared" si="43"/>
        <v>23.084000000000003</v>
      </c>
      <c r="J1034" s="1087">
        <f t="shared" si="44"/>
        <v>363.57300000000004</v>
      </c>
      <c r="K1034" s="1065"/>
    </row>
    <row r="1035" spans="1:11" s="1066" customFormat="1" ht="49.2" customHeight="1">
      <c r="A1035" s="1074" t="s">
        <v>3043</v>
      </c>
      <c r="B1035" s="1075" t="s">
        <v>3045</v>
      </c>
      <c r="C1035" s="1071">
        <v>46243</v>
      </c>
      <c r="D1035" s="1093" t="s">
        <v>3332</v>
      </c>
      <c r="E1035" s="1093" t="s">
        <v>3333</v>
      </c>
      <c r="F1035" s="1077">
        <v>461.68</v>
      </c>
      <c r="G1035" s="1078" t="s">
        <v>3147</v>
      </c>
      <c r="H1035" s="1079">
        <v>0.05</v>
      </c>
      <c r="I1035" s="1086">
        <f t="shared" si="43"/>
        <v>23.084000000000003</v>
      </c>
      <c r="J1035" s="1087">
        <f t="shared" si="44"/>
        <v>664.81920000000014</v>
      </c>
      <c r="K1035" s="1065"/>
    </row>
    <row r="1036" spans="1:11" s="1066" customFormat="1" ht="49.2" customHeight="1">
      <c r="A1036" s="1074" t="s">
        <v>3043</v>
      </c>
      <c r="B1036" s="1075" t="s">
        <v>3045</v>
      </c>
      <c r="C1036" s="1071">
        <v>46243</v>
      </c>
      <c r="D1036" s="1093" t="s">
        <v>3334</v>
      </c>
      <c r="E1036" s="1093" t="s">
        <v>3335</v>
      </c>
      <c r="F1036" s="1077">
        <v>461.68</v>
      </c>
      <c r="G1036" s="1078" t="s">
        <v>3033</v>
      </c>
      <c r="H1036" s="1079">
        <v>0.05</v>
      </c>
      <c r="I1036" s="1086">
        <f t="shared" si="43"/>
        <v>23.084000000000003</v>
      </c>
      <c r="J1036" s="1087">
        <f t="shared" si="44"/>
        <v>633.19412000000011</v>
      </c>
      <c r="K1036" s="1065"/>
    </row>
    <row r="1037" spans="1:11" s="1066" customFormat="1" ht="49.2" customHeight="1">
      <c r="A1037" s="1074" t="s">
        <v>3612</v>
      </c>
      <c r="B1037" s="1075" t="s">
        <v>3613</v>
      </c>
      <c r="C1037" s="1071">
        <v>46243</v>
      </c>
      <c r="D1037" s="1093" t="s">
        <v>3336</v>
      </c>
      <c r="E1037" s="1093" t="s">
        <v>3337</v>
      </c>
      <c r="F1037" s="1077">
        <v>221.14</v>
      </c>
      <c r="G1037" s="1078" t="s">
        <v>2247</v>
      </c>
      <c r="H1037" s="1079">
        <v>0.1</v>
      </c>
      <c r="I1037" s="1086">
        <f t="shared" si="43"/>
        <v>22.114000000000001</v>
      </c>
      <c r="J1037" s="1087">
        <f t="shared" si="44"/>
        <v>2142.8466000000003</v>
      </c>
      <c r="K1037" s="1065"/>
    </row>
    <row r="1038" spans="1:11" s="1066" customFormat="1" ht="49.2" customHeight="1">
      <c r="A1038" s="1074" t="s">
        <v>3614</v>
      </c>
      <c r="B1038" s="1075" t="s">
        <v>3615</v>
      </c>
      <c r="C1038" s="1071">
        <v>46243</v>
      </c>
      <c r="D1038" s="1093" t="s">
        <v>3338</v>
      </c>
      <c r="E1038" s="1093" t="s">
        <v>3339</v>
      </c>
      <c r="F1038" s="1077">
        <v>212.41</v>
      </c>
      <c r="G1038" s="1078" t="s">
        <v>2259</v>
      </c>
      <c r="H1038" s="1079">
        <v>0.1</v>
      </c>
      <c r="I1038" s="1086">
        <f t="shared" si="43"/>
        <v>21.241</v>
      </c>
      <c r="J1038" s="1087">
        <f t="shared" si="44"/>
        <v>1675.2776700000002</v>
      </c>
      <c r="K1038" s="1065"/>
    </row>
    <row r="1039" spans="1:11" s="1066" customFormat="1" ht="49.2" customHeight="1">
      <c r="A1039" s="1074" t="s">
        <v>2784</v>
      </c>
      <c r="B1039" s="1075" t="s">
        <v>3255</v>
      </c>
      <c r="C1039" s="1071">
        <v>46243</v>
      </c>
      <c r="D1039" s="1093" t="s">
        <v>3340</v>
      </c>
      <c r="E1039" s="1093" t="s">
        <v>3341</v>
      </c>
      <c r="F1039" s="1077">
        <v>12444.99</v>
      </c>
      <c r="G1039" s="1078" t="s">
        <v>3246</v>
      </c>
      <c r="H1039" s="1079">
        <v>0.05</v>
      </c>
      <c r="I1039" s="1086">
        <f t="shared" si="43"/>
        <v>622.24950000000001</v>
      </c>
      <c r="J1039" s="1087">
        <f t="shared" si="44"/>
        <v>622.24950000000001</v>
      </c>
      <c r="K1039" s="1065"/>
    </row>
    <row r="1040" spans="1:11" s="1066" customFormat="1" ht="49.2" customHeight="1">
      <c r="A1040" s="1074" t="s">
        <v>2782</v>
      </c>
      <c r="B1040" s="1075" t="s">
        <v>3090</v>
      </c>
      <c r="C1040" s="1071">
        <v>46243</v>
      </c>
      <c r="D1040" s="1093" t="s">
        <v>3342</v>
      </c>
      <c r="E1040" s="1093" t="s">
        <v>3343</v>
      </c>
      <c r="F1040" s="1077">
        <v>5124.07</v>
      </c>
      <c r="G1040" s="1078" t="s">
        <v>3245</v>
      </c>
      <c r="H1040" s="1079">
        <v>0.05</v>
      </c>
      <c r="I1040" s="1086">
        <f t="shared" si="43"/>
        <v>256.20350000000002</v>
      </c>
      <c r="J1040" s="1087">
        <f t="shared" si="44"/>
        <v>256.20350000000002</v>
      </c>
      <c r="K1040" s="1065"/>
    </row>
    <row r="1041" spans="1:11" s="1066" customFormat="1" ht="49.2" customHeight="1">
      <c r="A1041" s="1074" t="s">
        <v>2782</v>
      </c>
      <c r="B1041" s="1075" t="s">
        <v>3090</v>
      </c>
      <c r="C1041" s="1071">
        <v>46243</v>
      </c>
      <c r="D1041" s="1093" t="s">
        <v>3344</v>
      </c>
      <c r="E1041" s="1093" t="s">
        <v>3345</v>
      </c>
      <c r="F1041" s="1077">
        <v>5124.07</v>
      </c>
      <c r="G1041" s="1078" t="s">
        <v>3245</v>
      </c>
      <c r="H1041" s="1079">
        <v>0.05</v>
      </c>
      <c r="I1041" s="1086">
        <f t="shared" si="43"/>
        <v>256.20350000000002</v>
      </c>
      <c r="J1041" s="1087">
        <f t="shared" si="44"/>
        <v>256.20350000000002</v>
      </c>
      <c r="K1041" s="1065"/>
    </row>
    <row r="1042" spans="1:11" s="1066" customFormat="1" ht="49.2" customHeight="1">
      <c r="A1042" s="1074" t="s">
        <v>3043</v>
      </c>
      <c r="B1042" s="1075" t="s">
        <v>3616</v>
      </c>
      <c r="C1042" s="1071">
        <v>46243</v>
      </c>
      <c r="D1042" s="1093" t="s">
        <v>3346</v>
      </c>
      <c r="E1042" s="1093" t="s">
        <v>3347</v>
      </c>
      <c r="F1042" s="1077">
        <v>461.68</v>
      </c>
      <c r="G1042" s="1078" t="s">
        <v>3143</v>
      </c>
      <c r="H1042" s="1079">
        <v>0.1</v>
      </c>
      <c r="I1042" s="1086">
        <f t="shared" si="43"/>
        <v>46.168000000000006</v>
      </c>
      <c r="J1042" s="1087">
        <f t="shared" si="44"/>
        <v>1051.7070400000002</v>
      </c>
      <c r="K1042" s="1065"/>
    </row>
    <row r="1043" spans="1:11" s="1066" customFormat="1" ht="49.2" customHeight="1">
      <c r="A1043" s="1074" t="s">
        <v>3043</v>
      </c>
      <c r="B1043" s="1075" t="s">
        <v>3616</v>
      </c>
      <c r="C1043" s="1071">
        <v>46243</v>
      </c>
      <c r="D1043" s="1093" t="s">
        <v>3348</v>
      </c>
      <c r="E1043" s="1093" t="s">
        <v>3349</v>
      </c>
      <c r="F1043" s="1077">
        <v>461.68</v>
      </c>
      <c r="G1043" s="1078" t="s">
        <v>3155</v>
      </c>
      <c r="H1043" s="1079">
        <v>0.1</v>
      </c>
      <c r="I1043" s="1086">
        <f t="shared" si="43"/>
        <v>46.168000000000006</v>
      </c>
      <c r="J1043" s="1087">
        <f t="shared" si="44"/>
        <v>1329.6384000000003</v>
      </c>
      <c r="K1043" s="1065"/>
    </row>
    <row r="1044" spans="1:11" s="1066" customFormat="1" ht="49.2" customHeight="1">
      <c r="A1044" s="1074" t="s">
        <v>3253</v>
      </c>
      <c r="B1044" s="1075" t="s">
        <v>3617</v>
      </c>
      <c r="C1044" s="1071">
        <v>46243</v>
      </c>
      <c r="D1044" s="1093" t="s">
        <v>3350</v>
      </c>
      <c r="E1044" s="1093" t="s">
        <v>3351</v>
      </c>
      <c r="F1044" s="1077">
        <v>875.83</v>
      </c>
      <c r="G1044" s="1078" t="s">
        <v>3146</v>
      </c>
      <c r="H1044" s="1079">
        <v>0.1</v>
      </c>
      <c r="I1044" s="1086">
        <f t="shared" si="43"/>
        <v>87.583000000000013</v>
      </c>
      <c r="J1044" s="1087">
        <f t="shared" si="44"/>
        <v>922.24899000000005</v>
      </c>
      <c r="K1044" s="1065"/>
    </row>
    <row r="1045" spans="1:11" s="1066" customFormat="1" ht="49.2" customHeight="1">
      <c r="A1045" s="1074" t="s">
        <v>3043</v>
      </c>
      <c r="B1045" s="1075" t="s">
        <v>3616</v>
      </c>
      <c r="C1045" s="1071">
        <v>46243</v>
      </c>
      <c r="D1045" s="1093" t="s">
        <v>3352</v>
      </c>
      <c r="E1045" s="1093" t="s">
        <v>3353</v>
      </c>
      <c r="F1045" s="1077">
        <v>461.68</v>
      </c>
      <c r="G1045" s="1078" t="s">
        <v>3147</v>
      </c>
      <c r="H1045" s="1079">
        <v>0.45</v>
      </c>
      <c r="I1045" s="1086">
        <f t="shared" si="43"/>
        <v>207.756</v>
      </c>
      <c r="J1045" s="1087">
        <f t="shared" si="44"/>
        <v>5983.3728000000001</v>
      </c>
      <c r="K1045" s="1065"/>
    </row>
    <row r="1046" spans="1:11" s="1066" customFormat="1" ht="49.2" customHeight="1">
      <c r="A1046" s="1074" t="s">
        <v>3253</v>
      </c>
      <c r="B1046" s="1075" t="s">
        <v>3617</v>
      </c>
      <c r="C1046" s="1071">
        <v>46243</v>
      </c>
      <c r="D1046" s="1093" t="s">
        <v>3354</v>
      </c>
      <c r="E1046" s="1093" t="s">
        <v>3355</v>
      </c>
      <c r="F1046" s="1077">
        <v>875.83</v>
      </c>
      <c r="G1046" s="1078" t="s">
        <v>3146</v>
      </c>
      <c r="H1046" s="1079">
        <v>0.45</v>
      </c>
      <c r="I1046" s="1086">
        <f t="shared" si="43"/>
        <v>394.12350000000004</v>
      </c>
      <c r="J1046" s="1087">
        <f t="shared" si="44"/>
        <v>4150.1204550000002</v>
      </c>
      <c r="K1046" s="1065"/>
    </row>
    <row r="1047" spans="1:11" s="1066" customFormat="1" ht="49.2" customHeight="1">
      <c r="A1047" s="1074" t="s">
        <v>3043</v>
      </c>
      <c r="B1047" s="1075" t="s">
        <v>3616</v>
      </c>
      <c r="C1047" s="1071">
        <v>46243</v>
      </c>
      <c r="D1047" s="1093" t="s">
        <v>3356</v>
      </c>
      <c r="E1047" s="1093" t="s">
        <v>3357</v>
      </c>
      <c r="F1047" s="1077">
        <v>461.68</v>
      </c>
      <c r="G1047" s="1078" t="s">
        <v>3563</v>
      </c>
      <c r="H1047" s="1079">
        <v>0.45</v>
      </c>
      <c r="I1047" s="1086">
        <f t="shared" si="43"/>
        <v>207.756</v>
      </c>
      <c r="J1047" s="1087">
        <f t="shared" si="44"/>
        <v>3625.3422</v>
      </c>
      <c r="K1047" s="1065"/>
    </row>
    <row r="1048" spans="1:11" s="1066" customFormat="1" ht="49.2" customHeight="1">
      <c r="A1048" s="1074" t="s">
        <v>3043</v>
      </c>
      <c r="B1048" s="1075" t="s">
        <v>3616</v>
      </c>
      <c r="C1048" s="1071">
        <v>46243</v>
      </c>
      <c r="D1048" s="1093" t="s">
        <v>3358</v>
      </c>
      <c r="E1048" s="1093" t="s">
        <v>3359</v>
      </c>
      <c r="F1048" s="1077">
        <v>461.68</v>
      </c>
      <c r="G1048" s="1078" t="s">
        <v>3155</v>
      </c>
      <c r="H1048" s="1079">
        <v>0.45</v>
      </c>
      <c r="I1048" s="1086">
        <f t="shared" si="43"/>
        <v>207.756</v>
      </c>
      <c r="J1048" s="1087">
        <f t="shared" si="44"/>
        <v>5983.3728000000001</v>
      </c>
      <c r="K1048" s="1065"/>
    </row>
    <row r="1049" spans="1:11" s="1066" customFormat="1" ht="49.2" customHeight="1">
      <c r="A1049" s="1074" t="s">
        <v>3253</v>
      </c>
      <c r="B1049" s="1075" t="s">
        <v>3617</v>
      </c>
      <c r="C1049" s="1071">
        <v>46243</v>
      </c>
      <c r="D1049" s="1093" t="s">
        <v>3360</v>
      </c>
      <c r="E1049" s="1093" t="s">
        <v>3361</v>
      </c>
      <c r="F1049" s="1077">
        <v>875.83</v>
      </c>
      <c r="G1049" s="1078" t="s">
        <v>3564</v>
      </c>
      <c r="H1049" s="1079">
        <v>0.45</v>
      </c>
      <c r="I1049" s="1086">
        <f t="shared" si="43"/>
        <v>394.12350000000004</v>
      </c>
      <c r="J1049" s="1087">
        <f t="shared" si="44"/>
        <v>4993.5447450000001</v>
      </c>
      <c r="K1049" s="1065"/>
    </row>
    <row r="1050" spans="1:11" s="1066" customFormat="1" ht="49.2" customHeight="1">
      <c r="A1050" s="1074" t="s">
        <v>3043</v>
      </c>
      <c r="B1050" s="1075" t="s">
        <v>3616</v>
      </c>
      <c r="C1050" s="1071">
        <v>46243</v>
      </c>
      <c r="D1050" s="1093" t="s">
        <v>3362</v>
      </c>
      <c r="E1050" s="1093" t="s">
        <v>3363</v>
      </c>
      <c r="F1050" s="1077">
        <v>461.68</v>
      </c>
      <c r="G1050" s="1078" t="s">
        <v>3151</v>
      </c>
      <c r="H1050" s="1079">
        <v>0.45</v>
      </c>
      <c r="I1050" s="1086">
        <f t="shared" si="43"/>
        <v>207.756</v>
      </c>
      <c r="J1050" s="1087">
        <f t="shared" si="44"/>
        <v>3272.1570000000002</v>
      </c>
      <c r="K1050" s="1065"/>
    </row>
    <row r="1051" spans="1:11" s="1066" customFormat="1" ht="49.2" customHeight="1">
      <c r="A1051" s="1074" t="s">
        <v>3043</v>
      </c>
      <c r="B1051" s="1075" t="s">
        <v>3616</v>
      </c>
      <c r="C1051" s="1071">
        <v>46243</v>
      </c>
      <c r="D1051" s="1093" t="s">
        <v>3364</v>
      </c>
      <c r="E1051" s="1093" t="s">
        <v>3365</v>
      </c>
      <c r="F1051" s="1077">
        <v>461.68</v>
      </c>
      <c r="G1051" s="1078" t="s">
        <v>3565</v>
      </c>
      <c r="H1051" s="1079">
        <v>0.1</v>
      </c>
      <c r="I1051" s="1086">
        <f t="shared" si="43"/>
        <v>46.168000000000006</v>
      </c>
      <c r="J1051" s="1087">
        <f t="shared" si="44"/>
        <v>727.14600000000007</v>
      </c>
      <c r="K1051" s="1065"/>
    </row>
    <row r="1052" spans="1:11" s="1066" customFormat="1" ht="49.2" customHeight="1">
      <c r="A1052" s="1074" t="s">
        <v>3256</v>
      </c>
      <c r="B1052" s="1075" t="s">
        <v>3258</v>
      </c>
      <c r="C1052" s="1071">
        <v>46243</v>
      </c>
      <c r="D1052" s="1093" t="s">
        <v>3366</v>
      </c>
      <c r="E1052" s="1093" t="s">
        <v>3367</v>
      </c>
      <c r="F1052" s="1077">
        <v>82.44</v>
      </c>
      <c r="G1052" s="1078" t="s">
        <v>3566</v>
      </c>
      <c r="H1052" s="1079">
        <v>0.05</v>
      </c>
      <c r="I1052" s="1086">
        <f t="shared" si="43"/>
        <v>4.1219999999999999</v>
      </c>
      <c r="J1052" s="1087">
        <f t="shared" si="44"/>
        <v>405.56358</v>
      </c>
      <c r="K1052" s="1065"/>
    </row>
    <row r="1053" spans="1:11" s="1066" customFormat="1" ht="49.2" customHeight="1">
      <c r="A1053" s="1074" t="s">
        <v>2779</v>
      </c>
      <c r="B1053" s="1075" t="s">
        <v>3618</v>
      </c>
      <c r="C1053" s="1071">
        <v>46243</v>
      </c>
      <c r="D1053" s="1093" t="s">
        <v>3368</v>
      </c>
      <c r="E1053" s="1093" t="s">
        <v>3369</v>
      </c>
      <c r="F1053" s="1077">
        <v>75.650000000000006</v>
      </c>
      <c r="G1053" s="1078" t="s">
        <v>3567</v>
      </c>
      <c r="H1053" s="1079">
        <v>0.25</v>
      </c>
      <c r="I1053" s="1086">
        <f t="shared" si="43"/>
        <v>18.912500000000001</v>
      </c>
      <c r="J1053" s="1087">
        <f t="shared" si="44"/>
        <v>172.10375000000002</v>
      </c>
      <c r="K1053" s="1065"/>
    </row>
    <row r="1054" spans="1:11" s="1066" customFormat="1" ht="49.2" customHeight="1">
      <c r="A1054" s="1074" t="s">
        <v>3607</v>
      </c>
      <c r="B1054" s="1075" t="s">
        <v>3619</v>
      </c>
      <c r="C1054" s="1071">
        <v>46243</v>
      </c>
      <c r="D1054" s="1093" t="s">
        <v>3370</v>
      </c>
      <c r="E1054" s="1093" t="s">
        <v>3371</v>
      </c>
      <c r="F1054" s="1077">
        <v>179.43</v>
      </c>
      <c r="G1054" s="1078" t="s">
        <v>3568</v>
      </c>
      <c r="H1054" s="1079">
        <v>0.05</v>
      </c>
      <c r="I1054" s="1086">
        <f t="shared" si="43"/>
        <v>8.9715000000000007</v>
      </c>
      <c r="J1054" s="1087">
        <f t="shared" si="44"/>
        <v>230.47783500000003</v>
      </c>
      <c r="K1054" s="1065"/>
    </row>
    <row r="1055" spans="1:11" s="1066" customFormat="1" ht="49.2" customHeight="1">
      <c r="A1055" s="1074" t="s">
        <v>3043</v>
      </c>
      <c r="B1055" s="1075" t="s">
        <v>3616</v>
      </c>
      <c r="C1055" s="1071">
        <v>46243</v>
      </c>
      <c r="D1055" s="1093" t="s">
        <v>3372</v>
      </c>
      <c r="E1055" s="1093" t="s">
        <v>3373</v>
      </c>
      <c r="F1055" s="1077">
        <v>377.3</v>
      </c>
      <c r="G1055" s="1078" t="s">
        <v>3144</v>
      </c>
      <c r="H1055" s="1079">
        <v>0.45</v>
      </c>
      <c r="I1055" s="1086">
        <f t="shared" si="43"/>
        <v>169.785</v>
      </c>
      <c r="J1055" s="1087">
        <f t="shared" si="44"/>
        <v>3947.5012499999998</v>
      </c>
      <c r="K1055" s="1065"/>
    </row>
    <row r="1056" spans="1:11" s="1066" customFormat="1" ht="49.2" customHeight="1">
      <c r="A1056" s="1074" t="s">
        <v>3043</v>
      </c>
      <c r="B1056" s="1075" t="s">
        <v>3616</v>
      </c>
      <c r="C1056" s="1071">
        <v>46243</v>
      </c>
      <c r="D1056" s="1093" t="s">
        <v>3374</v>
      </c>
      <c r="E1056" s="1093" t="s">
        <v>3375</v>
      </c>
      <c r="F1056" s="1077">
        <v>377.3</v>
      </c>
      <c r="G1056" s="1078" t="s">
        <v>3145</v>
      </c>
      <c r="H1056" s="1079">
        <v>0.1</v>
      </c>
      <c r="I1056" s="1086">
        <f t="shared" si="43"/>
        <v>37.730000000000004</v>
      </c>
      <c r="J1056" s="1087">
        <f t="shared" si="44"/>
        <v>658.38850000000002</v>
      </c>
      <c r="K1056" s="1065"/>
    </row>
    <row r="1057" spans="1:11" s="1066" customFormat="1" ht="49.2" customHeight="1">
      <c r="A1057" s="1074" t="s">
        <v>3043</v>
      </c>
      <c r="B1057" s="1075" t="s">
        <v>3616</v>
      </c>
      <c r="C1057" s="1071">
        <v>46243</v>
      </c>
      <c r="D1057" s="1093" t="s">
        <v>3376</v>
      </c>
      <c r="E1057" s="1093" t="s">
        <v>3377</v>
      </c>
      <c r="F1057" s="1077">
        <v>377.3</v>
      </c>
      <c r="G1057" s="1078" t="s">
        <v>3561</v>
      </c>
      <c r="H1057" s="1079">
        <v>0.1</v>
      </c>
      <c r="I1057" s="1086">
        <f t="shared" si="43"/>
        <v>37.730000000000004</v>
      </c>
      <c r="J1057" s="1087">
        <f t="shared" si="44"/>
        <v>909.29300000000012</v>
      </c>
      <c r="K1057" s="1065"/>
    </row>
    <row r="1058" spans="1:11" s="1066" customFormat="1" ht="49.2" customHeight="1">
      <c r="A1058" s="1074" t="s">
        <v>3253</v>
      </c>
      <c r="B1058" s="1075" t="s">
        <v>3617</v>
      </c>
      <c r="C1058" s="1071">
        <v>46243</v>
      </c>
      <c r="D1058" s="1093" t="s">
        <v>3378</v>
      </c>
      <c r="E1058" s="1093" t="s">
        <v>3379</v>
      </c>
      <c r="F1058" s="1077">
        <v>602.32000000000005</v>
      </c>
      <c r="G1058" s="1078" t="s">
        <v>3149</v>
      </c>
      <c r="H1058" s="1079">
        <v>0.1</v>
      </c>
      <c r="I1058" s="1086">
        <f t="shared" si="43"/>
        <v>60.232000000000006</v>
      </c>
      <c r="J1058" s="1087">
        <f t="shared" si="44"/>
        <v>690.86104000000012</v>
      </c>
      <c r="K1058" s="1065"/>
    </row>
    <row r="1059" spans="1:11" s="1066" customFormat="1" ht="49.2" customHeight="1">
      <c r="A1059" s="1074" t="s">
        <v>3043</v>
      </c>
      <c r="B1059" s="1075" t="s">
        <v>3616</v>
      </c>
      <c r="C1059" s="1071">
        <v>46243</v>
      </c>
      <c r="D1059" s="1093" t="s">
        <v>3380</v>
      </c>
      <c r="E1059" s="1093" t="s">
        <v>3381</v>
      </c>
      <c r="F1059" s="1077">
        <v>377.3</v>
      </c>
      <c r="G1059" s="1078" t="s">
        <v>3148</v>
      </c>
      <c r="H1059" s="1079">
        <v>0.1</v>
      </c>
      <c r="I1059" s="1086">
        <f t="shared" si="43"/>
        <v>37.730000000000004</v>
      </c>
      <c r="J1059" s="1087">
        <f t="shared" si="44"/>
        <v>621.41309999999999</v>
      </c>
      <c r="K1059" s="1065"/>
    </row>
    <row r="1060" spans="1:11" s="1066" customFormat="1" ht="49.2" customHeight="1">
      <c r="A1060" s="1074" t="s">
        <v>3043</v>
      </c>
      <c r="B1060" s="1075" t="s">
        <v>3616</v>
      </c>
      <c r="C1060" s="1071">
        <v>46243</v>
      </c>
      <c r="D1060" s="1093" t="s">
        <v>3382</v>
      </c>
      <c r="E1060" s="1093" t="s">
        <v>3383</v>
      </c>
      <c r="F1060" s="1077">
        <v>377.3</v>
      </c>
      <c r="G1060" s="1078" t="s">
        <v>3155</v>
      </c>
      <c r="H1060" s="1079">
        <v>0.1</v>
      </c>
      <c r="I1060" s="1086">
        <f t="shared" si="43"/>
        <v>37.730000000000004</v>
      </c>
      <c r="J1060" s="1087">
        <f t="shared" si="44"/>
        <v>1086.6240000000003</v>
      </c>
      <c r="K1060" s="1065"/>
    </row>
    <row r="1061" spans="1:11" s="1066" customFormat="1" ht="49.2" customHeight="1">
      <c r="A1061" s="1074" t="s">
        <v>3253</v>
      </c>
      <c r="B1061" s="1075" t="s">
        <v>3617</v>
      </c>
      <c r="C1061" s="1071">
        <v>46243</v>
      </c>
      <c r="D1061" s="1093" t="s">
        <v>3384</v>
      </c>
      <c r="E1061" s="1093" t="s">
        <v>3385</v>
      </c>
      <c r="F1061" s="1077">
        <v>602.32000000000005</v>
      </c>
      <c r="G1061" s="1078" t="s">
        <v>3564</v>
      </c>
      <c r="H1061" s="1079">
        <v>0.1</v>
      </c>
      <c r="I1061" s="1086">
        <f t="shared" si="43"/>
        <v>60.232000000000006</v>
      </c>
      <c r="J1061" s="1087">
        <f t="shared" si="44"/>
        <v>763.13944000000004</v>
      </c>
      <c r="K1061" s="1065"/>
    </row>
    <row r="1062" spans="1:11" s="1066" customFormat="1" ht="49.2" customHeight="1">
      <c r="A1062" s="1074" t="s">
        <v>1471</v>
      </c>
      <c r="B1062" s="1075" t="s">
        <v>3620</v>
      </c>
      <c r="C1062" s="1071">
        <v>46247</v>
      </c>
      <c r="D1062" s="1093" t="s">
        <v>3386</v>
      </c>
      <c r="E1062" s="1093" t="s">
        <v>3387</v>
      </c>
      <c r="F1062" s="1077">
        <v>212.41</v>
      </c>
      <c r="G1062" s="1078" t="s">
        <v>3569</v>
      </c>
      <c r="H1062" s="1079">
        <v>0.05</v>
      </c>
      <c r="I1062" s="1086">
        <f t="shared" si="43"/>
        <v>10.6205</v>
      </c>
      <c r="J1062" s="1087">
        <f t="shared" si="44"/>
        <v>1048.349555</v>
      </c>
      <c r="K1062" s="1065"/>
    </row>
    <row r="1063" spans="1:11" s="1066" customFormat="1" ht="49.2" customHeight="1">
      <c r="A1063" s="1074" t="s">
        <v>3260</v>
      </c>
      <c r="B1063" s="1075" t="s">
        <v>3261</v>
      </c>
      <c r="C1063" s="1071">
        <v>46243</v>
      </c>
      <c r="D1063" s="1093" t="s">
        <v>3388</v>
      </c>
      <c r="E1063" s="1093" t="s">
        <v>3389</v>
      </c>
      <c r="F1063" s="1077">
        <v>392.82</v>
      </c>
      <c r="G1063" s="1078" t="s">
        <v>3570</v>
      </c>
      <c r="H1063" s="1079">
        <v>0.05</v>
      </c>
      <c r="I1063" s="1086">
        <f t="shared" si="43"/>
        <v>19.641000000000002</v>
      </c>
      <c r="J1063" s="1087">
        <f t="shared" si="44"/>
        <v>1073.5770600000001</v>
      </c>
      <c r="K1063" s="1065"/>
    </row>
    <row r="1064" spans="1:11" s="1066" customFormat="1" ht="49.2" customHeight="1">
      <c r="A1064" s="1074" t="s">
        <v>1978</v>
      </c>
      <c r="B1064" s="1075" t="s">
        <v>3621</v>
      </c>
      <c r="C1064" s="1071">
        <v>46244</v>
      </c>
      <c r="D1064" s="1093" t="s">
        <v>3390</v>
      </c>
      <c r="E1064" s="1093" t="s">
        <v>3391</v>
      </c>
      <c r="F1064" s="1077">
        <v>300.67</v>
      </c>
      <c r="G1064" s="1078" t="s">
        <v>3571</v>
      </c>
      <c r="H1064" s="1079">
        <v>0.05</v>
      </c>
      <c r="I1064" s="1086">
        <f t="shared" si="43"/>
        <v>15.033500000000002</v>
      </c>
      <c r="J1064" s="1087">
        <f t="shared" si="44"/>
        <v>889.23152500000003</v>
      </c>
      <c r="K1064" s="1065"/>
    </row>
    <row r="1065" spans="1:11" s="1066" customFormat="1" ht="49.2" customHeight="1">
      <c r="A1065" s="1074" t="s">
        <v>1756</v>
      </c>
      <c r="B1065" s="1075" t="s">
        <v>3622</v>
      </c>
      <c r="C1065" s="1071">
        <v>46245</v>
      </c>
      <c r="D1065" s="1093" t="s">
        <v>3392</v>
      </c>
      <c r="E1065" s="1093" t="s">
        <v>3393</v>
      </c>
      <c r="F1065" s="1077">
        <v>300.67</v>
      </c>
      <c r="G1065" s="1078" t="s">
        <v>3572</v>
      </c>
      <c r="H1065" s="1079">
        <v>0.05</v>
      </c>
      <c r="I1065" s="1086">
        <f t="shared" ref="I1065:I1128" si="45">H1065*F1065</f>
        <v>15.033500000000002</v>
      </c>
      <c r="J1065" s="1087">
        <f t="shared" ref="J1065:J1128" si="46">I1065*G1065</f>
        <v>959.43797000000018</v>
      </c>
      <c r="K1065" s="1065"/>
    </row>
    <row r="1066" spans="1:11" s="1066" customFormat="1" ht="49.2" customHeight="1">
      <c r="A1066" s="1074" t="s">
        <v>3611</v>
      </c>
      <c r="B1066" s="1075" t="s">
        <v>3623</v>
      </c>
      <c r="C1066" s="1071">
        <v>46244</v>
      </c>
      <c r="D1066" s="1093" t="s">
        <v>3394</v>
      </c>
      <c r="E1066" s="1093" t="s">
        <v>3395</v>
      </c>
      <c r="F1066" s="1077">
        <v>366.63</v>
      </c>
      <c r="G1066" s="1078" t="s">
        <v>3573</v>
      </c>
      <c r="H1066" s="1079">
        <v>0.05</v>
      </c>
      <c r="I1066" s="1086">
        <f t="shared" si="45"/>
        <v>18.331500000000002</v>
      </c>
      <c r="J1066" s="1087">
        <f t="shared" si="46"/>
        <v>1169.5497</v>
      </c>
      <c r="K1066" s="1065"/>
    </row>
    <row r="1067" spans="1:11" s="1066" customFormat="1" ht="49.2" customHeight="1">
      <c r="A1067" s="1074" t="s">
        <v>3043</v>
      </c>
      <c r="B1067" s="1075" t="s">
        <v>3616</v>
      </c>
      <c r="C1067" s="1071">
        <v>46243</v>
      </c>
      <c r="D1067" s="1093" t="s">
        <v>3396</v>
      </c>
      <c r="E1067" s="1093" t="s">
        <v>3397</v>
      </c>
      <c r="F1067" s="1077">
        <v>377.3</v>
      </c>
      <c r="G1067" s="1078" t="s">
        <v>3150</v>
      </c>
      <c r="H1067" s="1079">
        <v>0.45</v>
      </c>
      <c r="I1067" s="1086">
        <f t="shared" si="45"/>
        <v>169.785</v>
      </c>
      <c r="J1067" s="1087">
        <f t="shared" si="46"/>
        <v>4028.9980500000001</v>
      </c>
      <c r="K1067" s="1065"/>
    </row>
    <row r="1068" spans="1:11" s="1066" customFormat="1" ht="49.2" customHeight="1">
      <c r="A1068" s="1074" t="s">
        <v>3253</v>
      </c>
      <c r="B1068" s="1075" t="s">
        <v>3617</v>
      </c>
      <c r="C1068" s="1071">
        <v>46243</v>
      </c>
      <c r="D1068" s="1093" t="s">
        <v>3398</v>
      </c>
      <c r="E1068" s="1093" t="s">
        <v>3399</v>
      </c>
      <c r="F1068" s="1077">
        <v>602.32000000000005</v>
      </c>
      <c r="G1068" s="1078" t="s">
        <v>3149</v>
      </c>
      <c r="H1068" s="1079">
        <v>0.45</v>
      </c>
      <c r="I1068" s="1086">
        <f t="shared" si="45"/>
        <v>271.04400000000004</v>
      </c>
      <c r="J1068" s="1087">
        <f t="shared" si="46"/>
        <v>3108.8746800000008</v>
      </c>
      <c r="K1068" s="1065"/>
    </row>
    <row r="1069" spans="1:11" s="1066" customFormat="1" ht="49.2" customHeight="1">
      <c r="A1069" s="1074" t="s">
        <v>3043</v>
      </c>
      <c r="B1069" s="1075" t="s">
        <v>3616</v>
      </c>
      <c r="C1069" s="1071">
        <v>46243</v>
      </c>
      <c r="D1069" s="1093" t="s">
        <v>3400</v>
      </c>
      <c r="E1069" s="1093" t="s">
        <v>3401</v>
      </c>
      <c r="F1069" s="1077">
        <v>377.3</v>
      </c>
      <c r="G1069" s="1078" t="s">
        <v>3574</v>
      </c>
      <c r="H1069" s="1079">
        <v>0.45</v>
      </c>
      <c r="I1069" s="1086">
        <f t="shared" si="45"/>
        <v>169.785</v>
      </c>
      <c r="J1069" s="1087">
        <f t="shared" si="46"/>
        <v>2796.3589499999998</v>
      </c>
      <c r="K1069" s="1065"/>
    </row>
    <row r="1070" spans="1:11" s="1066" customFormat="1" ht="49.2" customHeight="1">
      <c r="A1070" s="1074" t="s">
        <v>2782</v>
      </c>
      <c r="B1070" s="1075" t="s">
        <v>3624</v>
      </c>
      <c r="C1070" s="1071">
        <v>46243</v>
      </c>
      <c r="D1070" s="1093" t="s">
        <v>3402</v>
      </c>
      <c r="E1070" s="1093" t="s">
        <v>3403</v>
      </c>
      <c r="F1070" s="1077">
        <v>5124.07</v>
      </c>
      <c r="G1070" s="1078" t="s">
        <v>3245</v>
      </c>
      <c r="H1070" s="1079">
        <v>0.05</v>
      </c>
      <c r="I1070" s="1086">
        <f t="shared" si="45"/>
        <v>256.20350000000002</v>
      </c>
      <c r="J1070" s="1087">
        <f t="shared" si="46"/>
        <v>256.20350000000002</v>
      </c>
      <c r="K1070" s="1065"/>
    </row>
    <row r="1071" spans="1:11" s="1066" customFormat="1" ht="49.2" customHeight="1">
      <c r="A1071" s="1074" t="s">
        <v>2784</v>
      </c>
      <c r="B1071" s="1075" t="s">
        <v>3625</v>
      </c>
      <c r="C1071" s="1071">
        <v>46243</v>
      </c>
      <c r="D1071" s="1093" t="s">
        <v>3404</v>
      </c>
      <c r="E1071" s="1093" t="s">
        <v>3405</v>
      </c>
      <c r="F1071" s="1077">
        <v>12444.99</v>
      </c>
      <c r="G1071" s="1078" t="s">
        <v>3245</v>
      </c>
      <c r="H1071" s="1079">
        <v>0.05</v>
      </c>
      <c r="I1071" s="1086">
        <f t="shared" si="45"/>
        <v>622.24950000000001</v>
      </c>
      <c r="J1071" s="1087">
        <f t="shared" si="46"/>
        <v>622.24950000000001</v>
      </c>
      <c r="K1071" s="1065"/>
    </row>
    <row r="1072" spans="1:11" s="1066" customFormat="1" ht="49.2" customHeight="1">
      <c r="A1072" s="1074" t="s">
        <v>2782</v>
      </c>
      <c r="B1072" s="1075" t="s">
        <v>3624</v>
      </c>
      <c r="C1072" s="1071">
        <v>46243</v>
      </c>
      <c r="D1072" s="1093" t="s">
        <v>3406</v>
      </c>
      <c r="E1072" s="1093" t="s">
        <v>3407</v>
      </c>
      <c r="F1072" s="1077">
        <v>5124.07</v>
      </c>
      <c r="G1072" s="1078" t="s">
        <v>3245</v>
      </c>
      <c r="H1072" s="1079">
        <v>0.05</v>
      </c>
      <c r="I1072" s="1086">
        <f t="shared" si="45"/>
        <v>256.20350000000002</v>
      </c>
      <c r="J1072" s="1087">
        <f t="shared" si="46"/>
        <v>256.20350000000002</v>
      </c>
      <c r="K1072" s="1065"/>
    </row>
    <row r="1073" spans="1:11" s="1066" customFormat="1" ht="49.2" customHeight="1">
      <c r="A1073" s="1074" t="s">
        <v>2782</v>
      </c>
      <c r="B1073" s="1075" t="s">
        <v>3624</v>
      </c>
      <c r="C1073" s="1071">
        <v>46243</v>
      </c>
      <c r="D1073" s="1093" t="s">
        <v>3408</v>
      </c>
      <c r="E1073" s="1093" t="s">
        <v>3409</v>
      </c>
      <c r="F1073" s="1077">
        <v>5124.07</v>
      </c>
      <c r="G1073" s="1078" t="s">
        <v>3245</v>
      </c>
      <c r="H1073" s="1079">
        <v>0.05</v>
      </c>
      <c r="I1073" s="1086">
        <f t="shared" si="45"/>
        <v>256.20350000000002</v>
      </c>
      <c r="J1073" s="1087">
        <f t="shared" si="46"/>
        <v>256.20350000000002</v>
      </c>
      <c r="K1073" s="1065"/>
    </row>
    <row r="1074" spans="1:11" s="1066" customFormat="1" ht="49.2" customHeight="1">
      <c r="A1074" s="1074" t="s">
        <v>2784</v>
      </c>
      <c r="B1074" s="1075" t="s">
        <v>3625</v>
      </c>
      <c r="C1074" s="1071">
        <v>46243</v>
      </c>
      <c r="D1074" s="1093" t="s">
        <v>3410</v>
      </c>
      <c r="E1074" s="1093" t="s">
        <v>3411</v>
      </c>
      <c r="F1074" s="1077">
        <v>12444.99</v>
      </c>
      <c r="G1074" s="1078" t="s">
        <v>3245</v>
      </c>
      <c r="H1074" s="1079">
        <v>0.05</v>
      </c>
      <c r="I1074" s="1086">
        <f t="shared" si="45"/>
        <v>622.24950000000001</v>
      </c>
      <c r="J1074" s="1087">
        <f t="shared" si="46"/>
        <v>622.24950000000001</v>
      </c>
      <c r="K1074" s="1065"/>
    </row>
    <row r="1075" spans="1:11" s="1066" customFormat="1" ht="49.2" customHeight="1">
      <c r="A1075" s="1074" t="s">
        <v>2782</v>
      </c>
      <c r="B1075" s="1075" t="s">
        <v>3624</v>
      </c>
      <c r="C1075" s="1071">
        <v>46243</v>
      </c>
      <c r="D1075" s="1093" t="s">
        <v>3412</v>
      </c>
      <c r="E1075" s="1093" t="s">
        <v>3413</v>
      </c>
      <c r="F1075" s="1077">
        <v>5124.07</v>
      </c>
      <c r="G1075" s="1078" t="s">
        <v>3246</v>
      </c>
      <c r="H1075" s="1079">
        <v>0.05</v>
      </c>
      <c r="I1075" s="1086">
        <f t="shared" si="45"/>
        <v>256.20350000000002</v>
      </c>
      <c r="J1075" s="1087">
        <f t="shared" si="46"/>
        <v>256.20350000000002</v>
      </c>
      <c r="K1075" s="1065"/>
    </row>
    <row r="1076" spans="1:11" s="1066" customFormat="1" ht="49.2" customHeight="1">
      <c r="A1076" s="1074" t="s">
        <v>2782</v>
      </c>
      <c r="B1076" s="1075" t="s">
        <v>3624</v>
      </c>
      <c r="C1076" s="1071">
        <v>46243</v>
      </c>
      <c r="D1076" s="1093" t="s">
        <v>3414</v>
      </c>
      <c r="E1076" s="1093" t="s">
        <v>3415</v>
      </c>
      <c r="F1076" s="1077">
        <v>5124.07</v>
      </c>
      <c r="G1076" s="1078" t="s">
        <v>3245</v>
      </c>
      <c r="H1076" s="1079">
        <v>0.05</v>
      </c>
      <c r="I1076" s="1086">
        <f t="shared" si="45"/>
        <v>256.20350000000002</v>
      </c>
      <c r="J1076" s="1087">
        <f t="shared" si="46"/>
        <v>256.20350000000002</v>
      </c>
      <c r="K1076" s="1065"/>
    </row>
    <row r="1077" spans="1:11" s="1066" customFormat="1" ht="49.2" customHeight="1">
      <c r="A1077" s="1074" t="s">
        <v>2782</v>
      </c>
      <c r="B1077" s="1075" t="s">
        <v>3624</v>
      </c>
      <c r="C1077" s="1071">
        <v>46243</v>
      </c>
      <c r="D1077" s="1093" t="s">
        <v>3416</v>
      </c>
      <c r="E1077" s="1093" t="s">
        <v>3417</v>
      </c>
      <c r="F1077" s="1077">
        <v>5124.07</v>
      </c>
      <c r="G1077" s="1078" t="s">
        <v>3245</v>
      </c>
      <c r="H1077" s="1079">
        <v>0.05</v>
      </c>
      <c r="I1077" s="1086">
        <f t="shared" si="45"/>
        <v>256.20350000000002</v>
      </c>
      <c r="J1077" s="1087">
        <f t="shared" si="46"/>
        <v>256.20350000000002</v>
      </c>
      <c r="K1077" s="1065"/>
    </row>
    <row r="1078" spans="1:11" s="1066" customFormat="1" ht="49.2" customHeight="1">
      <c r="A1078" s="1074" t="s">
        <v>2782</v>
      </c>
      <c r="B1078" s="1075" t="s">
        <v>3624</v>
      </c>
      <c r="C1078" s="1071">
        <v>46243</v>
      </c>
      <c r="D1078" s="1093" t="s">
        <v>3418</v>
      </c>
      <c r="E1078" s="1093" t="s">
        <v>3419</v>
      </c>
      <c r="F1078" s="1077">
        <v>5124.07</v>
      </c>
      <c r="G1078" s="1078" t="s">
        <v>3246</v>
      </c>
      <c r="H1078" s="1079">
        <v>0.05</v>
      </c>
      <c r="I1078" s="1086">
        <f t="shared" si="45"/>
        <v>256.20350000000002</v>
      </c>
      <c r="J1078" s="1087">
        <f t="shared" si="46"/>
        <v>256.20350000000002</v>
      </c>
      <c r="K1078" s="1065"/>
    </row>
    <row r="1079" spans="1:11" s="1066" customFormat="1" ht="49.2" customHeight="1">
      <c r="A1079" s="1074" t="s">
        <v>3256</v>
      </c>
      <c r="B1079" s="1075" t="s">
        <v>3257</v>
      </c>
      <c r="C1079" s="1071">
        <v>46243</v>
      </c>
      <c r="D1079" s="1093" t="s">
        <v>3420</v>
      </c>
      <c r="E1079" s="1093" t="s">
        <v>3421</v>
      </c>
      <c r="F1079" s="1077">
        <v>82.44</v>
      </c>
      <c r="G1079" s="1078" t="s">
        <v>3575</v>
      </c>
      <c r="H1079" s="1079">
        <v>0.3</v>
      </c>
      <c r="I1079" s="1086">
        <f t="shared" si="45"/>
        <v>24.731999999999999</v>
      </c>
      <c r="J1079" s="1087">
        <f t="shared" si="46"/>
        <v>828.27467999999999</v>
      </c>
      <c r="K1079" s="1065"/>
    </row>
    <row r="1080" spans="1:11" s="1066" customFormat="1" ht="49.2" customHeight="1">
      <c r="A1080" s="1074" t="s">
        <v>1218</v>
      </c>
      <c r="B1080" s="1075" t="s">
        <v>3604</v>
      </c>
      <c r="C1080" s="1071">
        <v>46243</v>
      </c>
      <c r="D1080" s="1093" t="s">
        <v>3422</v>
      </c>
      <c r="E1080" s="1093" t="s">
        <v>3423</v>
      </c>
      <c r="F1080" s="1077">
        <v>13.58</v>
      </c>
      <c r="G1080" s="1078" t="s">
        <v>3576</v>
      </c>
      <c r="H1080" s="1079">
        <v>0.05</v>
      </c>
      <c r="I1080" s="1086">
        <f t="shared" si="45"/>
        <v>0.67900000000000005</v>
      </c>
      <c r="J1080" s="1087">
        <f t="shared" si="46"/>
        <v>949.69693000000007</v>
      </c>
      <c r="K1080" s="1065"/>
    </row>
    <row r="1081" spans="1:11" s="1066" customFormat="1" ht="49.2" customHeight="1">
      <c r="A1081" s="1074" t="s">
        <v>1762</v>
      </c>
      <c r="B1081" s="1075" t="s">
        <v>3626</v>
      </c>
      <c r="C1081" s="1071">
        <v>46244</v>
      </c>
      <c r="D1081" s="1093" t="s">
        <v>3424</v>
      </c>
      <c r="E1081" s="1093" t="s">
        <v>3425</v>
      </c>
      <c r="F1081" s="1077">
        <v>12376.13</v>
      </c>
      <c r="G1081" s="1078" t="s">
        <v>1304</v>
      </c>
      <c r="H1081" s="1079">
        <v>0.05</v>
      </c>
      <c r="I1081" s="1086">
        <f t="shared" si="45"/>
        <v>618.80650000000003</v>
      </c>
      <c r="J1081" s="1087">
        <f t="shared" si="46"/>
        <v>618.80650000000003</v>
      </c>
      <c r="K1081" s="1065"/>
    </row>
    <row r="1082" spans="1:11" s="1066" customFormat="1" ht="49.2" customHeight="1">
      <c r="A1082" s="1074" t="s">
        <v>1762</v>
      </c>
      <c r="B1082" s="1075" t="s">
        <v>3626</v>
      </c>
      <c r="C1082" s="1071">
        <v>46244</v>
      </c>
      <c r="D1082" s="1093" t="s">
        <v>3426</v>
      </c>
      <c r="E1082" s="1093" t="s">
        <v>3427</v>
      </c>
      <c r="F1082" s="1077">
        <v>12376.13</v>
      </c>
      <c r="G1082" s="1078" t="s">
        <v>1304</v>
      </c>
      <c r="H1082" s="1079">
        <v>0.05</v>
      </c>
      <c r="I1082" s="1086">
        <f t="shared" si="45"/>
        <v>618.80650000000003</v>
      </c>
      <c r="J1082" s="1087">
        <f t="shared" si="46"/>
        <v>618.80650000000003</v>
      </c>
      <c r="K1082" s="1065"/>
    </row>
    <row r="1083" spans="1:11" s="1066" customFormat="1" ht="49.2" customHeight="1">
      <c r="A1083" s="1074" t="s">
        <v>1762</v>
      </c>
      <c r="B1083" s="1075" t="s">
        <v>3626</v>
      </c>
      <c r="C1083" s="1071">
        <v>46244</v>
      </c>
      <c r="D1083" s="1093" t="s">
        <v>3428</v>
      </c>
      <c r="E1083" s="1093" t="s">
        <v>3429</v>
      </c>
      <c r="F1083" s="1077">
        <v>12376.13</v>
      </c>
      <c r="G1083" s="1078" t="s">
        <v>1304</v>
      </c>
      <c r="H1083" s="1079">
        <v>0.05</v>
      </c>
      <c r="I1083" s="1086">
        <f t="shared" si="45"/>
        <v>618.80650000000003</v>
      </c>
      <c r="J1083" s="1087">
        <f t="shared" si="46"/>
        <v>618.80650000000003</v>
      </c>
      <c r="K1083" s="1065"/>
    </row>
    <row r="1084" spans="1:11" s="1066" customFormat="1" ht="49.2" customHeight="1">
      <c r="A1084" s="1074" t="s">
        <v>1762</v>
      </c>
      <c r="B1084" s="1075" t="s">
        <v>3626</v>
      </c>
      <c r="C1084" s="1071">
        <v>46244</v>
      </c>
      <c r="D1084" s="1093" t="s">
        <v>3430</v>
      </c>
      <c r="E1084" s="1093" t="s">
        <v>3431</v>
      </c>
      <c r="F1084" s="1077">
        <v>12376.13</v>
      </c>
      <c r="G1084" s="1078" t="s">
        <v>1304</v>
      </c>
      <c r="H1084" s="1079">
        <v>0.05</v>
      </c>
      <c r="I1084" s="1086">
        <f t="shared" si="45"/>
        <v>618.80650000000003</v>
      </c>
      <c r="J1084" s="1087">
        <f t="shared" si="46"/>
        <v>618.80650000000003</v>
      </c>
      <c r="K1084" s="1065"/>
    </row>
    <row r="1085" spans="1:11" s="1066" customFormat="1" ht="49.2" customHeight="1">
      <c r="A1085" s="1074" t="s">
        <v>3043</v>
      </c>
      <c r="B1085" s="1075" t="s">
        <v>3616</v>
      </c>
      <c r="C1085" s="1071">
        <v>46243</v>
      </c>
      <c r="D1085" s="1093" t="s">
        <v>3432</v>
      </c>
      <c r="E1085" s="1093" t="s">
        <v>3433</v>
      </c>
      <c r="F1085" s="1077">
        <v>377.3</v>
      </c>
      <c r="G1085" s="1078" t="s">
        <v>3155</v>
      </c>
      <c r="H1085" s="1079">
        <v>0.1</v>
      </c>
      <c r="I1085" s="1086">
        <f t="shared" si="45"/>
        <v>37.730000000000004</v>
      </c>
      <c r="J1085" s="1087">
        <f t="shared" si="46"/>
        <v>1086.6240000000003</v>
      </c>
      <c r="K1085" s="1065"/>
    </row>
    <row r="1086" spans="1:11" s="1066" customFormat="1" ht="49.2" customHeight="1">
      <c r="A1086" s="1074" t="s">
        <v>3253</v>
      </c>
      <c r="B1086" s="1075" t="s">
        <v>3617</v>
      </c>
      <c r="C1086" s="1071">
        <v>46243</v>
      </c>
      <c r="D1086" s="1076" t="s">
        <v>3434</v>
      </c>
      <c r="E1086" s="1076" t="s">
        <v>3435</v>
      </c>
      <c r="F1086" s="1077">
        <v>884.56</v>
      </c>
      <c r="G1086" s="1078" t="s">
        <v>3248</v>
      </c>
      <c r="H1086" s="1079">
        <v>0.1</v>
      </c>
      <c r="I1086" s="1086">
        <f t="shared" si="45"/>
        <v>88.456000000000003</v>
      </c>
      <c r="J1086" s="1087">
        <f t="shared" si="46"/>
        <v>1205.6552800000002</v>
      </c>
      <c r="K1086" s="1065"/>
    </row>
    <row r="1087" spans="1:11" s="1066" customFormat="1" ht="49.2" customHeight="1">
      <c r="A1087" s="1074" t="s">
        <v>3043</v>
      </c>
      <c r="B1087" s="1075" t="s">
        <v>3616</v>
      </c>
      <c r="C1087" s="1071">
        <v>46243</v>
      </c>
      <c r="D1087" s="1076" t="s">
        <v>3436</v>
      </c>
      <c r="E1087" s="1076" t="s">
        <v>3437</v>
      </c>
      <c r="F1087" s="1077">
        <v>377.3</v>
      </c>
      <c r="G1087" s="1078" t="s">
        <v>3577</v>
      </c>
      <c r="H1087" s="1079">
        <v>0.1</v>
      </c>
      <c r="I1087" s="1086">
        <f t="shared" si="45"/>
        <v>37.730000000000004</v>
      </c>
      <c r="J1087" s="1087">
        <f t="shared" si="46"/>
        <v>557.27210000000002</v>
      </c>
      <c r="K1087" s="1065"/>
    </row>
    <row r="1088" spans="1:11" s="1066" customFormat="1" ht="49.2" customHeight="1">
      <c r="A1088" s="1074" t="s">
        <v>1765</v>
      </c>
      <c r="B1088" s="1075" t="s">
        <v>3042</v>
      </c>
      <c r="C1088" s="1071">
        <v>46244</v>
      </c>
      <c r="D1088" s="1076" t="s">
        <v>3438</v>
      </c>
      <c r="E1088" s="1076" t="s">
        <v>3439</v>
      </c>
      <c r="F1088" s="1077">
        <v>22.31</v>
      </c>
      <c r="G1088" s="1078" t="s">
        <v>3578</v>
      </c>
      <c r="H1088" s="1079">
        <v>1</v>
      </c>
      <c r="I1088" s="1086">
        <f t="shared" si="45"/>
        <v>22.31</v>
      </c>
      <c r="J1088" s="1087">
        <f t="shared" si="46"/>
        <v>172699.25589999999</v>
      </c>
      <c r="K1088" s="1065"/>
    </row>
    <row r="1089" spans="1:11" s="1066" customFormat="1" ht="49.2" customHeight="1">
      <c r="A1089" s="1074" t="s">
        <v>3043</v>
      </c>
      <c r="B1089" s="1075" t="s">
        <v>3616</v>
      </c>
      <c r="C1089" s="1071">
        <v>46244</v>
      </c>
      <c r="D1089" s="1076" t="s">
        <v>3440</v>
      </c>
      <c r="E1089" s="1076" t="s">
        <v>3441</v>
      </c>
      <c r="F1089" s="1077">
        <v>377.3</v>
      </c>
      <c r="G1089" s="1078" t="s">
        <v>3579</v>
      </c>
      <c r="H1089" s="1079">
        <v>0.45</v>
      </c>
      <c r="I1089" s="1086">
        <f t="shared" si="45"/>
        <v>169.785</v>
      </c>
      <c r="J1089" s="1087">
        <f t="shared" si="46"/>
        <v>2509.4222999999997</v>
      </c>
      <c r="K1089" s="1065"/>
    </row>
    <row r="1090" spans="1:11" s="1066" customFormat="1" ht="49.2" customHeight="1">
      <c r="A1090" s="1074" t="s">
        <v>3253</v>
      </c>
      <c r="B1090" s="1075" t="s">
        <v>3617</v>
      </c>
      <c r="C1090" s="1071">
        <v>46244</v>
      </c>
      <c r="D1090" s="1076" t="s">
        <v>3442</v>
      </c>
      <c r="E1090" s="1076" t="s">
        <v>3443</v>
      </c>
      <c r="F1090" s="1077">
        <v>884.56</v>
      </c>
      <c r="G1090" s="1078" t="s">
        <v>3248</v>
      </c>
      <c r="H1090" s="1079">
        <v>0.45</v>
      </c>
      <c r="I1090" s="1086">
        <f t="shared" si="45"/>
        <v>398.05199999999996</v>
      </c>
      <c r="J1090" s="1087">
        <f t="shared" si="46"/>
        <v>5425.4487600000002</v>
      </c>
      <c r="K1090" s="1065"/>
    </row>
    <row r="1091" spans="1:11" s="1066" customFormat="1" ht="49.2" customHeight="1">
      <c r="A1091" s="1074" t="s">
        <v>3043</v>
      </c>
      <c r="B1091" s="1075" t="s">
        <v>3616</v>
      </c>
      <c r="C1091" s="1071">
        <v>46244</v>
      </c>
      <c r="D1091" s="1076" t="s">
        <v>3444</v>
      </c>
      <c r="E1091" s="1076" t="s">
        <v>3445</v>
      </c>
      <c r="F1091" s="1077">
        <v>377.3</v>
      </c>
      <c r="G1091" s="1078" t="s">
        <v>3147</v>
      </c>
      <c r="H1091" s="1079">
        <v>0.45</v>
      </c>
      <c r="I1091" s="1086">
        <f t="shared" si="45"/>
        <v>169.785</v>
      </c>
      <c r="J1091" s="1087">
        <f t="shared" si="46"/>
        <v>4889.808</v>
      </c>
      <c r="K1091" s="1065"/>
    </row>
    <row r="1092" spans="1:11" s="1066" customFormat="1" ht="49.2" customHeight="1">
      <c r="A1092" s="1074" t="s">
        <v>3043</v>
      </c>
      <c r="B1092" s="1075" t="s">
        <v>3616</v>
      </c>
      <c r="C1092" s="1071">
        <v>46244</v>
      </c>
      <c r="D1092" s="1080" t="s">
        <v>3446</v>
      </c>
      <c r="E1092" s="1076" t="s">
        <v>3447</v>
      </c>
      <c r="F1092" s="1077">
        <v>377.3</v>
      </c>
      <c r="G1092" s="1078" t="s">
        <v>3144</v>
      </c>
      <c r="H1092" s="1079">
        <v>0.1</v>
      </c>
      <c r="I1092" s="1086">
        <f t="shared" si="45"/>
        <v>37.730000000000004</v>
      </c>
      <c r="J1092" s="1087">
        <f t="shared" si="46"/>
        <v>877.22250000000008</v>
      </c>
      <c r="K1092" s="1065"/>
    </row>
    <row r="1093" spans="1:11" s="1066" customFormat="1" ht="49.2" customHeight="1">
      <c r="A1093" s="1074" t="s">
        <v>3043</v>
      </c>
      <c r="B1093" s="1075" t="s">
        <v>3616</v>
      </c>
      <c r="C1093" s="1071">
        <v>46244</v>
      </c>
      <c r="D1093" s="1080" t="s">
        <v>3448</v>
      </c>
      <c r="E1093" s="1076" t="s">
        <v>3449</v>
      </c>
      <c r="F1093" s="1077">
        <v>377.3</v>
      </c>
      <c r="G1093" s="1078" t="s">
        <v>3155</v>
      </c>
      <c r="H1093" s="1079">
        <v>0.1</v>
      </c>
      <c r="I1093" s="1086">
        <f t="shared" si="45"/>
        <v>37.730000000000004</v>
      </c>
      <c r="J1093" s="1087">
        <f t="shared" si="46"/>
        <v>1086.6240000000003</v>
      </c>
      <c r="K1093" s="1065"/>
    </row>
    <row r="1094" spans="1:11" s="1066" customFormat="1" ht="49.2" customHeight="1">
      <c r="A1094" s="1074" t="s">
        <v>3253</v>
      </c>
      <c r="B1094" s="1075" t="s">
        <v>3617</v>
      </c>
      <c r="C1094" s="1071">
        <v>46244</v>
      </c>
      <c r="D1094" s="1080" t="s">
        <v>3450</v>
      </c>
      <c r="E1094" s="1076" t="s">
        <v>3451</v>
      </c>
      <c r="F1094" s="1077">
        <v>884.56</v>
      </c>
      <c r="G1094" s="1078" t="s">
        <v>3146</v>
      </c>
      <c r="H1094" s="1079">
        <v>0.1</v>
      </c>
      <c r="I1094" s="1086">
        <f t="shared" si="45"/>
        <v>88.456000000000003</v>
      </c>
      <c r="J1094" s="1087">
        <f t="shared" si="46"/>
        <v>931.44168000000002</v>
      </c>
      <c r="K1094" s="1065"/>
    </row>
    <row r="1095" spans="1:11" s="1066" customFormat="1" ht="49.2" customHeight="1">
      <c r="A1095" s="1074" t="s">
        <v>3043</v>
      </c>
      <c r="B1095" s="1075" t="s">
        <v>3616</v>
      </c>
      <c r="C1095" s="1071">
        <v>46244</v>
      </c>
      <c r="D1095" s="1080" t="s">
        <v>3452</v>
      </c>
      <c r="E1095" s="1076" t="s">
        <v>3453</v>
      </c>
      <c r="F1095" s="1077">
        <v>377.3</v>
      </c>
      <c r="G1095" s="1078" t="s">
        <v>3145</v>
      </c>
      <c r="H1095" s="1079">
        <v>0.1</v>
      </c>
      <c r="I1095" s="1086">
        <f t="shared" si="45"/>
        <v>37.730000000000004</v>
      </c>
      <c r="J1095" s="1087">
        <f t="shared" si="46"/>
        <v>658.38850000000002</v>
      </c>
      <c r="K1095" s="1065"/>
    </row>
    <row r="1096" spans="1:11" s="1066" customFormat="1" ht="49.2" customHeight="1">
      <c r="A1096" s="1074" t="s">
        <v>3043</v>
      </c>
      <c r="B1096" s="1075" t="s">
        <v>3616</v>
      </c>
      <c r="C1096" s="1071">
        <v>46244</v>
      </c>
      <c r="D1096" s="1080" t="s">
        <v>3454</v>
      </c>
      <c r="E1096" s="1076" t="s">
        <v>3455</v>
      </c>
      <c r="F1096" s="1077">
        <v>377.3</v>
      </c>
      <c r="G1096" s="1078" t="s">
        <v>3147</v>
      </c>
      <c r="H1096" s="1079">
        <v>0.1</v>
      </c>
      <c r="I1096" s="1086">
        <f t="shared" si="45"/>
        <v>37.730000000000004</v>
      </c>
      <c r="J1096" s="1087">
        <f t="shared" si="46"/>
        <v>1086.6240000000003</v>
      </c>
      <c r="K1096" s="1065"/>
    </row>
    <row r="1097" spans="1:11" s="1066" customFormat="1" ht="49.2" customHeight="1">
      <c r="A1097" s="1074" t="s">
        <v>3253</v>
      </c>
      <c r="B1097" s="1075" t="s">
        <v>3617</v>
      </c>
      <c r="C1097" s="1071">
        <v>46244</v>
      </c>
      <c r="D1097" s="1080" t="s">
        <v>3456</v>
      </c>
      <c r="E1097" s="1076" t="s">
        <v>3457</v>
      </c>
      <c r="F1097" s="1077">
        <v>884.56</v>
      </c>
      <c r="G1097" s="1078" t="s">
        <v>3152</v>
      </c>
      <c r="H1097" s="1079">
        <v>0.1</v>
      </c>
      <c r="I1097" s="1086">
        <f t="shared" si="45"/>
        <v>88.456000000000003</v>
      </c>
      <c r="J1097" s="1087">
        <f t="shared" si="46"/>
        <v>1120.7375200000001</v>
      </c>
      <c r="K1097" s="1065"/>
    </row>
    <row r="1098" spans="1:11" s="1066" customFormat="1" ht="49.2" customHeight="1">
      <c r="A1098" s="1074" t="s">
        <v>1313</v>
      </c>
      <c r="B1098" s="1075" t="s">
        <v>3627</v>
      </c>
      <c r="C1098" s="1071">
        <v>46244</v>
      </c>
      <c r="D1098" s="1080" t="s">
        <v>3458</v>
      </c>
      <c r="E1098" s="1076" t="s">
        <v>3459</v>
      </c>
      <c r="F1098" s="1077">
        <v>15295.58</v>
      </c>
      <c r="G1098" s="1078" t="s">
        <v>1304</v>
      </c>
      <c r="H1098" s="1079">
        <v>0.05</v>
      </c>
      <c r="I1098" s="1086">
        <f t="shared" si="45"/>
        <v>764.779</v>
      </c>
      <c r="J1098" s="1087">
        <f t="shared" si="46"/>
        <v>764.779</v>
      </c>
      <c r="K1098" s="1065"/>
    </row>
    <row r="1099" spans="1:11" s="1066" customFormat="1" ht="49.2" customHeight="1">
      <c r="A1099" s="1074" t="s">
        <v>1313</v>
      </c>
      <c r="B1099" s="1075" t="s">
        <v>3627</v>
      </c>
      <c r="C1099" s="1071">
        <v>46244</v>
      </c>
      <c r="D1099" s="1080" t="s">
        <v>3460</v>
      </c>
      <c r="E1099" s="1076" t="s">
        <v>3461</v>
      </c>
      <c r="F1099" s="1077">
        <v>15295.58</v>
      </c>
      <c r="G1099" s="1078" t="s">
        <v>1461</v>
      </c>
      <c r="H1099" s="1079">
        <v>0.05</v>
      </c>
      <c r="I1099" s="1086">
        <f t="shared" si="45"/>
        <v>764.779</v>
      </c>
      <c r="J1099" s="1087">
        <f t="shared" si="46"/>
        <v>764.779</v>
      </c>
      <c r="K1099" s="1065"/>
    </row>
    <row r="1100" spans="1:11" s="1066" customFormat="1" ht="49.2" customHeight="1">
      <c r="A1100" s="1074" t="s">
        <v>1967</v>
      </c>
      <c r="B1100" s="1075" t="s">
        <v>3628</v>
      </c>
      <c r="C1100" s="1071">
        <v>46245</v>
      </c>
      <c r="D1100" s="1080" t="s">
        <v>3462</v>
      </c>
      <c r="E1100" s="1076" t="s">
        <v>3463</v>
      </c>
      <c r="F1100" s="1077">
        <v>19537.02</v>
      </c>
      <c r="G1100" s="1078" t="s">
        <v>1304</v>
      </c>
      <c r="H1100" s="1079">
        <v>0.05</v>
      </c>
      <c r="I1100" s="1086">
        <f t="shared" si="45"/>
        <v>976.85100000000011</v>
      </c>
      <c r="J1100" s="1087">
        <f t="shared" si="46"/>
        <v>976.85100000000011</v>
      </c>
      <c r="K1100" s="1065"/>
    </row>
    <row r="1101" spans="1:11" s="1066" customFormat="1" ht="49.2" customHeight="1">
      <c r="A1101" s="1074" t="s">
        <v>1218</v>
      </c>
      <c r="B1101" s="1075" t="s">
        <v>3604</v>
      </c>
      <c r="C1101" s="1071">
        <v>46244</v>
      </c>
      <c r="D1101" s="1080" t="s">
        <v>3464</v>
      </c>
      <c r="E1101" s="1076" t="s">
        <v>3465</v>
      </c>
      <c r="F1101" s="1077">
        <v>13.58</v>
      </c>
      <c r="G1101" s="1078" t="s">
        <v>3580</v>
      </c>
      <c r="H1101" s="1079">
        <v>0.05</v>
      </c>
      <c r="I1101" s="1086">
        <f t="shared" si="45"/>
        <v>0.67900000000000005</v>
      </c>
      <c r="J1101" s="1087">
        <f t="shared" si="46"/>
        <v>351.48435000000001</v>
      </c>
      <c r="K1101" s="1065"/>
    </row>
    <row r="1102" spans="1:11" s="1066" customFormat="1" ht="49.2" customHeight="1">
      <c r="A1102" s="1074" t="s">
        <v>966</v>
      </c>
      <c r="B1102" s="1075" t="s">
        <v>3042</v>
      </c>
      <c r="C1102" s="1071">
        <v>46244</v>
      </c>
      <c r="D1102" s="1080" t="s">
        <v>3466</v>
      </c>
      <c r="E1102" s="1076" t="s">
        <v>3467</v>
      </c>
      <c r="F1102" s="1077">
        <v>22.31</v>
      </c>
      <c r="G1102" s="1078" t="s">
        <v>3581</v>
      </c>
      <c r="H1102" s="1079">
        <v>0.05</v>
      </c>
      <c r="I1102" s="1086">
        <f t="shared" si="45"/>
        <v>1.1154999999999999</v>
      </c>
      <c r="J1102" s="1087">
        <f t="shared" si="46"/>
        <v>627.33488999999997</v>
      </c>
      <c r="K1102" s="1065"/>
    </row>
    <row r="1103" spans="1:11" s="1066" customFormat="1" ht="49.2" customHeight="1">
      <c r="A1103" s="1074" t="s">
        <v>2780</v>
      </c>
      <c r="B1103" s="1075" t="s">
        <v>3629</v>
      </c>
      <c r="C1103" s="1071">
        <v>46249</v>
      </c>
      <c r="D1103" s="1080" t="s">
        <v>3468</v>
      </c>
      <c r="E1103" s="1076" t="s">
        <v>3469</v>
      </c>
      <c r="F1103" s="1077">
        <v>308.43</v>
      </c>
      <c r="G1103" s="1078" t="s">
        <v>3582</v>
      </c>
      <c r="H1103" s="1079">
        <v>0.25</v>
      </c>
      <c r="I1103" s="1086">
        <f t="shared" si="45"/>
        <v>77.107500000000002</v>
      </c>
      <c r="J1103" s="1087">
        <f t="shared" si="46"/>
        <v>777.24360000000001</v>
      </c>
      <c r="K1103" s="1065"/>
    </row>
    <row r="1104" spans="1:11" s="1066" customFormat="1" ht="49.2" customHeight="1">
      <c r="A1104" s="1074" t="s">
        <v>2779</v>
      </c>
      <c r="B1104" s="1075" t="s">
        <v>3041</v>
      </c>
      <c r="C1104" s="1071">
        <v>46249</v>
      </c>
      <c r="D1104" s="1080" t="s">
        <v>3470</v>
      </c>
      <c r="E1104" s="1076" t="s">
        <v>3471</v>
      </c>
      <c r="F1104" s="1077">
        <v>75.650000000000006</v>
      </c>
      <c r="G1104" s="1078" t="s">
        <v>3583</v>
      </c>
      <c r="H1104" s="1079">
        <v>0.25</v>
      </c>
      <c r="I1104" s="1086">
        <f t="shared" si="45"/>
        <v>18.912500000000001</v>
      </c>
      <c r="J1104" s="1087">
        <f t="shared" si="46"/>
        <v>1149.8800000000001</v>
      </c>
      <c r="K1104" s="1065"/>
    </row>
    <row r="1105" spans="1:11" s="1066" customFormat="1" ht="49.2" customHeight="1">
      <c r="A1105" s="1074" t="s">
        <v>3607</v>
      </c>
      <c r="B1105" s="1075" t="s">
        <v>3619</v>
      </c>
      <c r="C1105" s="1071">
        <v>46244</v>
      </c>
      <c r="D1105" s="1080" t="s">
        <v>3472</v>
      </c>
      <c r="E1105" s="1076" t="s">
        <v>3473</v>
      </c>
      <c r="F1105" s="1077">
        <v>179.43</v>
      </c>
      <c r="G1105" s="1078" t="s">
        <v>3550</v>
      </c>
      <c r="H1105" s="1079">
        <v>0.45</v>
      </c>
      <c r="I1105" s="1086">
        <f t="shared" si="45"/>
        <v>80.743500000000012</v>
      </c>
      <c r="J1105" s="1087">
        <f t="shared" si="46"/>
        <v>1989.5198400000004</v>
      </c>
      <c r="K1105" s="1065"/>
    </row>
    <row r="1106" spans="1:11" s="1066" customFormat="1" ht="49.2" customHeight="1">
      <c r="A1106" s="1074" t="s">
        <v>3607</v>
      </c>
      <c r="B1106" s="1075" t="s">
        <v>3619</v>
      </c>
      <c r="C1106" s="1071">
        <v>46244</v>
      </c>
      <c r="D1106" s="1080" t="s">
        <v>3474</v>
      </c>
      <c r="E1106" s="1076" t="s">
        <v>3475</v>
      </c>
      <c r="F1106" s="1077">
        <v>179.43</v>
      </c>
      <c r="G1106" s="1078" t="s">
        <v>3549</v>
      </c>
      <c r="H1106" s="1079">
        <v>0.45</v>
      </c>
      <c r="I1106" s="1086">
        <f t="shared" si="45"/>
        <v>80.743500000000012</v>
      </c>
      <c r="J1106" s="1087">
        <f t="shared" si="46"/>
        <v>2198.6455050000004</v>
      </c>
      <c r="K1106" s="1065"/>
    </row>
    <row r="1107" spans="1:11" s="1066" customFormat="1" ht="49.2" customHeight="1">
      <c r="A1107" s="1074" t="s">
        <v>3256</v>
      </c>
      <c r="B1107" s="1075" t="s">
        <v>3258</v>
      </c>
      <c r="C1107" s="1071">
        <v>46244</v>
      </c>
      <c r="D1107" s="1080" t="s">
        <v>3476</v>
      </c>
      <c r="E1107" s="1076" t="s">
        <v>3477</v>
      </c>
      <c r="F1107" s="1077">
        <v>82.44</v>
      </c>
      <c r="G1107" s="1078" t="s">
        <v>3584</v>
      </c>
      <c r="H1107" s="1079">
        <v>0.45</v>
      </c>
      <c r="I1107" s="1086">
        <f t="shared" si="45"/>
        <v>37.097999999999999</v>
      </c>
      <c r="J1107" s="1087">
        <f t="shared" si="46"/>
        <v>2490.0177600000002</v>
      </c>
      <c r="K1107" s="1065"/>
    </row>
    <row r="1108" spans="1:11" s="1066" customFormat="1" ht="49.2" customHeight="1">
      <c r="A1108" s="1074" t="s">
        <v>3043</v>
      </c>
      <c r="B1108" s="1075" t="s">
        <v>3616</v>
      </c>
      <c r="C1108" s="1071">
        <v>46244</v>
      </c>
      <c r="D1108" s="1080" t="s">
        <v>3478</v>
      </c>
      <c r="E1108" s="1076" t="s">
        <v>3479</v>
      </c>
      <c r="F1108" s="1077">
        <v>377.3</v>
      </c>
      <c r="G1108" s="1078" t="s">
        <v>3151</v>
      </c>
      <c r="H1108" s="1079">
        <v>0.1</v>
      </c>
      <c r="I1108" s="1086">
        <f t="shared" si="45"/>
        <v>37.730000000000004</v>
      </c>
      <c r="J1108" s="1087">
        <f t="shared" si="46"/>
        <v>594.24750000000006</v>
      </c>
      <c r="K1108" s="1065"/>
    </row>
    <row r="1109" spans="1:11" s="1066" customFormat="1" ht="49.2" customHeight="1">
      <c r="A1109" s="1074" t="s">
        <v>3256</v>
      </c>
      <c r="B1109" s="1075" t="s">
        <v>3258</v>
      </c>
      <c r="C1109" s="1071">
        <v>46244</v>
      </c>
      <c r="D1109" s="1080" t="s">
        <v>3480</v>
      </c>
      <c r="E1109" s="1076" t="s">
        <v>3481</v>
      </c>
      <c r="F1109" s="1077">
        <v>82.44</v>
      </c>
      <c r="G1109" s="1078" t="s">
        <v>3249</v>
      </c>
      <c r="H1109" s="1079">
        <v>0.45</v>
      </c>
      <c r="I1109" s="1086">
        <f t="shared" si="45"/>
        <v>37.097999999999999</v>
      </c>
      <c r="J1109" s="1087">
        <f t="shared" si="46"/>
        <v>2488.9048200000002</v>
      </c>
      <c r="K1109" s="1065"/>
    </row>
    <row r="1110" spans="1:11" s="1066" customFormat="1" ht="49.2" customHeight="1">
      <c r="A1110" s="1074" t="s">
        <v>3605</v>
      </c>
      <c r="B1110" s="1075" t="s">
        <v>3606</v>
      </c>
      <c r="C1110" s="1071">
        <v>46244</v>
      </c>
      <c r="D1110" s="1080" t="s">
        <v>3482</v>
      </c>
      <c r="E1110" s="1076" t="s">
        <v>3483</v>
      </c>
      <c r="F1110" s="1077">
        <v>86.32</v>
      </c>
      <c r="G1110" s="1078" t="s">
        <v>3585</v>
      </c>
      <c r="H1110" s="1079">
        <v>0.45</v>
      </c>
      <c r="I1110" s="1086">
        <f t="shared" si="45"/>
        <v>38.844000000000001</v>
      </c>
      <c r="J1110" s="1087">
        <f t="shared" si="46"/>
        <v>1187.46108</v>
      </c>
      <c r="K1110" s="1065"/>
    </row>
    <row r="1111" spans="1:11" s="1066" customFormat="1" ht="49.2" customHeight="1">
      <c r="A1111" s="1074" t="s">
        <v>3260</v>
      </c>
      <c r="B1111" s="1075" t="s">
        <v>3261</v>
      </c>
      <c r="C1111" s="1071">
        <v>46244</v>
      </c>
      <c r="D1111" s="1080" t="s">
        <v>3484</v>
      </c>
      <c r="E1111" s="1076" t="s">
        <v>3485</v>
      </c>
      <c r="F1111" s="1077">
        <v>392.82</v>
      </c>
      <c r="G1111" s="1078" t="s">
        <v>3250</v>
      </c>
      <c r="H1111" s="1079">
        <v>0.45</v>
      </c>
      <c r="I1111" s="1086">
        <f t="shared" si="45"/>
        <v>176.76900000000001</v>
      </c>
      <c r="J1111" s="1087">
        <f t="shared" si="46"/>
        <v>12030.898140000001</v>
      </c>
      <c r="K1111" s="1065"/>
    </row>
    <row r="1112" spans="1:11" s="1066" customFormat="1" ht="49.2" customHeight="1">
      <c r="A1112" s="1074" t="s">
        <v>3260</v>
      </c>
      <c r="B1112" s="1075" t="s">
        <v>3261</v>
      </c>
      <c r="C1112" s="1071">
        <v>46244</v>
      </c>
      <c r="D1112" s="1080" t="s">
        <v>3486</v>
      </c>
      <c r="E1112" s="1076" t="s">
        <v>3487</v>
      </c>
      <c r="F1112" s="1077">
        <v>392.82</v>
      </c>
      <c r="G1112" s="1078" t="s">
        <v>3586</v>
      </c>
      <c r="H1112" s="1079">
        <v>0.45</v>
      </c>
      <c r="I1112" s="1086">
        <f t="shared" si="45"/>
        <v>176.76900000000001</v>
      </c>
      <c r="J1112" s="1087">
        <f t="shared" si="46"/>
        <v>12016.756620000002</v>
      </c>
      <c r="K1112" s="1065"/>
    </row>
    <row r="1113" spans="1:11" s="1066" customFormat="1" ht="49.2" customHeight="1">
      <c r="A1113" s="1074" t="s">
        <v>1218</v>
      </c>
      <c r="B1113" s="1075" t="s">
        <v>3604</v>
      </c>
      <c r="C1113" s="1071">
        <v>46244</v>
      </c>
      <c r="D1113" s="1080" t="s">
        <v>3488</v>
      </c>
      <c r="E1113" s="1076" t="s">
        <v>3489</v>
      </c>
      <c r="F1113" s="1077">
        <v>13.58</v>
      </c>
      <c r="G1113" s="1078" t="s">
        <v>3587</v>
      </c>
      <c r="H1113" s="1079">
        <v>0.05</v>
      </c>
      <c r="I1113" s="1086">
        <f t="shared" si="45"/>
        <v>0.67900000000000005</v>
      </c>
      <c r="J1113" s="1087">
        <f t="shared" si="46"/>
        <v>95.840850000000017</v>
      </c>
      <c r="K1113" s="1065"/>
    </row>
    <row r="1114" spans="1:11" s="1066" customFormat="1" ht="49.2" customHeight="1">
      <c r="A1114" s="1074" t="s">
        <v>966</v>
      </c>
      <c r="B1114" s="1075" t="s">
        <v>3042</v>
      </c>
      <c r="C1114" s="1071">
        <v>46244</v>
      </c>
      <c r="D1114" s="1080" t="s">
        <v>3490</v>
      </c>
      <c r="E1114" s="1076" t="s">
        <v>3491</v>
      </c>
      <c r="F1114" s="1077">
        <v>22.31</v>
      </c>
      <c r="G1114" s="1078" t="s">
        <v>3588</v>
      </c>
      <c r="H1114" s="1079">
        <v>0.05</v>
      </c>
      <c r="I1114" s="1086">
        <f t="shared" si="45"/>
        <v>1.1154999999999999</v>
      </c>
      <c r="J1114" s="1087">
        <f t="shared" si="46"/>
        <v>64.442435000000003</v>
      </c>
      <c r="K1114" s="1065"/>
    </row>
    <row r="1115" spans="1:11" s="1066" customFormat="1" ht="49.2" customHeight="1">
      <c r="A1115" s="1074" t="s">
        <v>2782</v>
      </c>
      <c r="B1115" s="1075" t="s">
        <v>3090</v>
      </c>
      <c r="C1115" s="1071">
        <v>46245</v>
      </c>
      <c r="D1115" s="1080" t="s">
        <v>3492</v>
      </c>
      <c r="E1115" s="1076" t="s">
        <v>3493</v>
      </c>
      <c r="F1115" s="1077">
        <v>5124.07</v>
      </c>
      <c r="G1115" s="1078" t="s">
        <v>1304</v>
      </c>
      <c r="H1115" s="1079">
        <v>0.35</v>
      </c>
      <c r="I1115" s="1086">
        <f t="shared" si="45"/>
        <v>1793.4244999999999</v>
      </c>
      <c r="J1115" s="1087">
        <f t="shared" si="46"/>
        <v>1793.4244999999999</v>
      </c>
      <c r="K1115" s="1065"/>
    </row>
    <row r="1116" spans="1:11" s="1066" customFormat="1" ht="49.2" customHeight="1">
      <c r="A1116" s="1074" t="s">
        <v>2782</v>
      </c>
      <c r="B1116" s="1075" t="s">
        <v>3090</v>
      </c>
      <c r="C1116" s="1071">
        <v>46245</v>
      </c>
      <c r="D1116" s="1080" t="s">
        <v>3494</v>
      </c>
      <c r="E1116" s="1076" t="s">
        <v>3495</v>
      </c>
      <c r="F1116" s="1077">
        <v>5124.07</v>
      </c>
      <c r="G1116" s="1078" t="s">
        <v>1304</v>
      </c>
      <c r="H1116" s="1079">
        <v>0.35</v>
      </c>
      <c r="I1116" s="1086">
        <f t="shared" si="45"/>
        <v>1793.4244999999999</v>
      </c>
      <c r="J1116" s="1087">
        <f t="shared" si="46"/>
        <v>1793.4244999999999</v>
      </c>
      <c r="K1116" s="1065"/>
    </row>
    <row r="1117" spans="1:11" s="1066" customFormat="1" ht="49.2" customHeight="1">
      <c r="A1117" s="1074" t="s">
        <v>2782</v>
      </c>
      <c r="B1117" s="1075" t="s">
        <v>3090</v>
      </c>
      <c r="C1117" s="1071">
        <v>46245</v>
      </c>
      <c r="D1117" s="1080" t="s">
        <v>3496</v>
      </c>
      <c r="E1117" s="1076" t="s">
        <v>3497</v>
      </c>
      <c r="F1117" s="1077">
        <v>5124.07</v>
      </c>
      <c r="G1117" s="1078" t="s">
        <v>1304</v>
      </c>
      <c r="H1117" s="1079">
        <v>0.35</v>
      </c>
      <c r="I1117" s="1086">
        <f t="shared" si="45"/>
        <v>1793.4244999999999</v>
      </c>
      <c r="J1117" s="1087">
        <f t="shared" si="46"/>
        <v>1793.4244999999999</v>
      </c>
      <c r="K1117" s="1065"/>
    </row>
    <row r="1118" spans="1:11" s="1066" customFormat="1" ht="49.2" customHeight="1">
      <c r="A1118" s="1074" t="s">
        <v>2782</v>
      </c>
      <c r="B1118" s="1075" t="s">
        <v>3090</v>
      </c>
      <c r="C1118" s="1071">
        <v>46245</v>
      </c>
      <c r="D1118" s="1080" t="s">
        <v>3498</v>
      </c>
      <c r="E1118" s="1076" t="s">
        <v>3499</v>
      </c>
      <c r="F1118" s="1077">
        <v>5124.07</v>
      </c>
      <c r="G1118" s="1078" t="s">
        <v>1304</v>
      </c>
      <c r="H1118" s="1079">
        <v>0.35</v>
      </c>
      <c r="I1118" s="1086">
        <f t="shared" si="45"/>
        <v>1793.4244999999999</v>
      </c>
      <c r="J1118" s="1087">
        <f t="shared" si="46"/>
        <v>1793.4244999999999</v>
      </c>
      <c r="K1118" s="1065"/>
    </row>
    <row r="1119" spans="1:11" s="1066" customFormat="1" ht="49.2" customHeight="1">
      <c r="A1119" s="1074" t="s">
        <v>2782</v>
      </c>
      <c r="B1119" s="1075" t="s">
        <v>3090</v>
      </c>
      <c r="C1119" s="1071">
        <v>46245</v>
      </c>
      <c r="D1119" s="1080" t="s">
        <v>3500</v>
      </c>
      <c r="E1119" s="1076" t="s">
        <v>3501</v>
      </c>
      <c r="F1119" s="1077">
        <v>5124.07</v>
      </c>
      <c r="G1119" s="1078" t="s">
        <v>1304</v>
      </c>
      <c r="H1119" s="1079">
        <v>0.35</v>
      </c>
      <c r="I1119" s="1086">
        <f>H1119*F1119</f>
        <v>1793.4244999999999</v>
      </c>
      <c r="J1119" s="1087">
        <f t="shared" si="46"/>
        <v>1793.4244999999999</v>
      </c>
      <c r="K1119" s="1065"/>
    </row>
    <row r="1120" spans="1:11" s="1066" customFormat="1" ht="49.2" customHeight="1">
      <c r="A1120" s="1074" t="s">
        <v>2782</v>
      </c>
      <c r="B1120" s="1075" t="s">
        <v>3090</v>
      </c>
      <c r="C1120" s="1071">
        <v>46245</v>
      </c>
      <c r="D1120" s="1080" t="s">
        <v>3502</v>
      </c>
      <c r="E1120" s="1076" t="s">
        <v>3503</v>
      </c>
      <c r="F1120" s="1077">
        <v>5124.07</v>
      </c>
      <c r="G1120" s="1078" t="s">
        <v>1304</v>
      </c>
      <c r="H1120" s="1079">
        <v>0.35</v>
      </c>
      <c r="I1120" s="1086">
        <f>H1120*F1120</f>
        <v>1793.4244999999999</v>
      </c>
      <c r="J1120" s="1087">
        <f t="shared" si="46"/>
        <v>1793.4244999999999</v>
      </c>
      <c r="K1120" s="1065"/>
    </row>
    <row r="1121" spans="1:11" s="1066" customFormat="1" ht="49.2" customHeight="1">
      <c r="A1121" s="1074" t="s">
        <v>3043</v>
      </c>
      <c r="B1121" s="1075" t="s">
        <v>3045</v>
      </c>
      <c r="C1121" s="1071">
        <v>46244</v>
      </c>
      <c r="D1121" s="1080" t="s">
        <v>3504</v>
      </c>
      <c r="E1121" s="1076" t="s">
        <v>3505</v>
      </c>
      <c r="F1121" s="1077">
        <v>377.3</v>
      </c>
      <c r="G1121" s="1078" t="s">
        <v>3142</v>
      </c>
      <c r="H1121" s="1079">
        <v>0.45</v>
      </c>
      <c r="I1121" s="1086">
        <f t="shared" si="45"/>
        <v>169.785</v>
      </c>
      <c r="J1121" s="1087">
        <f t="shared" si="46"/>
        <v>492.37649999999996</v>
      </c>
      <c r="K1121" s="1065"/>
    </row>
    <row r="1122" spans="1:11" s="1066" customFormat="1" ht="49.2" customHeight="1">
      <c r="A1122" s="1074" t="s">
        <v>3043</v>
      </c>
      <c r="B1122" s="1075" t="s">
        <v>3045</v>
      </c>
      <c r="C1122" s="1071">
        <v>46244</v>
      </c>
      <c r="D1122" s="1080" t="s">
        <v>3506</v>
      </c>
      <c r="E1122" s="1076" t="s">
        <v>3507</v>
      </c>
      <c r="F1122" s="1077">
        <v>377.3</v>
      </c>
      <c r="G1122" s="1078" t="s">
        <v>3156</v>
      </c>
      <c r="H1122" s="1079">
        <v>0.45</v>
      </c>
      <c r="I1122" s="1086">
        <f t="shared" si="45"/>
        <v>169.785</v>
      </c>
      <c r="J1122" s="1087">
        <f t="shared" si="46"/>
        <v>2594.3147999999997</v>
      </c>
      <c r="K1122" s="1065"/>
    </row>
    <row r="1123" spans="1:11" s="1066" customFormat="1" ht="49.2" customHeight="1">
      <c r="A1123" s="1074" t="s">
        <v>3043</v>
      </c>
      <c r="B1123" s="1075" t="s">
        <v>3045</v>
      </c>
      <c r="C1123" s="1071">
        <v>46244</v>
      </c>
      <c r="D1123" s="1080" t="s">
        <v>3508</v>
      </c>
      <c r="E1123" s="1076" t="s">
        <v>3509</v>
      </c>
      <c r="F1123" s="1077">
        <v>377.3</v>
      </c>
      <c r="G1123" s="1078" t="s">
        <v>3038</v>
      </c>
      <c r="H1123" s="1079">
        <v>0.45</v>
      </c>
      <c r="I1123" s="1086">
        <f t="shared" si="45"/>
        <v>169.785</v>
      </c>
      <c r="J1123" s="1087">
        <f t="shared" si="46"/>
        <v>2371.8964500000002</v>
      </c>
      <c r="K1123" s="1065"/>
    </row>
    <row r="1124" spans="1:11" s="1066" customFormat="1" ht="49.2" customHeight="1">
      <c r="A1124" s="1074" t="s">
        <v>3043</v>
      </c>
      <c r="B1124" s="1075" t="s">
        <v>3045</v>
      </c>
      <c r="C1124" s="1071">
        <v>46244</v>
      </c>
      <c r="D1124" s="1080" t="s">
        <v>3510</v>
      </c>
      <c r="E1124" s="1076" t="s">
        <v>3511</v>
      </c>
      <c r="F1124" s="1077">
        <v>377.3</v>
      </c>
      <c r="G1124" s="1078" t="s">
        <v>3589</v>
      </c>
      <c r="H1124" s="1079">
        <v>0.45</v>
      </c>
      <c r="I1124" s="1086">
        <f t="shared" si="45"/>
        <v>169.785</v>
      </c>
      <c r="J1124" s="1087">
        <f t="shared" si="46"/>
        <v>548.40554999999995</v>
      </c>
      <c r="K1124" s="1065"/>
    </row>
    <row r="1125" spans="1:11" s="1066" customFormat="1" ht="49.2" customHeight="1">
      <c r="A1125" s="1074" t="s">
        <v>3043</v>
      </c>
      <c r="B1125" s="1075" t="s">
        <v>3045</v>
      </c>
      <c r="C1125" s="1071">
        <v>46244</v>
      </c>
      <c r="D1125" s="1080" t="s">
        <v>3512</v>
      </c>
      <c r="E1125" s="1076" t="s">
        <v>3513</v>
      </c>
      <c r="F1125" s="1077">
        <v>377.3</v>
      </c>
      <c r="G1125" s="1078" t="s">
        <v>3590</v>
      </c>
      <c r="H1125" s="1079">
        <v>0.45</v>
      </c>
      <c r="I1125" s="1086">
        <f t="shared" si="45"/>
        <v>169.785</v>
      </c>
      <c r="J1125" s="1087">
        <f t="shared" si="46"/>
        <v>2042.5135499999999</v>
      </c>
      <c r="K1125" s="1065"/>
    </row>
    <row r="1126" spans="1:11" s="1066" customFormat="1" ht="49.2" customHeight="1">
      <c r="A1126" s="1074" t="s">
        <v>3043</v>
      </c>
      <c r="B1126" s="1075" t="s">
        <v>3045</v>
      </c>
      <c r="C1126" s="1071">
        <v>46244</v>
      </c>
      <c r="D1126" s="1080" t="s">
        <v>3514</v>
      </c>
      <c r="E1126" s="1076" t="s">
        <v>3515</v>
      </c>
      <c r="F1126" s="1077">
        <v>377.3</v>
      </c>
      <c r="G1126" s="1078" t="s">
        <v>3160</v>
      </c>
      <c r="H1126" s="1079">
        <v>0.45</v>
      </c>
      <c r="I1126" s="1086">
        <f t="shared" si="45"/>
        <v>169.785</v>
      </c>
      <c r="J1126" s="1087">
        <f t="shared" si="46"/>
        <v>4463.6476499999999</v>
      </c>
      <c r="K1126" s="1065"/>
    </row>
    <row r="1127" spans="1:11" s="1066" customFormat="1" ht="49.2" customHeight="1">
      <c r="A1127" s="1074" t="s">
        <v>2780</v>
      </c>
      <c r="B1127" s="1075" t="s">
        <v>3629</v>
      </c>
      <c r="C1127" s="1071">
        <v>46245</v>
      </c>
      <c r="D1127" s="1080" t="s">
        <v>3516</v>
      </c>
      <c r="E1127" s="1076" t="s">
        <v>3517</v>
      </c>
      <c r="F1127" s="1077">
        <v>308.43</v>
      </c>
      <c r="G1127" s="1078" t="s">
        <v>3591</v>
      </c>
      <c r="H1127" s="1079">
        <v>0.25</v>
      </c>
      <c r="I1127" s="1086">
        <f t="shared" si="45"/>
        <v>77.107500000000002</v>
      </c>
      <c r="J1127" s="1087">
        <f t="shared" si="46"/>
        <v>1006.2528750000001</v>
      </c>
      <c r="K1127" s="1065"/>
    </row>
    <row r="1128" spans="1:11" s="1066" customFormat="1" ht="49.2" customHeight="1">
      <c r="A1128" s="1074" t="s">
        <v>3043</v>
      </c>
      <c r="B1128" s="1075" t="s">
        <v>3045</v>
      </c>
      <c r="C1128" s="1071">
        <v>46245</v>
      </c>
      <c r="D1128" s="1080" t="s">
        <v>3518</v>
      </c>
      <c r="E1128" s="1076" t="s">
        <v>3519</v>
      </c>
      <c r="F1128" s="1077">
        <v>377.3</v>
      </c>
      <c r="G1128" s="1078" t="s">
        <v>3592</v>
      </c>
      <c r="H1128" s="1079">
        <v>0.05</v>
      </c>
      <c r="I1128" s="1086">
        <f t="shared" si="45"/>
        <v>18.865000000000002</v>
      </c>
      <c r="J1128" s="1087">
        <f t="shared" si="46"/>
        <v>429.74470000000008</v>
      </c>
      <c r="K1128" s="1065"/>
    </row>
    <row r="1129" spans="1:11" s="1066" customFormat="1" ht="49.2" customHeight="1">
      <c r="A1129" s="1074" t="s">
        <v>1765</v>
      </c>
      <c r="B1129" s="1075" t="s">
        <v>3042</v>
      </c>
      <c r="C1129" s="1071">
        <v>46245</v>
      </c>
      <c r="D1129" s="1080" t="s">
        <v>3520</v>
      </c>
      <c r="E1129" s="1076" t="s">
        <v>3521</v>
      </c>
      <c r="F1129" s="1077">
        <v>22.31</v>
      </c>
      <c r="G1129" s="1078" t="s">
        <v>3593</v>
      </c>
      <c r="H1129" s="1079">
        <v>1</v>
      </c>
      <c r="I1129" s="1086">
        <f t="shared" ref="I1129:I1137" si="47">H1129*F1129</f>
        <v>22.31</v>
      </c>
      <c r="J1129" s="1087">
        <f t="shared" ref="J1129:J1192" si="48">I1129*G1129</f>
        <v>30271.9928</v>
      </c>
      <c r="K1129" s="1065"/>
    </row>
    <row r="1130" spans="1:11" s="1066" customFormat="1" ht="49.2" customHeight="1">
      <c r="A1130" s="1074" t="s">
        <v>3091</v>
      </c>
      <c r="B1130" s="1075" t="s">
        <v>3630</v>
      </c>
      <c r="C1130" s="1071">
        <v>46245</v>
      </c>
      <c r="D1130" s="1080" t="s">
        <v>3522</v>
      </c>
      <c r="E1130" s="1076" t="s">
        <v>3523</v>
      </c>
      <c r="F1130" s="1077">
        <v>12377.1</v>
      </c>
      <c r="G1130" s="1078" t="s">
        <v>1304</v>
      </c>
      <c r="H1130" s="1079">
        <v>0.3</v>
      </c>
      <c r="I1130" s="1086">
        <f t="shared" si="47"/>
        <v>3713.13</v>
      </c>
      <c r="J1130" s="1087">
        <f t="shared" si="48"/>
        <v>3713.13</v>
      </c>
      <c r="K1130" s="1065"/>
    </row>
    <row r="1131" spans="1:11" s="1066" customFormat="1" ht="49.2" customHeight="1">
      <c r="A1131" s="1074" t="s">
        <v>3631</v>
      </c>
      <c r="B1131" s="1075" t="s">
        <v>3632</v>
      </c>
      <c r="C1131" s="1071">
        <v>46245</v>
      </c>
      <c r="D1131" s="1080" t="s">
        <v>3524</v>
      </c>
      <c r="E1131" s="1076" t="s">
        <v>3525</v>
      </c>
      <c r="F1131" s="1077">
        <v>22875.47</v>
      </c>
      <c r="G1131" s="1078" t="s">
        <v>1304</v>
      </c>
      <c r="H1131" s="1079">
        <v>0.3</v>
      </c>
      <c r="I1131" s="1086">
        <f t="shared" si="47"/>
        <v>6862.6410000000005</v>
      </c>
      <c r="J1131" s="1087">
        <f t="shared" si="48"/>
        <v>6862.6410000000005</v>
      </c>
      <c r="K1131" s="1065"/>
    </row>
    <row r="1132" spans="1:11" s="1066" customFormat="1" ht="49.2" customHeight="1">
      <c r="A1132" s="1074" t="s">
        <v>3631</v>
      </c>
      <c r="B1132" s="1075" t="s">
        <v>3632</v>
      </c>
      <c r="C1132" s="1071">
        <v>46245</v>
      </c>
      <c r="D1132" s="1080" t="s">
        <v>3526</v>
      </c>
      <c r="E1132" s="1076" t="s">
        <v>3527</v>
      </c>
      <c r="F1132" s="1077">
        <v>22875.47</v>
      </c>
      <c r="G1132" s="1078" t="s">
        <v>1304</v>
      </c>
      <c r="H1132" s="1079">
        <v>0.3</v>
      </c>
      <c r="I1132" s="1086">
        <f t="shared" si="47"/>
        <v>6862.6410000000005</v>
      </c>
      <c r="J1132" s="1087">
        <f t="shared" si="48"/>
        <v>6862.6410000000005</v>
      </c>
      <c r="K1132" s="1065"/>
    </row>
    <row r="1133" spans="1:11" s="1066" customFormat="1" ht="49.2" customHeight="1">
      <c r="A1133" s="1074" t="s">
        <v>3633</v>
      </c>
      <c r="B1133" s="1075" t="s">
        <v>3634</v>
      </c>
      <c r="C1133" s="1071">
        <v>46245</v>
      </c>
      <c r="D1133" s="1080" t="s">
        <v>3528</v>
      </c>
      <c r="E1133" s="1076" t="s">
        <v>3529</v>
      </c>
      <c r="F1133" s="1077">
        <v>25162.53</v>
      </c>
      <c r="G1133" s="1078" t="s">
        <v>1304</v>
      </c>
      <c r="H1133" s="1079">
        <v>0.3</v>
      </c>
      <c r="I1133" s="1086">
        <f t="shared" si="47"/>
        <v>7548.7589999999991</v>
      </c>
      <c r="J1133" s="1087">
        <f t="shared" si="48"/>
        <v>7548.7589999999991</v>
      </c>
      <c r="K1133" s="1065"/>
    </row>
    <row r="1134" spans="1:11" s="1066" customFormat="1" ht="49.2" customHeight="1">
      <c r="A1134" s="1074" t="s">
        <v>3635</v>
      </c>
      <c r="B1134" s="1075" t="s">
        <v>3636</v>
      </c>
      <c r="C1134" s="1071">
        <v>46245</v>
      </c>
      <c r="D1134" s="1080" t="s">
        <v>3530</v>
      </c>
      <c r="E1134" s="1076" t="s">
        <v>3531</v>
      </c>
      <c r="F1134" s="1077">
        <v>8820.42</v>
      </c>
      <c r="G1134" s="1078" t="s">
        <v>1304</v>
      </c>
      <c r="H1134" s="1079">
        <v>0.3</v>
      </c>
      <c r="I1134" s="1086">
        <f t="shared" si="47"/>
        <v>2646.1259999999997</v>
      </c>
      <c r="J1134" s="1087">
        <f t="shared" si="48"/>
        <v>2646.1259999999997</v>
      </c>
      <c r="K1134" s="1065"/>
    </row>
    <row r="1135" spans="1:11" s="1066" customFormat="1" ht="49.2" customHeight="1">
      <c r="A1135" s="1074" t="s">
        <v>3091</v>
      </c>
      <c r="B1135" s="1075" t="s">
        <v>3630</v>
      </c>
      <c r="C1135" s="1071">
        <v>46245</v>
      </c>
      <c r="D1135" s="1080" t="s">
        <v>3532</v>
      </c>
      <c r="E1135" s="1076" t="s">
        <v>3533</v>
      </c>
      <c r="F1135" s="1077">
        <v>12377.1</v>
      </c>
      <c r="G1135" s="1078" t="s">
        <v>1304</v>
      </c>
      <c r="H1135" s="1079">
        <v>0.3</v>
      </c>
      <c r="I1135" s="1086">
        <f t="shared" si="47"/>
        <v>3713.13</v>
      </c>
      <c r="J1135" s="1087">
        <f t="shared" si="48"/>
        <v>3713.13</v>
      </c>
      <c r="K1135" s="1065"/>
    </row>
    <row r="1136" spans="1:11" s="1066" customFormat="1" ht="49.2" customHeight="1">
      <c r="A1136" s="1074" t="s">
        <v>1308</v>
      </c>
      <c r="B1136" s="1075" t="s">
        <v>3637</v>
      </c>
      <c r="C1136" s="1071">
        <v>46245</v>
      </c>
      <c r="D1136" s="1080" t="s">
        <v>3534</v>
      </c>
      <c r="E1136" s="1076" t="s">
        <v>3535</v>
      </c>
      <c r="F1136" s="1077">
        <v>884.56</v>
      </c>
      <c r="G1136" s="1078" t="s">
        <v>2248</v>
      </c>
      <c r="H1136" s="1079">
        <v>0.05</v>
      </c>
      <c r="I1136" s="1086">
        <f t="shared" si="47"/>
        <v>44.228000000000002</v>
      </c>
      <c r="J1136" s="1087">
        <f t="shared" si="48"/>
        <v>3847.8360000000002</v>
      </c>
      <c r="K1136" s="1065"/>
    </row>
    <row r="1137" spans="1:11" s="1066" customFormat="1" ht="49.2" customHeight="1">
      <c r="A1137" s="1074" t="s">
        <v>1308</v>
      </c>
      <c r="B1137" s="1075" t="s">
        <v>3637</v>
      </c>
      <c r="C1137" s="1071">
        <v>46245</v>
      </c>
      <c r="D1137" s="1080" t="s">
        <v>3536</v>
      </c>
      <c r="E1137" s="1076" t="s">
        <v>3537</v>
      </c>
      <c r="F1137" s="1077">
        <v>884.56</v>
      </c>
      <c r="G1137" s="1078" t="s">
        <v>1947</v>
      </c>
      <c r="H1137" s="1079">
        <v>0.05</v>
      </c>
      <c r="I1137" s="1086">
        <f t="shared" si="47"/>
        <v>44.228000000000002</v>
      </c>
      <c r="J1137" s="1087">
        <f t="shared" si="48"/>
        <v>3847.8360000000002</v>
      </c>
      <c r="K1137" s="1065"/>
    </row>
    <row r="1138" spans="1:11" s="1066" customFormat="1" ht="49.2" customHeight="1">
      <c r="A1138" s="1074" t="s">
        <v>3043</v>
      </c>
      <c r="B1138" s="1075" t="s">
        <v>3045</v>
      </c>
      <c r="C1138" s="1071">
        <v>46245</v>
      </c>
      <c r="D1138" s="1080" t="s">
        <v>3538</v>
      </c>
      <c r="E1138" s="1076" t="s">
        <v>3539</v>
      </c>
      <c r="F1138" s="1077">
        <v>377.3</v>
      </c>
      <c r="G1138" s="1078" t="s">
        <v>3594</v>
      </c>
      <c r="H1138" s="1079">
        <v>0.1</v>
      </c>
      <c r="I1138" s="1086">
        <f>H1138*F1138</f>
        <v>37.730000000000004</v>
      </c>
      <c r="J1138" s="1087">
        <f t="shared" si="48"/>
        <v>109.417</v>
      </c>
      <c r="K1138" s="1065"/>
    </row>
    <row r="1139" spans="1:11" s="1066" customFormat="1" ht="49.2" customHeight="1">
      <c r="A1139" s="1074" t="s">
        <v>3043</v>
      </c>
      <c r="B1139" s="1075" t="s">
        <v>3045</v>
      </c>
      <c r="C1139" s="1071">
        <v>46245</v>
      </c>
      <c r="D1139" s="1080" t="s">
        <v>3639</v>
      </c>
      <c r="E1139" s="1076" t="s">
        <v>3640</v>
      </c>
      <c r="F1139" s="1077">
        <v>377.3</v>
      </c>
      <c r="G1139" s="1078" t="s">
        <v>3147</v>
      </c>
      <c r="H1139" s="1079">
        <v>0.1</v>
      </c>
      <c r="I1139" s="1086">
        <f t="shared" ref="I1139:J1202" si="49">H1139*F1139</f>
        <v>37.730000000000004</v>
      </c>
      <c r="J1139" s="1087">
        <f t="shared" si="48"/>
        <v>1086.6240000000003</v>
      </c>
      <c r="K1139" s="1065"/>
    </row>
    <row r="1140" spans="1:11" s="1066" customFormat="1" ht="49.2" customHeight="1">
      <c r="A1140" s="1074" t="s">
        <v>3253</v>
      </c>
      <c r="B1140" s="1075" t="s">
        <v>3617</v>
      </c>
      <c r="C1140" s="1071">
        <v>46245</v>
      </c>
      <c r="D1140" s="1080" t="s">
        <v>3641</v>
      </c>
      <c r="E1140" s="1076" t="s">
        <v>3642</v>
      </c>
      <c r="F1140" s="1077">
        <v>884.56</v>
      </c>
      <c r="G1140" s="1078" t="s">
        <v>3248</v>
      </c>
      <c r="H1140" s="1079">
        <v>0.1</v>
      </c>
      <c r="I1140" s="1086">
        <f t="shared" si="49"/>
        <v>88.456000000000003</v>
      </c>
      <c r="J1140" s="1087">
        <f t="shared" si="48"/>
        <v>1205.6552800000002</v>
      </c>
      <c r="K1140" s="1065"/>
    </row>
    <row r="1141" spans="1:11" s="1066" customFormat="1" ht="49.2" customHeight="1">
      <c r="A1141" s="1074" t="s">
        <v>3043</v>
      </c>
      <c r="B1141" s="1075" t="s">
        <v>3045</v>
      </c>
      <c r="C1141" s="1071">
        <v>46245</v>
      </c>
      <c r="D1141" s="1080" t="s">
        <v>3643</v>
      </c>
      <c r="E1141" s="1076" t="s">
        <v>3644</v>
      </c>
      <c r="F1141" s="1077">
        <v>377.3</v>
      </c>
      <c r="G1141" s="1078" t="s">
        <v>3153</v>
      </c>
      <c r="H1141" s="1079">
        <v>0.1</v>
      </c>
      <c r="I1141" s="1086">
        <f t="shared" si="49"/>
        <v>37.730000000000004</v>
      </c>
      <c r="J1141" s="1087">
        <f t="shared" si="48"/>
        <v>557.64940000000001</v>
      </c>
      <c r="K1141" s="1065"/>
    </row>
    <row r="1142" spans="1:11" s="1066" customFormat="1" ht="49.2" customHeight="1">
      <c r="A1142" s="1074" t="s">
        <v>3043</v>
      </c>
      <c r="B1142" s="1075" t="s">
        <v>3045</v>
      </c>
      <c r="C1142" s="1071">
        <v>46245</v>
      </c>
      <c r="D1142" s="1080" t="s">
        <v>3645</v>
      </c>
      <c r="E1142" s="1076" t="s">
        <v>3646</v>
      </c>
      <c r="F1142" s="1077">
        <v>377.3</v>
      </c>
      <c r="G1142" s="1078" t="s">
        <v>3647</v>
      </c>
      <c r="H1142" s="1079">
        <v>0.1</v>
      </c>
      <c r="I1142" s="1086">
        <f t="shared" si="49"/>
        <v>37.730000000000004</v>
      </c>
      <c r="J1142" s="1087">
        <f t="shared" si="48"/>
        <v>895.33290000000011</v>
      </c>
      <c r="K1142" s="1065"/>
    </row>
    <row r="1143" spans="1:11" s="1066" customFormat="1" ht="49.2" customHeight="1">
      <c r="A1143" s="1074" t="s">
        <v>3253</v>
      </c>
      <c r="B1143" s="1075" t="s">
        <v>3617</v>
      </c>
      <c r="C1143" s="1071">
        <v>46245</v>
      </c>
      <c r="D1143" s="1080" t="s">
        <v>3648</v>
      </c>
      <c r="E1143" s="1076" t="s">
        <v>3649</v>
      </c>
      <c r="F1143" s="1077">
        <v>884.56</v>
      </c>
      <c r="G1143" s="1078" t="s">
        <v>3562</v>
      </c>
      <c r="H1143" s="1079">
        <v>0.1</v>
      </c>
      <c r="I1143" s="1086">
        <f t="shared" si="49"/>
        <v>88.456000000000003</v>
      </c>
      <c r="J1143" s="1087">
        <f t="shared" si="48"/>
        <v>1014.5903200000001</v>
      </c>
      <c r="K1143" s="1065"/>
    </row>
    <row r="1144" spans="1:11" s="1066" customFormat="1" ht="49.2" customHeight="1">
      <c r="A1144" s="1074" t="s">
        <v>3043</v>
      </c>
      <c r="B1144" s="1075" t="s">
        <v>3045</v>
      </c>
      <c r="C1144" s="1071">
        <v>46245</v>
      </c>
      <c r="D1144" s="1080" t="s">
        <v>3650</v>
      </c>
      <c r="E1144" s="1076" t="s">
        <v>3651</v>
      </c>
      <c r="F1144" s="1077">
        <v>377.3</v>
      </c>
      <c r="G1144" s="1078" t="s">
        <v>3148</v>
      </c>
      <c r="H1144" s="1079">
        <v>0.1</v>
      </c>
      <c r="I1144" s="1086">
        <f t="shared" si="49"/>
        <v>37.730000000000004</v>
      </c>
      <c r="J1144" s="1087">
        <f t="shared" si="48"/>
        <v>621.41309999999999</v>
      </c>
      <c r="K1144" s="1065"/>
    </row>
    <row r="1145" spans="1:11" s="1066" customFormat="1" ht="49.2" customHeight="1">
      <c r="A1145" s="1074" t="s">
        <v>4388</v>
      </c>
      <c r="B1145" s="1075" t="s">
        <v>4389</v>
      </c>
      <c r="C1145" s="1071">
        <v>46245</v>
      </c>
      <c r="D1145" s="1080" t="s">
        <v>3652</v>
      </c>
      <c r="E1145" s="1076" t="s">
        <v>3653</v>
      </c>
      <c r="F1145" s="1077">
        <v>792.42</v>
      </c>
      <c r="G1145" s="1078" t="s">
        <v>3654</v>
      </c>
      <c r="H1145" s="1079">
        <v>1</v>
      </c>
      <c r="I1145" s="1086">
        <f t="shared" si="49"/>
        <v>792.42</v>
      </c>
      <c r="J1145" s="1087">
        <f t="shared" si="48"/>
        <v>119607.87479999999</v>
      </c>
      <c r="K1145" s="1065"/>
    </row>
    <row r="1146" spans="1:11" s="1066" customFormat="1" ht="49.2" customHeight="1">
      <c r="A1146" s="1074" t="s">
        <v>1765</v>
      </c>
      <c r="B1146" s="1075" t="s">
        <v>3042</v>
      </c>
      <c r="C1146" s="1071">
        <v>46245</v>
      </c>
      <c r="D1146" s="1080" t="s">
        <v>3655</v>
      </c>
      <c r="E1146" s="1076" t="s">
        <v>3656</v>
      </c>
      <c r="F1146" s="1077">
        <v>22.31</v>
      </c>
      <c r="G1146" s="1078" t="s">
        <v>3657</v>
      </c>
      <c r="H1146" s="1079">
        <v>1</v>
      </c>
      <c r="I1146" s="1086">
        <f t="shared" si="49"/>
        <v>22.31</v>
      </c>
      <c r="J1146" s="1087">
        <f t="shared" si="48"/>
        <v>49340.126700000001</v>
      </c>
      <c r="K1146" s="1065"/>
    </row>
    <row r="1147" spans="1:11" s="1066" customFormat="1" ht="49.2" customHeight="1">
      <c r="A1147" s="1074" t="s">
        <v>2780</v>
      </c>
      <c r="B1147" s="1075" t="s">
        <v>3629</v>
      </c>
      <c r="C1147" s="1071">
        <v>46245</v>
      </c>
      <c r="D1147" s="1080" t="s">
        <v>3658</v>
      </c>
      <c r="E1147" s="1076" t="s">
        <v>3659</v>
      </c>
      <c r="F1147" s="1077">
        <v>308.43</v>
      </c>
      <c r="G1147" s="1078" t="s">
        <v>3567</v>
      </c>
      <c r="H1147" s="1079">
        <v>0.25</v>
      </c>
      <c r="I1147" s="1086">
        <f>H1147*F1147</f>
        <v>77.107500000000002</v>
      </c>
      <c r="J1147" s="1087">
        <f t="shared" si="48"/>
        <v>701.67824999999993</v>
      </c>
      <c r="K1147" s="1065"/>
    </row>
    <row r="1148" spans="1:11" s="1066" customFormat="1" ht="49.2" customHeight="1">
      <c r="A1148" s="1074" t="s">
        <v>2780</v>
      </c>
      <c r="B1148" s="1075" t="s">
        <v>3629</v>
      </c>
      <c r="C1148" s="1071">
        <v>46245</v>
      </c>
      <c r="D1148" s="1080" t="s">
        <v>3660</v>
      </c>
      <c r="E1148" s="1076" t="s">
        <v>3661</v>
      </c>
      <c r="F1148" s="1077">
        <v>308.43</v>
      </c>
      <c r="G1148" s="1078" t="s">
        <v>3662</v>
      </c>
      <c r="H1148" s="1079">
        <v>0.25</v>
      </c>
      <c r="I1148" s="1086">
        <f>H1148*F1148</f>
        <v>77.107500000000002</v>
      </c>
      <c r="J1148" s="1087">
        <f t="shared" si="48"/>
        <v>717.87082500000008</v>
      </c>
      <c r="K1148" s="1065"/>
    </row>
    <row r="1149" spans="1:11" s="1066" customFormat="1" ht="49.2" customHeight="1">
      <c r="A1149" s="1074" t="s">
        <v>3043</v>
      </c>
      <c r="B1149" s="1075" t="s">
        <v>3045</v>
      </c>
      <c r="C1149" s="1071">
        <v>46245</v>
      </c>
      <c r="D1149" s="1080" t="s">
        <v>3663</v>
      </c>
      <c r="E1149" s="1076" t="s">
        <v>3664</v>
      </c>
      <c r="F1149" s="1077">
        <v>377.3</v>
      </c>
      <c r="G1149" s="1078" t="s">
        <v>3160</v>
      </c>
      <c r="H1149" s="1079">
        <v>0.05</v>
      </c>
      <c r="I1149" s="1086">
        <f t="shared" si="49"/>
        <v>18.865000000000002</v>
      </c>
      <c r="J1149" s="1087">
        <f t="shared" si="48"/>
        <v>495.96085000000005</v>
      </c>
      <c r="K1149" s="1065"/>
    </row>
    <row r="1150" spans="1:11" s="1066" customFormat="1" ht="49.2" customHeight="1">
      <c r="A1150" s="1074" t="s">
        <v>3043</v>
      </c>
      <c r="B1150" s="1075" t="s">
        <v>3045</v>
      </c>
      <c r="C1150" s="1071">
        <v>46245</v>
      </c>
      <c r="D1150" s="1080" t="s">
        <v>3665</v>
      </c>
      <c r="E1150" s="1076" t="s">
        <v>3666</v>
      </c>
      <c r="F1150" s="1077">
        <v>377.3</v>
      </c>
      <c r="G1150" s="1078" t="s">
        <v>3667</v>
      </c>
      <c r="H1150" s="1079">
        <v>0.05</v>
      </c>
      <c r="I1150" s="1086">
        <f t="shared" si="49"/>
        <v>18.865000000000002</v>
      </c>
      <c r="J1150" s="1087">
        <f t="shared" si="48"/>
        <v>522.37185000000011</v>
      </c>
      <c r="K1150" s="1065"/>
    </row>
    <row r="1151" spans="1:11" s="1066" customFormat="1" ht="49.2" customHeight="1">
      <c r="A1151" s="1074" t="s">
        <v>2782</v>
      </c>
      <c r="B1151" s="1075" t="s">
        <v>3624</v>
      </c>
      <c r="C1151" s="1071">
        <v>46245</v>
      </c>
      <c r="D1151" s="1080" t="s">
        <v>3668</v>
      </c>
      <c r="E1151" s="1076" t="s">
        <v>3669</v>
      </c>
      <c r="F1151" s="1077">
        <v>5124.07</v>
      </c>
      <c r="G1151" s="1078" t="s">
        <v>3245</v>
      </c>
      <c r="H1151" s="1079">
        <v>0.1</v>
      </c>
      <c r="I1151" s="1086">
        <f t="shared" si="49"/>
        <v>512.40700000000004</v>
      </c>
      <c r="J1151" s="1087">
        <f t="shared" si="48"/>
        <v>512.40700000000004</v>
      </c>
      <c r="K1151" s="1065"/>
    </row>
    <row r="1152" spans="1:11" s="1066" customFormat="1" ht="49.2" customHeight="1">
      <c r="A1152" s="1074" t="s">
        <v>2782</v>
      </c>
      <c r="B1152" s="1075" t="s">
        <v>3624</v>
      </c>
      <c r="C1152" s="1071">
        <v>46245</v>
      </c>
      <c r="D1152" s="1080" t="s">
        <v>3670</v>
      </c>
      <c r="E1152" s="1076" t="s">
        <v>3671</v>
      </c>
      <c r="F1152" s="1077">
        <v>5124.07</v>
      </c>
      <c r="G1152" s="1078" t="s">
        <v>3245</v>
      </c>
      <c r="H1152" s="1079">
        <v>0.1</v>
      </c>
      <c r="I1152" s="1086">
        <f t="shared" si="49"/>
        <v>512.40700000000004</v>
      </c>
      <c r="J1152" s="1087">
        <f t="shared" si="48"/>
        <v>512.40700000000004</v>
      </c>
      <c r="K1152" s="1065"/>
    </row>
    <row r="1153" spans="1:11" s="1066" customFormat="1" ht="49.2" customHeight="1">
      <c r="A1153" s="1074" t="s">
        <v>1218</v>
      </c>
      <c r="B1153" s="1075" t="s">
        <v>3604</v>
      </c>
      <c r="C1153" s="1071">
        <v>46245</v>
      </c>
      <c r="D1153" s="1080" t="s">
        <v>3672</v>
      </c>
      <c r="E1153" s="1076" t="s">
        <v>3673</v>
      </c>
      <c r="F1153" s="1077">
        <v>13.58</v>
      </c>
      <c r="G1153" s="1078" t="s">
        <v>3674</v>
      </c>
      <c r="H1153" s="1079">
        <v>0.1</v>
      </c>
      <c r="I1153" s="1086">
        <f t="shared" si="49"/>
        <v>1.3580000000000001</v>
      </c>
      <c r="J1153" s="1087">
        <f t="shared" si="48"/>
        <v>3378.6496800000004</v>
      </c>
      <c r="K1153" s="1065"/>
    </row>
    <row r="1154" spans="1:11" s="1066" customFormat="1" ht="49.2" customHeight="1">
      <c r="A1154" s="1074" t="s">
        <v>966</v>
      </c>
      <c r="B1154" s="1075" t="s">
        <v>3042</v>
      </c>
      <c r="C1154" s="1071">
        <v>46245</v>
      </c>
      <c r="D1154" s="1080" t="s">
        <v>3675</v>
      </c>
      <c r="E1154" s="1076" t="s">
        <v>3676</v>
      </c>
      <c r="F1154" s="1077">
        <v>22.31</v>
      </c>
      <c r="G1154" s="1078" t="s">
        <v>3677</v>
      </c>
      <c r="H1154" s="1079">
        <v>0.05</v>
      </c>
      <c r="I1154" s="1086">
        <f>H1154*F1154</f>
        <v>1.1154999999999999</v>
      </c>
      <c r="J1154" s="1087">
        <f t="shared" si="48"/>
        <v>68.792884999999998</v>
      </c>
      <c r="K1154" s="1065"/>
    </row>
    <row r="1155" spans="1:11" s="1066" customFormat="1" ht="49.2" customHeight="1">
      <c r="A1155" s="1074" t="s">
        <v>1765</v>
      </c>
      <c r="B1155" s="1075" t="s">
        <v>3042</v>
      </c>
      <c r="C1155" s="1071">
        <v>46245</v>
      </c>
      <c r="D1155" s="1080" t="s">
        <v>3678</v>
      </c>
      <c r="E1155" s="1076" t="s">
        <v>3679</v>
      </c>
      <c r="F1155" s="1077">
        <v>22.31</v>
      </c>
      <c r="G1155" s="1078" t="s">
        <v>3680</v>
      </c>
      <c r="H1155" s="1079">
        <v>1</v>
      </c>
      <c r="I1155" s="1086">
        <f>H1155*F1155</f>
        <v>22.31</v>
      </c>
      <c r="J1155" s="1087">
        <f t="shared" si="48"/>
        <v>78380.161299999992</v>
      </c>
      <c r="K1155" s="1065"/>
    </row>
    <row r="1156" spans="1:11" s="1066" customFormat="1" ht="49.2" customHeight="1">
      <c r="A1156" s="1074" t="s">
        <v>3256</v>
      </c>
      <c r="B1156" s="1075" t="s">
        <v>4390</v>
      </c>
      <c r="C1156" s="1071">
        <v>46245</v>
      </c>
      <c r="D1156" s="1080" t="s">
        <v>3681</v>
      </c>
      <c r="E1156" s="1076" t="s">
        <v>3682</v>
      </c>
      <c r="F1156" s="1077">
        <v>82.44</v>
      </c>
      <c r="G1156" s="1078" t="s">
        <v>3547</v>
      </c>
      <c r="H1156" s="1079">
        <v>0.45</v>
      </c>
      <c r="I1156" s="1086">
        <f t="shared" si="49"/>
        <v>37.097999999999999</v>
      </c>
      <c r="J1156" s="1087">
        <f t="shared" si="48"/>
        <v>837.30186000000003</v>
      </c>
      <c r="K1156" s="1065"/>
    </row>
    <row r="1157" spans="1:11" s="1066" customFormat="1" ht="49.2" customHeight="1">
      <c r="A1157" s="1074" t="s">
        <v>3612</v>
      </c>
      <c r="B1157" s="1075" t="s">
        <v>4391</v>
      </c>
      <c r="C1157" s="1071">
        <v>46245</v>
      </c>
      <c r="D1157" s="1080" t="s">
        <v>3683</v>
      </c>
      <c r="E1157" s="1076" t="s">
        <v>3684</v>
      </c>
      <c r="F1157" s="1077">
        <v>221.14</v>
      </c>
      <c r="G1157" s="1078" t="s">
        <v>2926</v>
      </c>
      <c r="H1157" s="1079">
        <v>0.45</v>
      </c>
      <c r="I1157" s="1086">
        <f t="shared" si="49"/>
        <v>99.512999999999991</v>
      </c>
      <c r="J1157" s="1087">
        <f t="shared" si="48"/>
        <v>9653.7561299999998</v>
      </c>
      <c r="K1157" s="1065"/>
    </row>
    <row r="1158" spans="1:11" s="1066" customFormat="1" ht="49.2" customHeight="1">
      <c r="A1158" s="1074" t="s">
        <v>3612</v>
      </c>
      <c r="B1158" s="1075" t="s">
        <v>4391</v>
      </c>
      <c r="C1158" s="1071">
        <v>46245</v>
      </c>
      <c r="D1158" s="1080" t="s">
        <v>3685</v>
      </c>
      <c r="E1158" s="1076" t="s">
        <v>3686</v>
      </c>
      <c r="F1158" s="1077">
        <v>221.14</v>
      </c>
      <c r="G1158" s="1078" t="s">
        <v>2246</v>
      </c>
      <c r="H1158" s="1079">
        <v>0.45</v>
      </c>
      <c r="I1158" s="1086">
        <f t="shared" si="49"/>
        <v>99.512999999999991</v>
      </c>
      <c r="J1158" s="1087">
        <f t="shared" si="48"/>
        <v>9837.8551799999987</v>
      </c>
      <c r="K1158" s="1065"/>
    </row>
    <row r="1159" spans="1:11" s="1066" customFormat="1" ht="49.2" customHeight="1">
      <c r="A1159" s="1074" t="s">
        <v>2782</v>
      </c>
      <c r="B1159" s="1075" t="s">
        <v>3624</v>
      </c>
      <c r="C1159" s="1071">
        <v>46246</v>
      </c>
      <c r="D1159" s="1080" t="s">
        <v>3687</v>
      </c>
      <c r="E1159" s="1076" t="s">
        <v>3688</v>
      </c>
      <c r="F1159" s="1077">
        <v>5124.07</v>
      </c>
      <c r="G1159" s="1078" t="s">
        <v>1461</v>
      </c>
      <c r="H1159" s="1079">
        <v>0.35</v>
      </c>
      <c r="I1159" s="1086">
        <f t="shared" si="49"/>
        <v>1793.4244999999999</v>
      </c>
      <c r="J1159" s="1087">
        <f t="shared" si="48"/>
        <v>1793.4244999999999</v>
      </c>
      <c r="K1159" s="1065"/>
    </row>
    <row r="1160" spans="1:11" s="1066" customFormat="1" ht="49.2" customHeight="1">
      <c r="A1160" s="1074" t="s">
        <v>2782</v>
      </c>
      <c r="B1160" s="1075" t="s">
        <v>3624</v>
      </c>
      <c r="C1160" s="1071">
        <v>46246</v>
      </c>
      <c r="D1160" s="1080" t="s">
        <v>3689</v>
      </c>
      <c r="E1160" s="1076" t="s">
        <v>3690</v>
      </c>
      <c r="F1160" s="1077">
        <v>5124.07</v>
      </c>
      <c r="G1160" s="1078" t="s">
        <v>1304</v>
      </c>
      <c r="H1160" s="1079">
        <v>0.35</v>
      </c>
      <c r="I1160" s="1086">
        <f t="shared" si="49"/>
        <v>1793.4244999999999</v>
      </c>
      <c r="J1160" s="1087">
        <f t="shared" si="48"/>
        <v>1793.4244999999999</v>
      </c>
      <c r="K1160" s="1065"/>
    </row>
    <row r="1161" spans="1:11" s="1066" customFormat="1" ht="49.2" customHeight="1">
      <c r="A1161" s="1074" t="s">
        <v>2782</v>
      </c>
      <c r="B1161" s="1075" t="s">
        <v>3624</v>
      </c>
      <c r="C1161" s="1071">
        <v>46246</v>
      </c>
      <c r="D1161" s="1080" t="s">
        <v>3691</v>
      </c>
      <c r="E1161" s="1076" t="s">
        <v>3692</v>
      </c>
      <c r="F1161" s="1077">
        <v>5124.07</v>
      </c>
      <c r="G1161" s="1078" t="s">
        <v>1304</v>
      </c>
      <c r="H1161" s="1079">
        <v>0.35</v>
      </c>
      <c r="I1161" s="1086">
        <f t="shared" si="49"/>
        <v>1793.4244999999999</v>
      </c>
      <c r="J1161" s="1087">
        <f t="shared" si="48"/>
        <v>1793.4244999999999</v>
      </c>
      <c r="K1161" s="1065"/>
    </row>
    <row r="1162" spans="1:11" s="1066" customFormat="1" ht="49.2" customHeight="1">
      <c r="A1162" s="1074" t="s">
        <v>2782</v>
      </c>
      <c r="B1162" s="1075" t="s">
        <v>3624</v>
      </c>
      <c r="C1162" s="1071">
        <v>46246</v>
      </c>
      <c r="D1162" s="1080" t="s">
        <v>3693</v>
      </c>
      <c r="E1162" s="1076" t="s">
        <v>3694</v>
      </c>
      <c r="F1162" s="1077">
        <v>5124.07</v>
      </c>
      <c r="G1162" s="1078" t="s">
        <v>1304</v>
      </c>
      <c r="H1162" s="1079">
        <v>0.35</v>
      </c>
      <c r="I1162" s="1086">
        <f t="shared" si="49"/>
        <v>1793.4244999999999</v>
      </c>
      <c r="J1162" s="1087">
        <f t="shared" si="48"/>
        <v>1793.4244999999999</v>
      </c>
      <c r="K1162" s="1065"/>
    </row>
    <row r="1163" spans="1:11" s="1066" customFormat="1" ht="49.2" customHeight="1">
      <c r="A1163" s="1074" t="s">
        <v>2782</v>
      </c>
      <c r="B1163" s="1075" t="s">
        <v>3624</v>
      </c>
      <c r="C1163" s="1071">
        <v>46246</v>
      </c>
      <c r="D1163" s="1080" t="s">
        <v>3695</v>
      </c>
      <c r="E1163" s="1076" t="s">
        <v>3696</v>
      </c>
      <c r="F1163" s="1077">
        <v>5124.07</v>
      </c>
      <c r="G1163" s="1078" t="s">
        <v>1304</v>
      </c>
      <c r="H1163" s="1079">
        <v>0.35</v>
      </c>
      <c r="I1163" s="1086">
        <f t="shared" si="49"/>
        <v>1793.4244999999999</v>
      </c>
      <c r="J1163" s="1087">
        <f t="shared" si="48"/>
        <v>1793.4244999999999</v>
      </c>
      <c r="K1163" s="1065"/>
    </row>
    <row r="1164" spans="1:11" s="1066" customFormat="1" ht="49.2" customHeight="1">
      <c r="A1164" s="1074" t="s">
        <v>2782</v>
      </c>
      <c r="B1164" s="1075" t="s">
        <v>3624</v>
      </c>
      <c r="C1164" s="1071">
        <v>46246</v>
      </c>
      <c r="D1164" s="1080" t="s">
        <v>3697</v>
      </c>
      <c r="E1164" s="1076" t="s">
        <v>3698</v>
      </c>
      <c r="F1164" s="1077">
        <v>5124.07</v>
      </c>
      <c r="G1164" s="1078" t="s">
        <v>1304</v>
      </c>
      <c r="H1164" s="1079">
        <v>0.35</v>
      </c>
      <c r="I1164" s="1086">
        <f t="shared" si="49"/>
        <v>1793.4244999999999</v>
      </c>
      <c r="J1164" s="1087">
        <f t="shared" si="48"/>
        <v>1793.4244999999999</v>
      </c>
      <c r="K1164" s="1065"/>
    </row>
    <row r="1165" spans="1:11" s="1066" customFormat="1" ht="49.2" customHeight="1">
      <c r="A1165" s="1074" t="s">
        <v>2782</v>
      </c>
      <c r="B1165" s="1075" t="s">
        <v>3624</v>
      </c>
      <c r="C1165" s="1071">
        <v>46246</v>
      </c>
      <c r="D1165" s="1080" t="s">
        <v>3699</v>
      </c>
      <c r="E1165" s="1076" t="s">
        <v>3700</v>
      </c>
      <c r="F1165" s="1077">
        <v>5124.07</v>
      </c>
      <c r="G1165" s="1078" t="s">
        <v>1461</v>
      </c>
      <c r="H1165" s="1079">
        <v>0.35</v>
      </c>
      <c r="I1165" s="1086">
        <f t="shared" si="49"/>
        <v>1793.4244999999999</v>
      </c>
      <c r="J1165" s="1087">
        <f t="shared" si="48"/>
        <v>1793.4244999999999</v>
      </c>
      <c r="K1165" s="1065"/>
    </row>
    <row r="1166" spans="1:11" s="1066" customFormat="1" ht="49.2" customHeight="1">
      <c r="A1166" s="1074" t="s">
        <v>966</v>
      </c>
      <c r="B1166" s="1075" t="s">
        <v>3042</v>
      </c>
      <c r="C1166" s="1071">
        <v>46250</v>
      </c>
      <c r="D1166" s="1080" t="s">
        <v>3701</v>
      </c>
      <c r="E1166" s="1076" t="s">
        <v>3702</v>
      </c>
      <c r="F1166" s="1077">
        <v>22.31</v>
      </c>
      <c r="G1166" s="1078" t="s">
        <v>3703</v>
      </c>
      <c r="H1166" s="1079">
        <v>1</v>
      </c>
      <c r="I1166" s="1086">
        <f t="shared" si="49"/>
        <v>22.31</v>
      </c>
      <c r="J1166" s="1087">
        <f t="shared" si="48"/>
        <v>5037.3748999999998</v>
      </c>
      <c r="K1166" s="1065"/>
    </row>
    <row r="1167" spans="1:11" s="1066" customFormat="1" ht="49.2" customHeight="1">
      <c r="A1167" s="1074" t="s">
        <v>3256</v>
      </c>
      <c r="B1167" s="1075" t="s">
        <v>4390</v>
      </c>
      <c r="C1167" s="1071">
        <v>46246</v>
      </c>
      <c r="D1167" s="1080" t="s">
        <v>3704</v>
      </c>
      <c r="E1167" s="1076" t="s">
        <v>3705</v>
      </c>
      <c r="F1167" s="1077">
        <v>82.44</v>
      </c>
      <c r="G1167" s="1078" t="s">
        <v>3706</v>
      </c>
      <c r="H1167" s="1079">
        <v>0.45</v>
      </c>
      <c r="I1167" s="1086">
        <f t="shared" si="49"/>
        <v>37.097999999999999</v>
      </c>
      <c r="J1167" s="1087">
        <f t="shared" si="48"/>
        <v>1242.41202</v>
      </c>
      <c r="K1167" s="1065"/>
    </row>
    <row r="1168" spans="1:11" s="1066" customFormat="1" ht="49.2" customHeight="1">
      <c r="A1168" s="1074" t="s">
        <v>1756</v>
      </c>
      <c r="B1168" s="1075" t="s">
        <v>4392</v>
      </c>
      <c r="C1168" s="1071">
        <v>46246</v>
      </c>
      <c r="D1168" s="1080" t="s">
        <v>3707</v>
      </c>
      <c r="E1168" s="1076" t="s">
        <v>3708</v>
      </c>
      <c r="F1168" s="1077">
        <v>544.12</v>
      </c>
      <c r="G1168" s="1078" t="s">
        <v>2450</v>
      </c>
      <c r="H1168" s="1079">
        <v>0.05</v>
      </c>
      <c r="I1168" s="1086">
        <f t="shared" si="49"/>
        <v>27.206000000000003</v>
      </c>
      <c r="J1168" s="1087">
        <f t="shared" si="48"/>
        <v>1880.4787200000003</v>
      </c>
      <c r="K1168" s="1065"/>
    </row>
    <row r="1169" spans="1:11" s="1066" customFormat="1" ht="49.2" customHeight="1">
      <c r="A1169" s="1074" t="s">
        <v>3043</v>
      </c>
      <c r="B1169" s="1075" t="s">
        <v>3252</v>
      </c>
      <c r="C1169" s="1071">
        <v>46246</v>
      </c>
      <c r="D1169" s="1080" t="s">
        <v>3709</v>
      </c>
      <c r="E1169" s="1076" t="s">
        <v>3710</v>
      </c>
      <c r="F1169" s="1077">
        <v>377.3</v>
      </c>
      <c r="G1169" s="1078" t="s">
        <v>3711</v>
      </c>
      <c r="H1169" s="1079">
        <v>0.05</v>
      </c>
      <c r="I1169" s="1086">
        <f t="shared" si="49"/>
        <v>18.865000000000002</v>
      </c>
      <c r="J1169" s="1087">
        <f t="shared" si="48"/>
        <v>422.19870000000003</v>
      </c>
      <c r="K1169" s="1065"/>
    </row>
    <row r="1170" spans="1:11" s="1066" customFormat="1" ht="49.2" customHeight="1">
      <c r="A1170" s="1074" t="s">
        <v>3253</v>
      </c>
      <c r="B1170" s="1075" t="s">
        <v>3254</v>
      </c>
      <c r="C1170" s="1071">
        <v>46258</v>
      </c>
      <c r="D1170" s="1080" t="s">
        <v>3712</v>
      </c>
      <c r="E1170" s="1076" t="s">
        <v>3713</v>
      </c>
      <c r="F1170" s="1077">
        <v>602.32000000000005</v>
      </c>
      <c r="G1170" s="1078" t="s">
        <v>3714</v>
      </c>
      <c r="H1170" s="1079">
        <v>0.05</v>
      </c>
      <c r="I1170" s="1086">
        <f t="shared" si="49"/>
        <v>30.116000000000003</v>
      </c>
      <c r="J1170" s="1087">
        <f t="shared" si="48"/>
        <v>176.47976000000003</v>
      </c>
      <c r="K1170" s="1065"/>
    </row>
    <row r="1171" spans="1:11" s="1066" customFormat="1" ht="49.2" customHeight="1">
      <c r="A1171" s="1074" t="s">
        <v>3043</v>
      </c>
      <c r="B1171" s="1075" t="s">
        <v>3252</v>
      </c>
      <c r="C1171" s="1071">
        <v>46246</v>
      </c>
      <c r="D1171" s="1080" t="s">
        <v>3715</v>
      </c>
      <c r="E1171" s="1076" t="s">
        <v>3716</v>
      </c>
      <c r="F1171" s="1077">
        <v>377.3</v>
      </c>
      <c r="G1171" s="1078" t="s">
        <v>3147</v>
      </c>
      <c r="H1171" s="1079">
        <v>0.05</v>
      </c>
      <c r="I1171" s="1086">
        <f t="shared" si="49"/>
        <v>18.865000000000002</v>
      </c>
      <c r="J1171" s="1087">
        <f t="shared" si="48"/>
        <v>543.31200000000013</v>
      </c>
      <c r="K1171" s="1065"/>
    </row>
    <row r="1172" spans="1:11" s="1066" customFormat="1" ht="49.2" customHeight="1">
      <c r="A1172" s="1074" t="s">
        <v>3043</v>
      </c>
      <c r="B1172" s="1075" t="s">
        <v>3252</v>
      </c>
      <c r="C1172" s="1071">
        <v>46258</v>
      </c>
      <c r="D1172" s="1080" t="s">
        <v>3717</v>
      </c>
      <c r="E1172" s="1076" t="s">
        <v>3718</v>
      </c>
      <c r="F1172" s="1077">
        <v>377.3</v>
      </c>
      <c r="G1172" s="1078" t="s">
        <v>3719</v>
      </c>
      <c r="H1172" s="1079">
        <v>0.05</v>
      </c>
      <c r="I1172" s="1086">
        <f t="shared" si="49"/>
        <v>18.865000000000002</v>
      </c>
      <c r="J1172" s="1087">
        <f t="shared" si="48"/>
        <v>440.68640000000005</v>
      </c>
      <c r="K1172" s="1065"/>
    </row>
    <row r="1173" spans="1:11" s="1066" customFormat="1" ht="49.2" customHeight="1">
      <c r="A1173" s="1074" t="s">
        <v>3253</v>
      </c>
      <c r="B1173" s="1075" t="s">
        <v>3254</v>
      </c>
      <c r="C1173" s="1071">
        <v>46246</v>
      </c>
      <c r="D1173" s="1080" t="s">
        <v>3720</v>
      </c>
      <c r="E1173" s="1076" t="s">
        <v>3721</v>
      </c>
      <c r="F1173" s="1077">
        <v>602.32000000000005</v>
      </c>
      <c r="G1173" s="1078" t="s">
        <v>3722</v>
      </c>
      <c r="H1173" s="1079">
        <v>0.05</v>
      </c>
      <c r="I1173" s="1086">
        <f t="shared" si="49"/>
        <v>30.116000000000003</v>
      </c>
      <c r="J1173" s="1087">
        <f t="shared" si="48"/>
        <v>151.78464000000002</v>
      </c>
      <c r="K1173" s="1065"/>
    </row>
    <row r="1174" spans="1:11" s="1066" customFormat="1" ht="49.2" customHeight="1">
      <c r="A1174" s="1074" t="s">
        <v>3043</v>
      </c>
      <c r="B1174" s="1075" t="s">
        <v>3252</v>
      </c>
      <c r="C1174" s="1071">
        <v>46246</v>
      </c>
      <c r="D1174" s="1080" t="s">
        <v>3723</v>
      </c>
      <c r="E1174" s="1076" t="s">
        <v>3724</v>
      </c>
      <c r="F1174" s="1077">
        <v>377.3</v>
      </c>
      <c r="G1174" s="1078" t="s">
        <v>3725</v>
      </c>
      <c r="H1174" s="1079">
        <v>0.05</v>
      </c>
      <c r="I1174" s="1086">
        <f t="shared" si="49"/>
        <v>18.865000000000002</v>
      </c>
      <c r="J1174" s="1087">
        <f t="shared" si="48"/>
        <v>455.40110000000004</v>
      </c>
      <c r="K1174" s="1065"/>
    </row>
    <row r="1175" spans="1:11" s="1066" customFormat="1" ht="49.2" customHeight="1">
      <c r="A1175" s="1074" t="s">
        <v>3043</v>
      </c>
      <c r="B1175" s="1075" t="s">
        <v>3252</v>
      </c>
      <c r="C1175" s="1071">
        <v>46246</v>
      </c>
      <c r="D1175" s="1080" t="s">
        <v>3726</v>
      </c>
      <c r="E1175" s="1076" t="s">
        <v>3727</v>
      </c>
      <c r="F1175" s="1077">
        <v>377.3</v>
      </c>
      <c r="G1175" s="1078" t="s">
        <v>3728</v>
      </c>
      <c r="H1175" s="1079">
        <v>0.05</v>
      </c>
      <c r="I1175" s="1086">
        <f t="shared" si="49"/>
        <v>18.865000000000002</v>
      </c>
      <c r="J1175" s="1087">
        <f t="shared" si="48"/>
        <v>459.17410000000007</v>
      </c>
      <c r="K1175" s="1065"/>
    </row>
    <row r="1176" spans="1:11" s="1066" customFormat="1" ht="49.2" customHeight="1">
      <c r="A1176" s="1074" t="s">
        <v>3253</v>
      </c>
      <c r="B1176" s="1075" t="s">
        <v>3254</v>
      </c>
      <c r="C1176" s="1071">
        <v>46249</v>
      </c>
      <c r="D1176" s="1080" t="s">
        <v>3729</v>
      </c>
      <c r="E1176" s="1076" t="s">
        <v>3730</v>
      </c>
      <c r="F1176" s="1077">
        <v>602.32000000000005</v>
      </c>
      <c r="G1176" s="1078" t="s">
        <v>3731</v>
      </c>
      <c r="H1176" s="1079">
        <v>0.05</v>
      </c>
      <c r="I1176" s="1086">
        <f t="shared" si="49"/>
        <v>30.116000000000003</v>
      </c>
      <c r="J1176" s="1087">
        <f t="shared" si="48"/>
        <v>127.99300000000001</v>
      </c>
      <c r="K1176" s="1065"/>
    </row>
    <row r="1177" spans="1:11" s="1066" customFormat="1" ht="49.2" customHeight="1">
      <c r="A1177" s="1074" t="s">
        <v>3043</v>
      </c>
      <c r="B1177" s="1075" t="s">
        <v>3252</v>
      </c>
      <c r="C1177" s="1071">
        <v>46246</v>
      </c>
      <c r="D1177" s="1080" t="s">
        <v>3732</v>
      </c>
      <c r="E1177" s="1076" t="s">
        <v>3733</v>
      </c>
      <c r="F1177" s="1077">
        <v>377.3</v>
      </c>
      <c r="G1177" s="1078" t="s">
        <v>3734</v>
      </c>
      <c r="H1177" s="1079">
        <v>0.05</v>
      </c>
      <c r="I1177" s="1086">
        <f t="shared" si="49"/>
        <v>18.865000000000002</v>
      </c>
      <c r="J1177" s="1087">
        <f t="shared" si="48"/>
        <v>544.25525000000005</v>
      </c>
      <c r="K1177" s="1065"/>
    </row>
    <row r="1178" spans="1:11" s="1066" customFormat="1" ht="49.2" customHeight="1">
      <c r="A1178" s="1074" t="s">
        <v>3043</v>
      </c>
      <c r="B1178" s="1075" t="s">
        <v>3252</v>
      </c>
      <c r="C1178" s="1071">
        <v>46249</v>
      </c>
      <c r="D1178" s="1080" t="s">
        <v>3735</v>
      </c>
      <c r="E1178" s="1076" t="s">
        <v>3736</v>
      </c>
      <c r="F1178" s="1077">
        <v>377.3</v>
      </c>
      <c r="G1178" s="1078" t="s">
        <v>3737</v>
      </c>
      <c r="H1178" s="1079">
        <v>0.05</v>
      </c>
      <c r="I1178" s="1086">
        <f t="shared" si="49"/>
        <v>18.865000000000002</v>
      </c>
      <c r="J1178" s="1087">
        <f t="shared" si="48"/>
        <v>478.03910000000008</v>
      </c>
      <c r="K1178" s="1065"/>
    </row>
    <row r="1179" spans="1:11" s="1066" customFormat="1" ht="49.2" customHeight="1">
      <c r="A1179" s="1074" t="s">
        <v>3253</v>
      </c>
      <c r="B1179" s="1075" t="s">
        <v>3254</v>
      </c>
      <c r="C1179" s="1071">
        <v>46246</v>
      </c>
      <c r="D1179" s="1080" t="s">
        <v>3738</v>
      </c>
      <c r="E1179" s="1076" t="s">
        <v>3739</v>
      </c>
      <c r="F1179" s="1077">
        <v>602.32000000000005</v>
      </c>
      <c r="G1179" s="1078" t="s">
        <v>3740</v>
      </c>
      <c r="H1179" s="1079">
        <v>0.05</v>
      </c>
      <c r="I1179" s="1086">
        <f t="shared" si="49"/>
        <v>30.116000000000003</v>
      </c>
      <c r="J1179" s="1087">
        <f t="shared" si="48"/>
        <v>109.32108000000001</v>
      </c>
      <c r="K1179" s="1065"/>
    </row>
    <row r="1180" spans="1:11" s="1066" customFormat="1" ht="49.2" customHeight="1">
      <c r="A1180" s="1074" t="s">
        <v>3043</v>
      </c>
      <c r="B1180" s="1075" t="s">
        <v>3252</v>
      </c>
      <c r="C1180" s="1071">
        <v>46246</v>
      </c>
      <c r="D1180" s="1080" t="s">
        <v>3741</v>
      </c>
      <c r="E1180" s="1076" t="s">
        <v>3742</v>
      </c>
      <c r="F1180" s="1077">
        <v>377.3</v>
      </c>
      <c r="G1180" s="1078" t="s">
        <v>3743</v>
      </c>
      <c r="H1180" s="1079">
        <v>0.05</v>
      </c>
      <c r="I1180" s="1086">
        <f t="shared" si="49"/>
        <v>18.865000000000002</v>
      </c>
      <c r="J1180" s="1087">
        <f t="shared" si="48"/>
        <v>499.73385000000002</v>
      </c>
      <c r="K1180" s="1065"/>
    </row>
    <row r="1181" spans="1:11" s="1066" customFormat="1" ht="49.2" customHeight="1">
      <c r="A1181" s="1074" t="s">
        <v>3253</v>
      </c>
      <c r="B1181" s="1075" t="s">
        <v>3254</v>
      </c>
      <c r="C1181" s="1071">
        <v>46246</v>
      </c>
      <c r="D1181" s="1080" t="s">
        <v>3744</v>
      </c>
      <c r="E1181" s="1076" t="s">
        <v>3745</v>
      </c>
      <c r="F1181" s="1077">
        <v>602.32000000000005</v>
      </c>
      <c r="G1181" s="1078" t="s">
        <v>3746</v>
      </c>
      <c r="H1181" s="1079">
        <v>0.05</v>
      </c>
      <c r="I1181" s="1086">
        <f t="shared" si="49"/>
        <v>30.116000000000003</v>
      </c>
      <c r="J1181" s="1087">
        <f t="shared" si="48"/>
        <v>107.21296000000001</v>
      </c>
      <c r="K1181" s="1065"/>
    </row>
    <row r="1182" spans="1:11" s="1066" customFormat="1" ht="49.2" customHeight="1">
      <c r="A1182" s="1074" t="s">
        <v>3043</v>
      </c>
      <c r="B1182" s="1075" t="s">
        <v>3252</v>
      </c>
      <c r="C1182" s="1071">
        <v>46249</v>
      </c>
      <c r="D1182" s="1080" t="s">
        <v>3747</v>
      </c>
      <c r="E1182" s="1076" t="s">
        <v>3748</v>
      </c>
      <c r="F1182" s="1077">
        <v>377.3</v>
      </c>
      <c r="G1182" s="1078" t="s">
        <v>3155</v>
      </c>
      <c r="H1182" s="1079">
        <v>0.05</v>
      </c>
      <c r="I1182" s="1086">
        <f t="shared" si="49"/>
        <v>18.865000000000002</v>
      </c>
      <c r="J1182" s="1087">
        <f t="shared" si="48"/>
        <v>543.31200000000013</v>
      </c>
      <c r="K1182" s="1065"/>
    </row>
    <row r="1183" spans="1:11" s="1066" customFormat="1" ht="49.2" customHeight="1">
      <c r="A1183" s="1074" t="s">
        <v>3043</v>
      </c>
      <c r="B1183" s="1075" t="s">
        <v>3252</v>
      </c>
      <c r="C1183" s="1071">
        <v>46246</v>
      </c>
      <c r="D1183" s="1080" t="s">
        <v>3749</v>
      </c>
      <c r="E1183" s="1076" t="s">
        <v>3750</v>
      </c>
      <c r="F1183" s="1077">
        <v>377.3</v>
      </c>
      <c r="G1183" s="1078" t="s">
        <v>3751</v>
      </c>
      <c r="H1183" s="1079">
        <v>0.05</v>
      </c>
      <c r="I1183" s="1086">
        <f t="shared" si="49"/>
        <v>18.865000000000002</v>
      </c>
      <c r="J1183" s="1087">
        <f t="shared" si="48"/>
        <v>462.00385</v>
      </c>
      <c r="K1183" s="1065"/>
    </row>
    <row r="1184" spans="1:11" s="1066" customFormat="1" ht="49.2" customHeight="1">
      <c r="A1184" s="1074" t="s">
        <v>3043</v>
      </c>
      <c r="B1184" s="1075" t="s">
        <v>3252</v>
      </c>
      <c r="C1184" s="1071">
        <v>46246</v>
      </c>
      <c r="D1184" s="1080" t="s">
        <v>3752</v>
      </c>
      <c r="E1184" s="1076" t="s">
        <v>3753</v>
      </c>
      <c r="F1184" s="1077">
        <v>377.3</v>
      </c>
      <c r="G1184" s="1078" t="s">
        <v>3754</v>
      </c>
      <c r="H1184" s="1079">
        <v>0.05</v>
      </c>
      <c r="I1184" s="1086">
        <f t="shared" si="49"/>
        <v>18.865000000000002</v>
      </c>
      <c r="J1184" s="1087">
        <f t="shared" si="48"/>
        <v>239.77415000000005</v>
      </c>
      <c r="K1184" s="1065"/>
    </row>
    <row r="1185" spans="1:11" s="1066" customFormat="1" ht="49.2" customHeight="1">
      <c r="A1185" s="1074" t="s">
        <v>3043</v>
      </c>
      <c r="B1185" s="1075" t="s">
        <v>3252</v>
      </c>
      <c r="C1185" s="1071">
        <v>46246</v>
      </c>
      <c r="D1185" s="1080" t="s">
        <v>3755</v>
      </c>
      <c r="E1185" s="1076" t="s">
        <v>3756</v>
      </c>
      <c r="F1185" s="1077">
        <v>377.3</v>
      </c>
      <c r="G1185" s="1078" t="s">
        <v>3757</v>
      </c>
      <c r="H1185" s="1079">
        <v>0.05</v>
      </c>
      <c r="I1185" s="1086">
        <f t="shared" si="49"/>
        <v>18.865000000000002</v>
      </c>
      <c r="J1185" s="1087">
        <f t="shared" si="48"/>
        <v>790.06620000000009</v>
      </c>
      <c r="K1185" s="1065"/>
    </row>
    <row r="1186" spans="1:11" s="1066" customFormat="1" ht="49.2" customHeight="1">
      <c r="A1186" s="1074" t="s">
        <v>4393</v>
      </c>
      <c r="B1186" s="1075" t="s">
        <v>4394</v>
      </c>
      <c r="C1186" s="1071">
        <v>46247</v>
      </c>
      <c r="D1186" s="1080" t="s">
        <v>3758</v>
      </c>
      <c r="E1186" s="1076" t="s">
        <v>3759</v>
      </c>
      <c r="F1186" s="1077">
        <v>21251.83</v>
      </c>
      <c r="G1186" s="1078" t="s">
        <v>1461</v>
      </c>
      <c r="H1186" s="1079">
        <v>0.3</v>
      </c>
      <c r="I1186" s="1086">
        <f t="shared" si="49"/>
        <v>6375.549</v>
      </c>
      <c r="J1186" s="1087">
        <f t="shared" si="48"/>
        <v>6375.549</v>
      </c>
      <c r="K1186" s="1065"/>
    </row>
    <row r="1187" spans="1:11" s="1066" customFormat="1" ht="49.2" customHeight="1">
      <c r="A1187" s="1074" t="s">
        <v>3093</v>
      </c>
      <c r="B1187" s="1075" t="s">
        <v>4395</v>
      </c>
      <c r="C1187" s="1071">
        <v>46247</v>
      </c>
      <c r="D1187" s="1080" t="s">
        <v>3760</v>
      </c>
      <c r="E1187" s="1076" t="s">
        <v>3761</v>
      </c>
      <c r="F1187" s="1077">
        <v>19018.11</v>
      </c>
      <c r="G1187" s="1078" t="s">
        <v>1461</v>
      </c>
      <c r="H1187" s="1079">
        <v>0.3</v>
      </c>
      <c r="I1187" s="1086">
        <f t="shared" si="49"/>
        <v>5705.433</v>
      </c>
      <c r="J1187" s="1087">
        <f t="shared" si="48"/>
        <v>5705.433</v>
      </c>
      <c r="K1187" s="1065"/>
    </row>
    <row r="1188" spans="1:11" s="1066" customFormat="1" ht="49.2" customHeight="1">
      <c r="A1188" s="1074" t="s">
        <v>3631</v>
      </c>
      <c r="B1188" s="1075" t="s">
        <v>4396</v>
      </c>
      <c r="C1188" s="1071">
        <v>46247</v>
      </c>
      <c r="D1188" s="1080" t="s">
        <v>3762</v>
      </c>
      <c r="E1188" s="1076" t="s">
        <v>3763</v>
      </c>
      <c r="F1188" s="1077">
        <v>22875.47</v>
      </c>
      <c r="G1188" s="1078" t="s">
        <v>1461</v>
      </c>
      <c r="H1188" s="1079">
        <v>0.3</v>
      </c>
      <c r="I1188" s="1086">
        <f t="shared" si="49"/>
        <v>6862.6410000000005</v>
      </c>
      <c r="J1188" s="1087">
        <f t="shared" si="48"/>
        <v>6862.6410000000005</v>
      </c>
      <c r="K1188" s="1065"/>
    </row>
    <row r="1189" spans="1:11" s="1066" customFormat="1" ht="49.2" customHeight="1">
      <c r="A1189" s="1074" t="s">
        <v>3091</v>
      </c>
      <c r="B1189" s="1075" t="s">
        <v>4397</v>
      </c>
      <c r="C1189" s="1071">
        <v>46247</v>
      </c>
      <c r="D1189" s="1080" t="s">
        <v>3764</v>
      </c>
      <c r="E1189" s="1076" t="s">
        <v>3765</v>
      </c>
      <c r="F1189" s="1077">
        <v>12377.1</v>
      </c>
      <c r="G1189" s="1078" t="s">
        <v>1461</v>
      </c>
      <c r="H1189" s="1079">
        <v>0.3</v>
      </c>
      <c r="I1189" s="1086">
        <f t="shared" si="49"/>
        <v>3713.13</v>
      </c>
      <c r="J1189" s="1087">
        <f t="shared" si="48"/>
        <v>3713.13</v>
      </c>
      <c r="K1189" s="1065"/>
    </row>
    <row r="1190" spans="1:11" s="1066" customFormat="1" ht="49.2" customHeight="1">
      <c r="A1190" s="1074" t="s">
        <v>2782</v>
      </c>
      <c r="B1190" s="1075" t="s">
        <v>3624</v>
      </c>
      <c r="C1190" s="1071">
        <v>46246</v>
      </c>
      <c r="D1190" s="1080" t="s">
        <v>3766</v>
      </c>
      <c r="E1190" s="1076" t="s">
        <v>3767</v>
      </c>
      <c r="F1190" s="1077">
        <v>5124.07</v>
      </c>
      <c r="G1190" s="1078" t="s">
        <v>1461</v>
      </c>
      <c r="H1190" s="1079">
        <v>0.3</v>
      </c>
      <c r="I1190" s="1086">
        <f t="shared" si="49"/>
        <v>1537.2209999999998</v>
      </c>
      <c r="J1190" s="1087">
        <f t="shared" si="48"/>
        <v>1537.2209999999998</v>
      </c>
      <c r="K1190" s="1065"/>
    </row>
    <row r="1191" spans="1:11" s="1066" customFormat="1" ht="49.2" customHeight="1">
      <c r="A1191" s="1074" t="s">
        <v>1471</v>
      </c>
      <c r="B1191" s="1075" t="s">
        <v>3620</v>
      </c>
      <c r="C1191" s="1071">
        <v>46247</v>
      </c>
      <c r="D1191" s="1080" t="s">
        <v>3768</v>
      </c>
      <c r="E1191" s="1076" t="s">
        <v>3769</v>
      </c>
      <c r="F1191" s="1077">
        <v>212.41</v>
      </c>
      <c r="G1191" s="1078" t="s">
        <v>2257</v>
      </c>
      <c r="H1191" s="1079">
        <v>0.1</v>
      </c>
      <c r="I1191" s="1086">
        <f t="shared" si="49"/>
        <v>21.241</v>
      </c>
      <c r="J1191" s="1087">
        <f t="shared" si="48"/>
        <v>2097.3363399999998</v>
      </c>
      <c r="K1191" s="1065"/>
    </row>
    <row r="1192" spans="1:11" s="1066" customFormat="1" ht="49.2" customHeight="1">
      <c r="A1192" s="1074" t="s">
        <v>1971</v>
      </c>
      <c r="B1192" s="1075" t="s">
        <v>4398</v>
      </c>
      <c r="C1192" s="1071">
        <v>46247</v>
      </c>
      <c r="D1192" s="1080" t="s">
        <v>3770</v>
      </c>
      <c r="E1192" s="1076" t="s">
        <v>3771</v>
      </c>
      <c r="F1192" s="1077">
        <v>8820.42</v>
      </c>
      <c r="G1192" s="1078" t="s">
        <v>1584</v>
      </c>
      <c r="H1192" s="1079">
        <v>0.1</v>
      </c>
      <c r="I1192" s="1086">
        <f t="shared" si="49"/>
        <v>882.04200000000003</v>
      </c>
      <c r="J1192" s="1087">
        <f t="shared" si="48"/>
        <v>882.04200000000003</v>
      </c>
      <c r="K1192" s="1065"/>
    </row>
    <row r="1193" spans="1:11" s="1066" customFormat="1" ht="49.2" customHeight="1">
      <c r="A1193" s="1074" t="s">
        <v>1971</v>
      </c>
      <c r="B1193" s="1075" t="s">
        <v>4398</v>
      </c>
      <c r="C1193" s="1071">
        <v>46247</v>
      </c>
      <c r="D1193" s="1080" t="s">
        <v>3772</v>
      </c>
      <c r="E1193" s="1076" t="s">
        <v>3773</v>
      </c>
      <c r="F1193" s="1077">
        <v>8820.42</v>
      </c>
      <c r="G1193" s="1078" t="s">
        <v>1584</v>
      </c>
      <c r="H1193" s="1079">
        <v>0.1</v>
      </c>
      <c r="I1193" s="1086">
        <f t="shared" si="49"/>
        <v>882.04200000000003</v>
      </c>
      <c r="J1193" s="1087">
        <f t="shared" si="49"/>
        <v>882.04200000000003</v>
      </c>
      <c r="K1193" s="1065"/>
    </row>
    <row r="1194" spans="1:11" s="1066" customFormat="1" ht="49.2" customHeight="1">
      <c r="A1194" s="1074" t="s">
        <v>3043</v>
      </c>
      <c r="B1194" s="1075" t="s">
        <v>3252</v>
      </c>
      <c r="C1194" s="1071">
        <v>46247</v>
      </c>
      <c r="D1194" s="1080" t="s">
        <v>3774</v>
      </c>
      <c r="E1194" s="1076" t="s">
        <v>3775</v>
      </c>
      <c r="F1194" s="1077">
        <v>377.3</v>
      </c>
      <c r="G1194" s="1078" t="s">
        <v>3155</v>
      </c>
      <c r="H1194" s="1079">
        <v>0.05</v>
      </c>
      <c r="I1194" s="1086">
        <f t="shared" si="49"/>
        <v>18.865000000000002</v>
      </c>
      <c r="J1194" s="1087">
        <f t="shared" si="49"/>
        <v>543.31200000000013</v>
      </c>
      <c r="K1194" s="1065"/>
    </row>
    <row r="1195" spans="1:11" s="1066" customFormat="1" ht="49.2" customHeight="1">
      <c r="A1195" s="1074" t="s">
        <v>1311</v>
      </c>
      <c r="B1195" s="1075" t="s">
        <v>4399</v>
      </c>
      <c r="C1195" s="1071">
        <v>46247</v>
      </c>
      <c r="D1195" s="1080" t="s">
        <v>3776</v>
      </c>
      <c r="E1195" s="1076" t="s">
        <v>3777</v>
      </c>
      <c r="F1195" s="1077">
        <v>743.93</v>
      </c>
      <c r="G1195" s="1078" t="s">
        <v>3778</v>
      </c>
      <c r="H1195" s="1079">
        <v>0.45</v>
      </c>
      <c r="I1195" s="1086">
        <f t="shared" si="49"/>
        <v>334.76849999999996</v>
      </c>
      <c r="J1195" s="1087">
        <f t="shared" si="49"/>
        <v>29208.551624999996</v>
      </c>
      <c r="K1195" s="1065"/>
    </row>
    <row r="1196" spans="1:11" s="1066" customFormat="1" ht="49.2" customHeight="1">
      <c r="A1196" s="1074" t="s">
        <v>2780</v>
      </c>
      <c r="B1196" s="1075" t="s">
        <v>3629</v>
      </c>
      <c r="C1196" s="1071">
        <v>46247</v>
      </c>
      <c r="D1196" s="1080" t="s">
        <v>3779</v>
      </c>
      <c r="E1196" s="1076" t="s">
        <v>3780</v>
      </c>
      <c r="F1196" s="1077">
        <v>308.43</v>
      </c>
      <c r="G1196" s="1078" t="s">
        <v>3781</v>
      </c>
      <c r="H1196" s="1079">
        <v>0.25</v>
      </c>
      <c r="I1196" s="1086">
        <f t="shared" si="49"/>
        <v>77.107500000000002</v>
      </c>
      <c r="J1196" s="1087">
        <f t="shared" si="49"/>
        <v>1977.0363</v>
      </c>
      <c r="K1196" s="1065"/>
    </row>
    <row r="1197" spans="1:11" s="1066" customFormat="1" ht="49.2" customHeight="1">
      <c r="A1197" s="1074" t="s">
        <v>2784</v>
      </c>
      <c r="B1197" s="1075" t="s">
        <v>3255</v>
      </c>
      <c r="C1197" s="1071">
        <v>46247</v>
      </c>
      <c r="D1197" s="1080" t="s">
        <v>3782</v>
      </c>
      <c r="E1197" s="1076" t="s">
        <v>3783</v>
      </c>
      <c r="F1197" s="1077">
        <v>12444.99</v>
      </c>
      <c r="G1197" s="1078" t="s">
        <v>1461</v>
      </c>
      <c r="H1197" s="1079">
        <v>0.3</v>
      </c>
      <c r="I1197" s="1086">
        <f t="shared" si="49"/>
        <v>3733.4969999999998</v>
      </c>
      <c r="J1197" s="1087">
        <f t="shared" si="49"/>
        <v>3733.4969999999998</v>
      </c>
      <c r="K1197" s="1065"/>
    </row>
    <row r="1198" spans="1:11" s="1066" customFormat="1" ht="49.2" customHeight="1">
      <c r="A1198" s="1074" t="s">
        <v>2784</v>
      </c>
      <c r="B1198" s="1075" t="s">
        <v>3255</v>
      </c>
      <c r="C1198" s="1071">
        <v>46247</v>
      </c>
      <c r="D1198" s="1080" t="s">
        <v>3784</v>
      </c>
      <c r="E1198" s="1076" t="s">
        <v>3785</v>
      </c>
      <c r="F1198" s="1077">
        <v>12444.99</v>
      </c>
      <c r="G1198" s="1078" t="s">
        <v>1304</v>
      </c>
      <c r="H1198" s="1079">
        <v>0.3</v>
      </c>
      <c r="I1198" s="1086">
        <f t="shared" si="49"/>
        <v>3733.4969999999998</v>
      </c>
      <c r="J1198" s="1087">
        <f t="shared" si="49"/>
        <v>3733.4969999999998</v>
      </c>
      <c r="K1198" s="1065"/>
    </row>
    <row r="1199" spans="1:11" s="1066" customFormat="1" ht="49.2" customHeight="1">
      <c r="A1199" s="1074" t="s">
        <v>2784</v>
      </c>
      <c r="B1199" s="1075" t="s">
        <v>3255</v>
      </c>
      <c r="C1199" s="1071">
        <v>46247</v>
      </c>
      <c r="D1199" s="1080" t="s">
        <v>3786</v>
      </c>
      <c r="E1199" s="1076" t="s">
        <v>3787</v>
      </c>
      <c r="F1199" s="1077">
        <v>12444.99</v>
      </c>
      <c r="G1199" s="1078" t="s">
        <v>1304</v>
      </c>
      <c r="H1199" s="1079">
        <v>0.3</v>
      </c>
      <c r="I1199" s="1086">
        <f t="shared" si="49"/>
        <v>3733.4969999999998</v>
      </c>
      <c r="J1199" s="1087">
        <f t="shared" si="49"/>
        <v>3733.4969999999998</v>
      </c>
      <c r="K1199" s="1065"/>
    </row>
    <row r="1200" spans="1:11" s="1066" customFormat="1" ht="49.2" customHeight="1">
      <c r="A1200" s="1074" t="s">
        <v>2784</v>
      </c>
      <c r="B1200" s="1075" t="s">
        <v>3255</v>
      </c>
      <c r="C1200" s="1071">
        <v>46247</v>
      </c>
      <c r="D1200" s="1080" t="s">
        <v>3788</v>
      </c>
      <c r="E1200" s="1076" t="s">
        <v>3789</v>
      </c>
      <c r="F1200" s="1077">
        <v>12444.99</v>
      </c>
      <c r="G1200" s="1078" t="s">
        <v>1304</v>
      </c>
      <c r="H1200" s="1079">
        <v>0.3</v>
      </c>
      <c r="I1200" s="1086">
        <f t="shared" si="49"/>
        <v>3733.4969999999998</v>
      </c>
      <c r="J1200" s="1087">
        <f t="shared" si="49"/>
        <v>3733.4969999999998</v>
      </c>
      <c r="K1200" s="1065"/>
    </row>
    <row r="1201" spans="1:11" s="1066" customFormat="1" ht="49.2" customHeight="1">
      <c r="A1201" s="1074" t="s">
        <v>2784</v>
      </c>
      <c r="B1201" s="1075" t="s">
        <v>3255</v>
      </c>
      <c r="C1201" s="1071">
        <v>46247</v>
      </c>
      <c r="D1201" s="1080" t="s">
        <v>3790</v>
      </c>
      <c r="E1201" s="1076" t="s">
        <v>3791</v>
      </c>
      <c r="F1201" s="1077">
        <v>12444.99</v>
      </c>
      <c r="G1201" s="1078" t="s">
        <v>1461</v>
      </c>
      <c r="H1201" s="1079">
        <v>0.3</v>
      </c>
      <c r="I1201" s="1086">
        <f t="shared" si="49"/>
        <v>3733.4969999999998</v>
      </c>
      <c r="J1201" s="1087">
        <f t="shared" si="49"/>
        <v>3733.4969999999998</v>
      </c>
      <c r="K1201" s="1065"/>
    </row>
    <row r="1202" spans="1:11" s="1066" customFormat="1" ht="49.2" customHeight="1">
      <c r="A1202" s="1074" t="s">
        <v>2782</v>
      </c>
      <c r="B1202" s="1075" t="s">
        <v>3624</v>
      </c>
      <c r="C1202" s="1071">
        <v>46247</v>
      </c>
      <c r="D1202" s="1080" t="s">
        <v>3792</v>
      </c>
      <c r="E1202" s="1076" t="s">
        <v>3793</v>
      </c>
      <c r="F1202" s="1077">
        <v>5124.07</v>
      </c>
      <c r="G1202" s="1078" t="s">
        <v>1304</v>
      </c>
      <c r="H1202" s="1079">
        <v>0.3</v>
      </c>
      <c r="I1202" s="1086">
        <f t="shared" si="49"/>
        <v>1537.2209999999998</v>
      </c>
      <c r="J1202" s="1087">
        <f t="shared" si="49"/>
        <v>1537.2209999999998</v>
      </c>
      <c r="K1202" s="1065"/>
    </row>
    <row r="1203" spans="1:11" s="1066" customFormat="1" ht="49.2" customHeight="1">
      <c r="A1203" s="1074" t="s">
        <v>2782</v>
      </c>
      <c r="B1203" s="1075" t="s">
        <v>3624</v>
      </c>
      <c r="C1203" s="1071">
        <v>46247</v>
      </c>
      <c r="D1203" s="1080" t="s">
        <v>3794</v>
      </c>
      <c r="E1203" s="1076" t="s">
        <v>3795</v>
      </c>
      <c r="F1203" s="1077">
        <v>5124.07</v>
      </c>
      <c r="G1203" s="1078" t="s">
        <v>1461</v>
      </c>
      <c r="H1203" s="1079">
        <v>0.3</v>
      </c>
      <c r="I1203" s="1086">
        <f t="shared" ref="I1203:J1266" si="50">H1203*F1203</f>
        <v>1537.2209999999998</v>
      </c>
      <c r="J1203" s="1087">
        <f t="shared" si="50"/>
        <v>1537.2209999999998</v>
      </c>
      <c r="K1203" s="1065"/>
    </row>
    <row r="1204" spans="1:11" s="1066" customFormat="1" ht="49.2" customHeight="1">
      <c r="A1204" s="1074" t="s">
        <v>1765</v>
      </c>
      <c r="B1204" s="1075" t="s">
        <v>3042</v>
      </c>
      <c r="C1204" s="1071">
        <v>46247</v>
      </c>
      <c r="D1204" s="1080" t="s">
        <v>3796</v>
      </c>
      <c r="E1204" s="1076" t="s">
        <v>3797</v>
      </c>
      <c r="F1204" s="1077">
        <v>22.31</v>
      </c>
      <c r="G1204" s="1078" t="s">
        <v>3798</v>
      </c>
      <c r="H1204" s="1079">
        <v>1</v>
      </c>
      <c r="I1204" s="1086">
        <f t="shared" si="50"/>
        <v>22.31</v>
      </c>
      <c r="J1204" s="1087">
        <f t="shared" si="50"/>
        <v>13851.832799999998</v>
      </c>
      <c r="K1204" s="1065"/>
    </row>
    <row r="1205" spans="1:11" s="1066" customFormat="1" ht="49.2" customHeight="1">
      <c r="A1205" s="1074" t="s">
        <v>2782</v>
      </c>
      <c r="B1205" s="1075" t="s">
        <v>3624</v>
      </c>
      <c r="C1205" s="1071">
        <v>46247</v>
      </c>
      <c r="D1205" s="1080" t="s">
        <v>3799</v>
      </c>
      <c r="E1205" s="1076" t="s">
        <v>3800</v>
      </c>
      <c r="F1205" s="1077">
        <v>5124.07</v>
      </c>
      <c r="G1205" s="1078" t="s">
        <v>3246</v>
      </c>
      <c r="H1205" s="1079">
        <v>0.1</v>
      </c>
      <c r="I1205" s="1086">
        <f t="shared" si="50"/>
        <v>512.40700000000004</v>
      </c>
      <c r="J1205" s="1087">
        <f t="shared" si="50"/>
        <v>512.40700000000004</v>
      </c>
      <c r="K1205" s="1065"/>
    </row>
    <row r="1206" spans="1:11" s="1066" customFormat="1" ht="49.2" customHeight="1">
      <c r="A1206" s="1074" t="s">
        <v>3043</v>
      </c>
      <c r="B1206" s="1075" t="s">
        <v>3252</v>
      </c>
      <c r="C1206" s="1071">
        <v>46245</v>
      </c>
      <c r="D1206" s="1080" t="s">
        <v>3801</v>
      </c>
      <c r="E1206" s="1076" t="s">
        <v>3802</v>
      </c>
      <c r="F1206" s="1077">
        <v>377.3</v>
      </c>
      <c r="G1206" s="1078" t="s">
        <v>3156</v>
      </c>
      <c r="H1206" s="1079">
        <v>0.1</v>
      </c>
      <c r="I1206" s="1086">
        <f t="shared" si="50"/>
        <v>37.730000000000004</v>
      </c>
      <c r="J1206" s="1087">
        <f t="shared" si="50"/>
        <v>576.51440000000002</v>
      </c>
      <c r="K1206" s="1065"/>
    </row>
    <row r="1207" spans="1:11" s="1066" customFormat="1" ht="49.2" customHeight="1">
      <c r="A1207" s="1074" t="s">
        <v>3043</v>
      </c>
      <c r="B1207" s="1075" t="s">
        <v>3252</v>
      </c>
      <c r="C1207" s="1071">
        <v>46245</v>
      </c>
      <c r="D1207" s="1080" t="s">
        <v>3803</v>
      </c>
      <c r="E1207" s="1076" t="s">
        <v>3804</v>
      </c>
      <c r="F1207" s="1077">
        <v>377.3</v>
      </c>
      <c r="G1207" s="1078" t="s">
        <v>3557</v>
      </c>
      <c r="H1207" s="1079">
        <v>0.1</v>
      </c>
      <c r="I1207" s="1086">
        <f t="shared" si="50"/>
        <v>37.730000000000004</v>
      </c>
      <c r="J1207" s="1087">
        <f t="shared" si="50"/>
        <v>527.08810000000005</v>
      </c>
      <c r="K1207" s="1065"/>
    </row>
    <row r="1208" spans="1:11" s="1066" customFormat="1" ht="49.2" customHeight="1">
      <c r="A1208" s="1074" t="s">
        <v>3043</v>
      </c>
      <c r="B1208" s="1075" t="s">
        <v>3252</v>
      </c>
      <c r="C1208" s="1071">
        <v>46245</v>
      </c>
      <c r="D1208" s="1080" t="s">
        <v>3805</v>
      </c>
      <c r="E1208" s="1076" t="s">
        <v>3806</v>
      </c>
      <c r="F1208" s="1077">
        <v>377.3</v>
      </c>
      <c r="G1208" s="1078" t="s">
        <v>3589</v>
      </c>
      <c r="H1208" s="1079">
        <v>0.1</v>
      </c>
      <c r="I1208" s="1086">
        <f t="shared" si="50"/>
        <v>37.730000000000004</v>
      </c>
      <c r="J1208" s="1087">
        <f t="shared" si="50"/>
        <v>121.86790000000001</v>
      </c>
      <c r="K1208" s="1065"/>
    </row>
    <row r="1209" spans="1:11" s="1066" customFormat="1" ht="49.2" customHeight="1">
      <c r="A1209" s="1074" t="s">
        <v>3043</v>
      </c>
      <c r="B1209" s="1075" t="s">
        <v>3252</v>
      </c>
      <c r="C1209" s="1071">
        <v>46245</v>
      </c>
      <c r="D1209" s="1080" t="s">
        <v>3807</v>
      </c>
      <c r="E1209" s="1076" t="s">
        <v>3808</v>
      </c>
      <c r="F1209" s="1077">
        <v>377.3</v>
      </c>
      <c r="G1209" s="1078" t="s">
        <v>3158</v>
      </c>
      <c r="H1209" s="1079">
        <v>0.1</v>
      </c>
      <c r="I1209" s="1086">
        <f t="shared" si="50"/>
        <v>37.730000000000004</v>
      </c>
      <c r="J1209" s="1087">
        <f t="shared" si="50"/>
        <v>453.89190000000002</v>
      </c>
      <c r="K1209" s="1065"/>
    </row>
    <row r="1210" spans="1:11" s="1066" customFormat="1" ht="49.2" customHeight="1">
      <c r="A1210" s="1074" t="s">
        <v>3043</v>
      </c>
      <c r="B1210" s="1075" t="s">
        <v>3252</v>
      </c>
      <c r="C1210" s="1071">
        <v>46245</v>
      </c>
      <c r="D1210" s="1080" t="s">
        <v>3809</v>
      </c>
      <c r="E1210" s="1076" t="s">
        <v>3810</v>
      </c>
      <c r="F1210" s="1077">
        <v>377.3</v>
      </c>
      <c r="G1210" s="1078" t="s">
        <v>3160</v>
      </c>
      <c r="H1210" s="1079">
        <v>0.1</v>
      </c>
      <c r="I1210" s="1086">
        <f t="shared" si="50"/>
        <v>37.730000000000004</v>
      </c>
      <c r="J1210" s="1087">
        <f t="shared" si="50"/>
        <v>991.9217000000001</v>
      </c>
      <c r="K1210" s="1065"/>
    </row>
    <row r="1211" spans="1:11" s="1066" customFormat="1" ht="49.2" customHeight="1">
      <c r="A1211" s="1074" t="s">
        <v>1311</v>
      </c>
      <c r="B1211" s="1075" t="s">
        <v>4400</v>
      </c>
      <c r="C1211" s="1071">
        <v>46249</v>
      </c>
      <c r="D1211" s="1080" t="s">
        <v>3811</v>
      </c>
      <c r="E1211" s="1076" t="s">
        <v>3812</v>
      </c>
      <c r="F1211" s="1077">
        <v>743.93</v>
      </c>
      <c r="G1211" s="1078" t="s">
        <v>3778</v>
      </c>
      <c r="H1211" s="1079">
        <v>0.1</v>
      </c>
      <c r="I1211" s="1086">
        <f t="shared" si="50"/>
        <v>74.393000000000001</v>
      </c>
      <c r="J1211" s="1087">
        <f t="shared" si="50"/>
        <v>6490.7892499999998</v>
      </c>
      <c r="K1211" s="1065"/>
    </row>
    <row r="1212" spans="1:11" s="1066" customFormat="1" ht="49.2" customHeight="1">
      <c r="A1212" s="1074" t="s">
        <v>1471</v>
      </c>
      <c r="B1212" s="1075" t="s">
        <v>3099</v>
      </c>
      <c r="C1212" s="1071">
        <v>46257</v>
      </c>
      <c r="D1212" s="1080" t="s">
        <v>3813</v>
      </c>
      <c r="E1212" s="1076" t="s">
        <v>3814</v>
      </c>
      <c r="F1212" s="1077">
        <v>212.41</v>
      </c>
      <c r="G1212" s="1078" t="s">
        <v>2245</v>
      </c>
      <c r="H1212" s="1079">
        <v>0.45</v>
      </c>
      <c r="I1212" s="1086">
        <f t="shared" si="50"/>
        <v>95.584500000000006</v>
      </c>
      <c r="J1212" s="1087">
        <f t="shared" si="50"/>
        <v>7538.7495150000004</v>
      </c>
      <c r="K1212" s="1065"/>
    </row>
    <row r="1213" spans="1:11" s="1066" customFormat="1" ht="49.2" customHeight="1">
      <c r="A1213" s="1074" t="s">
        <v>1217</v>
      </c>
      <c r="B1213" s="1075" t="s">
        <v>4401</v>
      </c>
      <c r="C1213" s="1071">
        <v>46249</v>
      </c>
      <c r="D1213" s="1080" t="s">
        <v>3815</v>
      </c>
      <c r="E1213" s="1076" t="s">
        <v>3816</v>
      </c>
      <c r="F1213" s="1077">
        <v>329.77</v>
      </c>
      <c r="G1213" s="1078" t="s">
        <v>3817</v>
      </c>
      <c r="H1213" s="1079">
        <v>0.45</v>
      </c>
      <c r="I1213" s="1086">
        <f t="shared" si="50"/>
        <v>148.3965</v>
      </c>
      <c r="J1213" s="1087">
        <f t="shared" si="50"/>
        <v>6213.3614550000002</v>
      </c>
      <c r="K1213" s="1065"/>
    </row>
    <row r="1214" spans="1:11" s="1066" customFormat="1" ht="49.2" customHeight="1">
      <c r="A1214" s="1074" t="s">
        <v>3612</v>
      </c>
      <c r="B1214" s="1075" t="s">
        <v>4402</v>
      </c>
      <c r="C1214" s="1071">
        <v>46249</v>
      </c>
      <c r="D1214" s="1080" t="s">
        <v>3818</v>
      </c>
      <c r="E1214" s="1076" t="s">
        <v>3819</v>
      </c>
      <c r="F1214" s="1077">
        <v>221.14</v>
      </c>
      <c r="G1214" s="1078" t="s">
        <v>2926</v>
      </c>
      <c r="H1214" s="1079">
        <v>0.1</v>
      </c>
      <c r="I1214" s="1086">
        <f t="shared" si="50"/>
        <v>22.114000000000001</v>
      </c>
      <c r="J1214" s="1087">
        <f t="shared" si="50"/>
        <v>2145.2791400000001</v>
      </c>
      <c r="K1214" s="1065"/>
    </row>
    <row r="1215" spans="1:11" s="1066" customFormat="1" ht="49.2" customHeight="1">
      <c r="A1215" s="1074" t="s">
        <v>1471</v>
      </c>
      <c r="B1215" s="1075" t="s">
        <v>3099</v>
      </c>
      <c r="C1215" s="1071">
        <v>46249</v>
      </c>
      <c r="D1215" s="1080" t="s">
        <v>3820</v>
      </c>
      <c r="E1215" s="1076" t="s">
        <v>3821</v>
      </c>
      <c r="F1215" s="1077">
        <v>212.41</v>
      </c>
      <c r="G1215" s="1078" t="s">
        <v>2231</v>
      </c>
      <c r="H1215" s="1079">
        <v>0.1</v>
      </c>
      <c r="I1215" s="1086">
        <f t="shared" si="50"/>
        <v>21.241</v>
      </c>
      <c r="J1215" s="1087">
        <f t="shared" si="50"/>
        <v>2097.3363399999998</v>
      </c>
      <c r="K1215" s="1065"/>
    </row>
    <row r="1216" spans="1:11" s="1066" customFormat="1" ht="49.2" customHeight="1">
      <c r="A1216" s="1074" t="s">
        <v>3612</v>
      </c>
      <c r="B1216" s="1075" t="s">
        <v>4402</v>
      </c>
      <c r="C1216" s="1071">
        <v>46249</v>
      </c>
      <c r="D1216" s="1080" t="s">
        <v>3822</v>
      </c>
      <c r="E1216" s="1076" t="s">
        <v>3823</v>
      </c>
      <c r="F1216" s="1077">
        <v>221.14</v>
      </c>
      <c r="G1216" s="1078" t="s">
        <v>2246</v>
      </c>
      <c r="H1216" s="1079">
        <v>0.1</v>
      </c>
      <c r="I1216" s="1086">
        <f t="shared" si="50"/>
        <v>22.114000000000001</v>
      </c>
      <c r="J1216" s="1087">
        <f t="shared" si="50"/>
        <v>2186.19004</v>
      </c>
      <c r="K1216" s="1065"/>
    </row>
    <row r="1217" spans="1:11" s="1066" customFormat="1" ht="49.2" customHeight="1">
      <c r="A1217" s="1074" t="s">
        <v>1217</v>
      </c>
      <c r="B1217" s="1075" t="s">
        <v>4401</v>
      </c>
      <c r="C1217" s="1071">
        <v>46256</v>
      </c>
      <c r="D1217" s="1080" t="s">
        <v>3824</v>
      </c>
      <c r="E1217" s="1076" t="s">
        <v>3825</v>
      </c>
      <c r="F1217" s="1077">
        <v>329.77</v>
      </c>
      <c r="G1217" s="1078" t="s">
        <v>3826</v>
      </c>
      <c r="H1217" s="1079">
        <v>0.05</v>
      </c>
      <c r="I1217" s="1086">
        <f t="shared" si="50"/>
        <v>16.488499999999998</v>
      </c>
      <c r="J1217" s="1087">
        <f t="shared" si="50"/>
        <v>1125.999665</v>
      </c>
      <c r="K1217" s="1065"/>
    </row>
    <row r="1218" spans="1:11" s="1066" customFormat="1" ht="49.2" customHeight="1">
      <c r="A1218" s="1074" t="s">
        <v>1217</v>
      </c>
      <c r="B1218" s="1075" t="s">
        <v>4401</v>
      </c>
      <c r="C1218" s="1071">
        <v>46249</v>
      </c>
      <c r="D1218" s="1080" t="s">
        <v>3827</v>
      </c>
      <c r="E1218" s="1076" t="s">
        <v>3828</v>
      </c>
      <c r="F1218" s="1077">
        <v>329.77</v>
      </c>
      <c r="G1218" s="1078" t="s">
        <v>3829</v>
      </c>
      <c r="H1218" s="1079">
        <v>0.05</v>
      </c>
      <c r="I1218" s="1086">
        <f t="shared" si="50"/>
        <v>16.488499999999998</v>
      </c>
      <c r="J1218" s="1087">
        <f t="shared" si="50"/>
        <v>1136.882075</v>
      </c>
      <c r="K1218" s="1065"/>
    </row>
    <row r="1219" spans="1:11" s="1066" customFormat="1" ht="49.2" customHeight="1">
      <c r="A1219" s="1074" t="s">
        <v>3612</v>
      </c>
      <c r="B1219" s="1075" t="s">
        <v>4402</v>
      </c>
      <c r="C1219" s="1071">
        <v>46249</v>
      </c>
      <c r="D1219" s="1080" t="s">
        <v>3830</v>
      </c>
      <c r="E1219" s="1076" t="s">
        <v>3831</v>
      </c>
      <c r="F1219" s="1077">
        <v>221.14</v>
      </c>
      <c r="G1219" s="1078" t="s">
        <v>3832</v>
      </c>
      <c r="H1219" s="1079">
        <v>0.05</v>
      </c>
      <c r="I1219" s="1086">
        <f t="shared" si="50"/>
        <v>11.057</v>
      </c>
      <c r="J1219" s="1087">
        <f t="shared" si="50"/>
        <v>1088.45108</v>
      </c>
      <c r="K1219" s="1065"/>
    </row>
    <row r="1220" spans="1:11" s="1066" customFormat="1" ht="49.2" customHeight="1">
      <c r="A1220" s="1074" t="s">
        <v>3612</v>
      </c>
      <c r="B1220" s="1075" t="s">
        <v>4402</v>
      </c>
      <c r="C1220" s="1071">
        <v>46249</v>
      </c>
      <c r="D1220" s="1080" t="s">
        <v>3833</v>
      </c>
      <c r="E1220" s="1076" t="s">
        <v>3834</v>
      </c>
      <c r="F1220" s="1077">
        <v>221.14</v>
      </c>
      <c r="G1220" s="1078" t="s">
        <v>3835</v>
      </c>
      <c r="H1220" s="1079">
        <v>0.05</v>
      </c>
      <c r="I1220" s="1086">
        <f t="shared" si="50"/>
        <v>11.057</v>
      </c>
      <c r="J1220" s="1087">
        <f t="shared" si="50"/>
        <v>1096.41212</v>
      </c>
      <c r="K1220" s="1065"/>
    </row>
    <row r="1221" spans="1:11" s="1066" customFormat="1" ht="49.2" customHeight="1">
      <c r="A1221" s="1074" t="s">
        <v>1213</v>
      </c>
      <c r="B1221" s="1075" t="s">
        <v>4403</v>
      </c>
      <c r="C1221" s="1071">
        <v>46256</v>
      </c>
      <c r="D1221" s="1080" t="s">
        <v>3836</v>
      </c>
      <c r="E1221" s="1076" t="s">
        <v>3837</v>
      </c>
      <c r="F1221" s="1077">
        <v>15848.43</v>
      </c>
      <c r="G1221" s="1078" t="s">
        <v>1304</v>
      </c>
      <c r="H1221" s="1079">
        <v>0.05</v>
      </c>
      <c r="I1221" s="1086">
        <f t="shared" si="50"/>
        <v>792.42150000000004</v>
      </c>
      <c r="J1221" s="1087">
        <f t="shared" si="50"/>
        <v>792.42150000000004</v>
      </c>
      <c r="K1221" s="1065"/>
    </row>
    <row r="1222" spans="1:11" s="1066" customFormat="1" ht="49.2" customHeight="1">
      <c r="A1222" s="1074" t="s">
        <v>1213</v>
      </c>
      <c r="B1222" s="1075" t="s">
        <v>4403</v>
      </c>
      <c r="C1222" s="1071">
        <v>46249</v>
      </c>
      <c r="D1222" s="1080" t="s">
        <v>3838</v>
      </c>
      <c r="E1222" s="1076" t="s">
        <v>3839</v>
      </c>
      <c r="F1222" s="1077">
        <v>15848.43</v>
      </c>
      <c r="G1222" s="1078" t="s">
        <v>1461</v>
      </c>
      <c r="H1222" s="1079">
        <v>0.05</v>
      </c>
      <c r="I1222" s="1086">
        <f t="shared" si="50"/>
        <v>792.42150000000004</v>
      </c>
      <c r="J1222" s="1087">
        <f t="shared" si="50"/>
        <v>792.42150000000004</v>
      </c>
      <c r="K1222" s="1065"/>
    </row>
    <row r="1223" spans="1:11" s="1066" customFormat="1" ht="49.2" customHeight="1">
      <c r="A1223" s="1074" t="s">
        <v>1470</v>
      </c>
      <c r="B1223" s="1075" t="s">
        <v>4404</v>
      </c>
      <c r="C1223" s="1071">
        <v>46249</v>
      </c>
      <c r="D1223" s="1080" t="s">
        <v>3840</v>
      </c>
      <c r="E1223" s="1076" t="s">
        <v>3841</v>
      </c>
      <c r="F1223" s="1077">
        <v>19018.11</v>
      </c>
      <c r="G1223" s="1078" t="s">
        <v>1304</v>
      </c>
      <c r="H1223" s="1079">
        <v>0.05</v>
      </c>
      <c r="I1223" s="1086">
        <f t="shared" si="50"/>
        <v>950.90550000000007</v>
      </c>
      <c r="J1223" s="1087">
        <f t="shared" si="50"/>
        <v>950.90550000000007</v>
      </c>
      <c r="K1223" s="1065"/>
    </row>
    <row r="1224" spans="1:11" s="1066" customFormat="1" ht="49.2" customHeight="1">
      <c r="A1224" s="1074" t="s">
        <v>1213</v>
      </c>
      <c r="B1224" s="1075" t="s">
        <v>4403</v>
      </c>
      <c r="C1224" s="1071">
        <v>46249</v>
      </c>
      <c r="D1224" s="1080" t="s">
        <v>3842</v>
      </c>
      <c r="E1224" s="1076" t="s">
        <v>3843</v>
      </c>
      <c r="F1224" s="1077">
        <v>15848.43</v>
      </c>
      <c r="G1224" s="1078" t="s">
        <v>1461</v>
      </c>
      <c r="H1224" s="1079">
        <v>0.05</v>
      </c>
      <c r="I1224" s="1086">
        <f t="shared" si="50"/>
        <v>792.42150000000004</v>
      </c>
      <c r="J1224" s="1087">
        <f t="shared" si="50"/>
        <v>792.42150000000004</v>
      </c>
      <c r="K1224" s="1065"/>
    </row>
    <row r="1225" spans="1:11" s="1066" customFormat="1" ht="49.2" customHeight="1">
      <c r="A1225" s="1074" t="s">
        <v>1765</v>
      </c>
      <c r="B1225" s="1075" t="s">
        <v>3042</v>
      </c>
      <c r="C1225" s="1071">
        <v>46249</v>
      </c>
      <c r="D1225" s="1080" t="s">
        <v>3844</v>
      </c>
      <c r="E1225" s="1076" t="s">
        <v>3845</v>
      </c>
      <c r="F1225" s="1077">
        <v>22.31</v>
      </c>
      <c r="G1225" s="1078" t="s">
        <v>3846</v>
      </c>
      <c r="H1225" s="1079">
        <v>0.1</v>
      </c>
      <c r="I1225" s="1086">
        <f t="shared" si="50"/>
        <v>2.2309999999999999</v>
      </c>
      <c r="J1225" s="1087">
        <f t="shared" si="50"/>
        <v>1592.1308399999998</v>
      </c>
      <c r="K1225" s="1065"/>
    </row>
    <row r="1226" spans="1:11" s="1066" customFormat="1" ht="49.2" customHeight="1">
      <c r="A1226" s="1074" t="s">
        <v>1756</v>
      </c>
      <c r="B1226" s="1075" t="s">
        <v>4405</v>
      </c>
      <c r="C1226" s="1071">
        <v>46249</v>
      </c>
      <c r="D1226" s="1080" t="s">
        <v>3847</v>
      </c>
      <c r="E1226" s="1076" t="s">
        <v>3848</v>
      </c>
      <c r="F1226" s="1077">
        <v>544.12</v>
      </c>
      <c r="G1226" s="1078" t="s">
        <v>3849</v>
      </c>
      <c r="H1226" s="1079">
        <v>0.05</v>
      </c>
      <c r="I1226" s="1086">
        <f t="shared" si="50"/>
        <v>27.206000000000003</v>
      </c>
      <c r="J1226" s="1087">
        <f t="shared" si="50"/>
        <v>1730.0295400000002</v>
      </c>
      <c r="K1226" s="1065"/>
    </row>
    <row r="1227" spans="1:11" s="1066" customFormat="1" ht="49.2" customHeight="1">
      <c r="A1227" s="1074" t="s">
        <v>4406</v>
      </c>
      <c r="B1227" s="1075" t="s">
        <v>4407</v>
      </c>
      <c r="C1227" s="1071">
        <v>46249</v>
      </c>
      <c r="D1227" s="1080" t="s">
        <v>3850</v>
      </c>
      <c r="E1227" s="1076" t="s">
        <v>3851</v>
      </c>
      <c r="F1227" s="1077">
        <v>529.57000000000005</v>
      </c>
      <c r="G1227" s="1078" t="s">
        <v>3852</v>
      </c>
      <c r="H1227" s="1079">
        <v>0.05</v>
      </c>
      <c r="I1227" s="1086">
        <f t="shared" si="50"/>
        <v>26.478500000000004</v>
      </c>
      <c r="J1227" s="1087">
        <f t="shared" si="50"/>
        <v>1681.3847500000002</v>
      </c>
      <c r="K1227" s="1065"/>
    </row>
    <row r="1228" spans="1:11" s="1066" customFormat="1" ht="49.2" customHeight="1">
      <c r="A1228" s="1074" t="s">
        <v>4408</v>
      </c>
      <c r="B1228" s="1075" t="s">
        <v>4409</v>
      </c>
      <c r="C1228" s="1071">
        <v>46249</v>
      </c>
      <c r="D1228" s="1080" t="s">
        <v>3853</v>
      </c>
      <c r="E1228" s="1076" t="s">
        <v>3854</v>
      </c>
      <c r="F1228" s="1077">
        <v>448.1</v>
      </c>
      <c r="G1228" s="1078" t="s">
        <v>3855</v>
      </c>
      <c r="H1228" s="1079">
        <v>0.05</v>
      </c>
      <c r="I1228" s="1086">
        <f t="shared" si="50"/>
        <v>22.405000000000001</v>
      </c>
      <c r="J1228" s="1087">
        <f t="shared" si="50"/>
        <v>1426.07825</v>
      </c>
      <c r="K1228" s="1065"/>
    </row>
    <row r="1229" spans="1:11" s="1066" customFormat="1" ht="49.2" customHeight="1">
      <c r="A1229" s="1074" t="s">
        <v>4408</v>
      </c>
      <c r="B1229" s="1075" t="s">
        <v>4409</v>
      </c>
      <c r="C1229" s="1071">
        <v>46249</v>
      </c>
      <c r="D1229" s="1080" t="s">
        <v>3856</v>
      </c>
      <c r="E1229" s="1076" t="s">
        <v>3857</v>
      </c>
      <c r="F1229" s="1077">
        <v>448.1</v>
      </c>
      <c r="G1229" s="1078" t="s">
        <v>3858</v>
      </c>
      <c r="H1229" s="1079">
        <v>0.05</v>
      </c>
      <c r="I1229" s="1086">
        <f t="shared" si="50"/>
        <v>22.405000000000001</v>
      </c>
      <c r="J1229" s="1087">
        <f t="shared" si="50"/>
        <v>1429.4390000000001</v>
      </c>
      <c r="K1229" s="1065"/>
    </row>
    <row r="1230" spans="1:11" s="1066" customFormat="1" ht="49.2" customHeight="1">
      <c r="A1230" s="1074" t="s">
        <v>1978</v>
      </c>
      <c r="B1230" s="1075" t="s">
        <v>4410</v>
      </c>
      <c r="C1230" s="1071">
        <v>46249</v>
      </c>
      <c r="D1230" s="1080" t="s">
        <v>3859</v>
      </c>
      <c r="E1230" s="1076" t="s">
        <v>3860</v>
      </c>
      <c r="F1230" s="1077">
        <v>300.67</v>
      </c>
      <c r="G1230" s="1078" t="s">
        <v>3861</v>
      </c>
      <c r="H1230" s="1079">
        <v>0.05</v>
      </c>
      <c r="I1230" s="1086">
        <f t="shared" si="50"/>
        <v>15.033500000000002</v>
      </c>
      <c r="J1230" s="1087">
        <f t="shared" si="50"/>
        <v>970.26209000000017</v>
      </c>
      <c r="K1230" s="1065"/>
    </row>
    <row r="1231" spans="1:11" s="1066" customFormat="1" ht="49.2" customHeight="1">
      <c r="A1231" s="1074" t="s">
        <v>1967</v>
      </c>
      <c r="B1231" s="1075" t="s">
        <v>4411</v>
      </c>
      <c r="C1231" s="1071">
        <v>46249</v>
      </c>
      <c r="D1231" s="1080" t="s">
        <v>3862</v>
      </c>
      <c r="E1231" s="1076" t="s">
        <v>3863</v>
      </c>
      <c r="F1231" s="1077">
        <v>19537.02</v>
      </c>
      <c r="G1231" s="1078" t="s">
        <v>1461</v>
      </c>
      <c r="H1231" s="1079">
        <v>0.05</v>
      </c>
      <c r="I1231" s="1086">
        <f t="shared" si="50"/>
        <v>976.85100000000011</v>
      </c>
      <c r="J1231" s="1087">
        <f t="shared" si="50"/>
        <v>976.85100000000011</v>
      </c>
      <c r="K1231" s="1065"/>
    </row>
    <row r="1232" spans="1:11" s="1066" customFormat="1" ht="49.2" customHeight="1">
      <c r="A1232" s="1074" t="s">
        <v>1313</v>
      </c>
      <c r="B1232" s="1075" t="s">
        <v>4412</v>
      </c>
      <c r="C1232" s="1071">
        <v>46249</v>
      </c>
      <c r="D1232" s="1080" t="s">
        <v>3864</v>
      </c>
      <c r="E1232" s="1076" t="s">
        <v>3865</v>
      </c>
      <c r="F1232" s="1077">
        <v>15295.58</v>
      </c>
      <c r="G1232" s="1078" t="s">
        <v>1461</v>
      </c>
      <c r="H1232" s="1079">
        <v>0.05</v>
      </c>
      <c r="I1232" s="1086">
        <f t="shared" si="50"/>
        <v>764.779</v>
      </c>
      <c r="J1232" s="1087">
        <f t="shared" si="50"/>
        <v>764.779</v>
      </c>
      <c r="K1232" s="1065"/>
    </row>
    <row r="1233" spans="1:11" s="1066" customFormat="1" ht="49.2" customHeight="1">
      <c r="A1233" s="1074" t="s">
        <v>1313</v>
      </c>
      <c r="B1233" s="1075" t="s">
        <v>4412</v>
      </c>
      <c r="C1233" s="1071">
        <v>46249</v>
      </c>
      <c r="D1233" s="1080" t="s">
        <v>3866</v>
      </c>
      <c r="E1233" s="1076" t="s">
        <v>3867</v>
      </c>
      <c r="F1233" s="1077">
        <v>15295.58</v>
      </c>
      <c r="G1233" s="1078" t="s">
        <v>1304</v>
      </c>
      <c r="H1233" s="1079">
        <v>0.05</v>
      </c>
      <c r="I1233" s="1086">
        <f t="shared" si="50"/>
        <v>764.779</v>
      </c>
      <c r="J1233" s="1087">
        <f t="shared" si="50"/>
        <v>764.779</v>
      </c>
      <c r="K1233" s="1065"/>
    </row>
    <row r="1234" spans="1:11" s="1066" customFormat="1" ht="49.2" customHeight="1">
      <c r="A1234" s="1074" t="s">
        <v>1762</v>
      </c>
      <c r="B1234" s="1075" t="s">
        <v>4413</v>
      </c>
      <c r="C1234" s="1071">
        <v>46249</v>
      </c>
      <c r="D1234" s="1080" t="s">
        <v>3868</v>
      </c>
      <c r="E1234" s="1076" t="s">
        <v>3869</v>
      </c>
      <c r="F1234" s="1077">
        <v>12376.13</v>
      </c>
      <c r="G1234" s="1078" t="s">
        <v>1461</v>
      </c>
      <c r="H1234" s="1079">
        <v>0.05</v>
      </c>
      <c r="I1234" s="1086">
        <f t="shared" si="50"/>
        <v>618.80650000000003</v>
      </c>
      <c r="J1234" s="1087">
        <f t="shared" si="50"/>
        <v>618.80650000000003</v>
      </c>
      <c r="K1234" s="1065"/>
    </row>
    <row r="1235" spans="1:11" s="1066" customFormat="1" ht="49.2" customHeight="1">
      <c r="A1235" s="1074" t="s">
        <v>1762</v>
      </c>
      <c r="B1235" s="1075" t="s">
        <v>4413</v>
      </c>
      <c r="C1235" s="1071">
        <v>46249</v>
      </c>
      <c r="D1235" s="1080" t="s">
        <v>3870</v>
      </c>
      <c r="E1235" s="1076" t="s">
        <v>3871</v>
      </c>
      <c r="F1235" s="1077">
        <v>12376.13</v>
      </c>
      <c r="G1235" s="1078" t="s">
        <v>1304</v>
      </c>
      <c r="H1235" s="1079">
        <v>0.05</v>
      </c>
      <c r="I1235" s="1086">
        <f t="shared" si="50"/>
        <v>618.80650000000003</v>
      </c>
      <c r="J1235" s="1087">
        <f t="shared" si="50"/>
        <v>618.80650000000003</v>
      </c>
      <c r="K1235" s="1065"/>
    </row>
    <row r="1236" spans="1:11" s="1066" customFormat="1" ht="49.2" customHeight="1">
      <c r="A1236" s="1074" t="s">
        <v>1762</v>
      </c>
      <c r="B1236" s="1075" t="s">
        <v>4413</v>
      </c>
      <c r="C1236" s="1071">
        <v>46249</v>
      </c>
      <c r="D1236" s="1080" t="s">
        <v>3872</v>
      </c>
      <c r="E1236" s="1076" t="s">
        <v>3873</v>
      </c>
      <c r="F1236" s="1077">
        <v>12376.13</v>
      </c>
      <c r="G1236" s="1078" t="s">
        <v>1304</v>
      </c>
      <c r="H1236" s="1079">
        <v>0.05</v>
      </c>
      <c r="I1236" s="1086">
        <f t="shared" si="50"/>
        <v>618.80650000000003</v>
      </c>
      <c r="J1236" s="1087">
        <f t="shared" si="50"/>
        <v>618.80650000000003</v>
      </c>
      <c r="K1236" s="1065"/>
    </row>
    <row r="1237" spans="1:11" s="1066" customFormat="1" ht="49.2" customHeight="1">
      <c r="A1237" s="1074" t="s">
        <v>2779</v>
      </c>
      <c r="B1237" s="1075" t="s">
        <v>3041</v>
      </c>
      <c r="C1237" s="1071">
        <v>46249</v>
      </c>
      <c r="D1237" s="1080" t="s">
        <v>3874</v>
      </c>
      <c r="E1237" s="1076" t="s">
        <v>3875</v>
      </c>
      <c r="F1237" s="1077">
        <v>617.84</v>
      </c>
      <c r="G1237" s="1078" t="s">
        <v>3583</v>
      </c>
      <c r="H1237" s="1079">
        <v>0.25</v>
      </c>
      <c r="I1237" s="1086">
        <f t="shared" si="50"/>
        <v>154.46</v>
      </c>
      <c r="J1237" s="1087">
        <f t="shared" si="50"/>
        <v>9391.1679999999997</v>
      </c>
      <c r="K1237" s="1065"/>
    </row>
    <row r="1238" spans="1:11" s="1066" customFormat="1" ht="49.2" customHeight="1">
      <c r="A1238" s="1074" t="s">
        <v>1765</v>
      </c>
      <c r="B1238" s="1075" t="s">
        <v>3042</v>
      </c>
      <c r="C1238" s="1071">
        <v>46250</v>
      </c>
      <c r="D1238" s="1080" t="s">
        <v>3876</v>
      </c>
      <c r="E1238" s="1076" t="s">
        <v>3877</v>
      </c>
      <c r="F1238" s="1077">
        <v>28.13</v>
      </c>
      <c r="G1238" s="1078" t="s">
        <v>3878</v>
      </c>
      <c r="H1238" s="1079">
        <v>1</v>
      </c>
      <c r="I1238" s="1086">
        <f t="shared" si="50"/>
        <v>28.13</v>
      </c>
      <c r="J1238" s="1087">
        <f t="shared" si="50"/>
        <v>52685.802199999998</v>
      </c>
      <c r="K1238" s="1065"/>
    </row>
    <row r="1239" spans="1:11" s="1066" customFormat="1" ht="49.2" customHeight="1">
      <c r="A1239" s="1074" t="s">
        <v>1765</v>
      </c>
      <c r="B1239" s="1075" t="s">
        <v>3042</v>
      </c>
      <c r="C1239" s="1071">
        <v>46250</v>
      </c>
      <c r="D1239" s="1080" t="s">
        <v>3879</v>
      </c>
      <c r="E1239" s="1076" t="s">
        <v>3880</v>
      </c>
      <c r="F1239" s="1077">
        <v>28.13</v>
      </c>
      <c r="G1239" s="1078" t="s">
        <v>3881</v>
      </c>
      <c r="H1239" s="1079">
        <v>1</v>
      </c>
      <c r="I1239" s="1086">
        <f t="shared" si="50"/>
        <v>28.13</v>
      </c>
      <c r="J1239" s="1087">
        <f t="shared" si="50"/>
        <v>140269.11979999999</v>
      </c>
      <c r="K1239" s="1065"/>
    </row>
    <row r="1240" spans="1:11" s="1066" customFormat="1" ht="49.2" customHeight="1">
      <c r="A1240" s="1074" t="s">
        <v>1471</v>
      </c>
      <c r="B1240" s="1075" t="s">
        <v>4414</v>
      </c>
      <c r="C1240" s="1071">
        <v>46253</v>
      </c>
      <c r="D1240" s="1080" t="s">
        <v>3882</v>
      </c>
      <c r="E1240" s="1076" t="s">
        <v>3883</v>
      </c>
      <c r="F1240" s="1077">
        <v>212.41</v>
      </c>
      <c r="G1240" s="1078" t="s">
        <v>2245</v>
      </c>
      <c r="H1240" s="1079">
        <v>0.45</v>
      </c>
      <c r="I1240" s="1086">
        <f t="shared" si="50"/>
        <v>95.584500000000006</v>
      </c>
      <c r="J1240" s="1087">
        <f t="shared" si="50"/>
        <v>7538.7495150000004</v>
      </c>
      <c r="K1240" s="1065"/>
    </row>
    <row r="1241" spans="1:11" s="1066" customFormat="1" ht="49.2" customHeight="1">
      <c r="A1241" s="1074" t="s">
        <v>1471</v>
      </c>
      <c r="B1241" s="1075" t="s">
        <v>4414</v>
      </c>
      <c r="C1241" s="1071">
        <v>46250</v>
      </c>
      <c r="D1241" s="1080" t="s">
        <v>3884</v>
      </c>
      <c r="E1241" s="1076" t="s">
        <v>3885</v>
      </c>
      <c r="F1241" s="1077">
        <v>212.41</v>
      </c>
      <c r="G1241" s="1078" t="s">
        <v>3886</v>
      </c>
      <c r="H1241" s="1079">
        <v>0.45</v>
      </c>
      <c r="I1241" s="1086">
        <f t="shared" si="50"/>
        <v>95.584500000000006</v>
      </c>
      <c r="J1241" s="1087">
        <f t="shared" si="50"/>
        <v>9284.1224849999999</v>
      </c>
      <c r="K1241" s="1065"/>
    </row>
    <row r="1242" spans="1:11" s="1066" customFormat="1" ht="49.2" customHeight="1">
      <c r="A1242" s="1074" t="s">
        <v>1471</v>
      </c>
      <c r="B1242" s="1075" t="s">
        <v>4414</v>
      </c>
      <c r="C1242" s="1071">
        <v>46253</v>
      </c>
      <c r="D1242" s="1080" t="s">
        <v>3887</v>
      </c>
      <c r="E1242" s="1076" t="s">
        <v>3888</v>
      </c>
      <c r="F1242" s="1077">
        <v>212.41</v>
      </c>
      <c r="G1242" s="1078" t="s">
        <v>2257</v>
      </c>
      <c r="H1242" s="1079">
        <v>0.45</v>
      </c>
      <c r="I1242" s="1086">
        <f t="shared" si="50"/>
        <v>95.584500000000006</v>
      </c>
      <c r="J1242" s="1087">
        <f t="shared" si="50"/>
        <v>9438.0135300000002</v>
      </c>
      <c r="K1242" s="1065"/>
    </row>
    <row r="1243" spans="1:11" s="1066" customFormat="1" ht="49.2" customHeight="1">
      <c r="A1243" s="1074" t="s">
        <v>1471</v>
      </c>
      <c r="B1243" s="1075" t="s">
        <v>4414</v>
      </c>
      <c r="C1243" s="1071">
        <v>46253</v>
      </c>
      <c r="D1243" s="1080" t="s">
        <v>3889</v>
      </c>
      <c r="E1243" s="1076" t="s">
        <v>3890</v>
      </c>
      <c r="F1243" s="1077">
        <v>212.41</v>
      </c>
      <c r="G1243" s="1078" t="s">
        <v>2246</v>
      </c>
      <c r="H1243" s="1079">
        <v>0.45</v>
      </c>
      <c r="I1243" s="1086">
        <f t="shared" si="50"/>
        <v>95.584500000000006</v>
      </c>
      <c r="J1243" s="1087">
        <f t="shared" si="50"/>
        <v>9449.4836699999996</v>
      </c>
      <c r="K1243" s="1065"/>
    </row>
    <row r="1244" spans="1:11" s="1066" customFormat="1" ht="49.2" customHeight="1">
      <c r="A1244" s="1074" t="s">
        <v>3043</v>
      </c>
      <c r="B1244" s="1075" t="s">
        <v>3252</v>
      </c>
      <c r="C1244" s="1071">
        <v>46250</v>
      </c>
      <c r="D1244" s="1080" t="s">
        <v>3891</v>
      </c>
      <c r="E1244" s="1076" t="s">
        <v>3892</v>
      </c>
      <c r="F1244" s="1077">
        <v>377.3</v>
      </c>
      <c r="G1244" s="1078" t="s">
        <v>3893</v>
      </c>
      <c r="H1244" s="1079">
        <v>0.05</v>
      </c>
      <c r="I1244" s="1086">
        <f t="shared" si="50"/>
        <v>18.865000000000002</v>
      </c>
      <c r="J1244" s="1087">
        <f t="shared" si="50"/>
        <v>549.16015000000004</v>
      </c>
      <c r="K1244" s="1065"/>
    </row>
    <row r="1245" spans="1:11" s="1066" customFormat="1" ht="49.2" customHeight="1">
      <c r="A1245" s="1074" t="s">
        <v>4415</v>
      </c>
      <c r="B1245" s="1075" t="s">
        <v>4416</v>
      </c>
      <c r="C1245" s="1071">
        <v>46250</v>
      </c>
      <c r="D1245" s="1080" t="s">
        <v>3894</v>
      </c>
      <c r="E1245" s="1076" t="s">
        <v>3895</v>
      </c>
      <c r="F1245" s="1077">
        <v>179.43</v>
      </c>
      <c r="G1245" s="1078" t="s">
        <v>3896</v>
      </c>
      <c r="H1245" s="1079">
        <v>0.45</v>
      </c>
      <c r="I1245" s="1086">
        <f t="shared" si="50"/>
        <v>80.743500000000012</v>
      </c>
      <c r="J1245" s="1087">
        <f t="shared" si="50"/>
        <v>50464.687500000007</v>
      </c>
      <c r="K1245" s="1065"/>
    </row>
    <row r="1246" spans="1:11" s="1066" customFormat="1" ht="49.2" customHeight="1">
      <c r="A1246" s="1074" t="s">
        <v>3043</v>
      </c>
      <c r="B1246" s="1075" t="s">
        <v>3045</v>
      </c>
      <c r="C1246" s="1071">
        <v>46250</v>
      </c>
      <c r="D1246" s="1080" t="s">
        <v>3897</v>
      </c>
      <c r="E1246" s="1076" t="s">
        <v>3898</v>
      </c>
      <c r="F1246" s="1077">
        <v>377.3</v>
      </c>
      <c r="G1246" s="1078" t="s">
        <v>3155</v>
      </c>
      <c r="H1246" s="1079">
        <v>0.45</v>
      </c>
      <c r="I1246" s="1086">
        <f t="shared" si="50"/>
        <v>169.785</v>
      </c>
      <c r="J1246" s="1087">
        <f t="shared" si="50"/>
        <v>4889.808</v>
      </c>
      <c r="K1246" s="1065"/>
    </row>
    <row r="1247" spans="1:11" s="1066" customFormat="1" ht="49.2" customHeight="1">
      <c r="A1247" s="1074" t="s">
        <v>3043</v>
      </c>
      <c r="B1247" s="1075" t="s">
        <v>3045</v>
      </c>
      <c r="C1247" s="1071">
        <v>46250</v>
      </c>
      <c r="D1247" s="1080" t="s">
        <v>3899</v>
      </c>
      <c r="E1247" s="1076" t="s">
        <v>3900</v>
      </c>
      <c r="F1247" s="1077">
        <v>377.3</v>
      </c>
      <c r="G1247" s="1078" t="s">
        <v>3901</v>
      </c>
      <c r="H1247" s="1079">
        <v>0.45</v>
      </c>
      <c r="I1247" s="1086">
        <f t="shared" si="50"/>
        <v>169.785</v>
      </c>
      <c r="J1247" s="1087">
        <f t="shared" si="50"/>
        <v>3799.7882999999997</v>
      </c>
      <c r="K1247" s="1065"/>
    </row>
    <row r="1248" spans="1:11" s="1066" customFormat="1" ht="49.2" customHeight="1">
      <c r="A1248" s="1074" t="s">
        <v>3043</v>
      </c>
      <c r="B1248" s="1075" t="s">
        <v>3045</v>
      </c>
      <c r="C1248" s="1071">
        <v>46250</v>
      </c>
      <c r="D1248" s="1080" t="s">
        <v>3902</v>
      </c>
      <c r="E1248" s="1076" t="s">
        <v>3903</v>
      </c>
      <c r="F1248" s="1077">
        <v>377.3</v>
      </c>
      <c r="G1248" s="1078" t="s">
        <v>3904</v>
      </c>
      <c r="H1248" s="1079">
        <v>0.45</v>
      </c>
      <c r="I1248" s="1086">
        <f t="shared" si="50"/>
        <v>169.785</v>
      </c>
      <c r="J1248" s="1087">
        <f t="shared" si="50"/>
        <v>4098.6099000000004</v>
      </c>
      <c r="K1248" s="1065"/>
    </row>
    <row r="1249" spans="1:11" s="1066" customFormat="1" ht="49.2" customHeight="1">
      <c r="A1249" s="1074" t="s">
        <v>3043</v>
      </c>
      <c r="B1249" s="1075" t="s">
        <v>3045</v>
      </c>
      <c r="C1249" s="1071">
        <v>46250</v>
      </c>
      <c r="D1249" s="1080" t="s">
        <v>3905</v>
      </c>
      <c r="E1249" s="1076" t="s">
        <v>3906</v>
      </c>
      <c r="F1249" s="1077">
        <v>377.3</v>
      </c>
      <c r="G1249" s="1078" t="s">
        <v>3907</v>
      </c>
      <c r="H1249" s="1079">
        <v>0.45</v>
      </c>
      <c r="I1249" s="1086">
        <f t="shared" si="50"/>
        <v>169.785</v>
      </c>
      <c r="J1249" s="1087">
        <f t="shared" si="50"/>
        <v>4898.2972500000005</v>
      </c>
      <c r="K1249" s="1065"/>
    </row>
    <row r="1250" spans="1:11" s="1066" customFormat="1" ht="49.2" customHeight="1">
      <c r="A1250" s="1074" t="s">
        <v>3043</v>
      </c>
      <c r="B1250" s="1075" t="s">
        <v>3045</v>
      </c>
      <c r="C1250" s="1071">
        <v>46250</v>
      </c>
      <c r="D1250" s="1080" t="s">
        <v>3908</v>
      </c>
      <c r="E1250" s="1076" t="s">
        <v>3909</v>
      </c>
      <c r="F1250" s="1077">
        <v>377.3</v>
      </c>
      <c r="G1250" s="1078" t="s">
        <v>3910</v>
      </c>
      <c r="H1250" s="1079">
        <v>0.45</v>
      </c>
      <c r="I1250" s="1086">
        <f t="shared" si="50"/>
        <v>169.785</v>
      </c>
      <c r="J1250" s="1087">
        <f t="shared" si="50"/>
        <v>4132.5668999999998</v>
      </c>
      <c r="K1250" s="1065"/>
    </row>
    <row r="1251" spans="1:11" s="1066" customFormat="1" ht="49.2" customHeight="1">
      <c r="A1251" s="1074" t="s">
        <v>3043</v>
      </c>
      <c r="B1251" s="1075" t="s">
        <v>3045</v>
      </c>
      <c r="C1251" s="1071">
        <v>46250</v>
      </c>
      <c r="D1251" s="1080" t="s">
        <v>3911</v>
      </c>
      <c r="E1251" s="1076" t="s">
        <v>3912</v>
      </c>
      <c r="F1251" s="1077">
        <v>377.3</v>
      </c>
      <c r="G1251" s="1078" t="s">
        <v>3155</v>
      </c>
      <c r="H1251" s="1079">
        <v>0.45</v>
      </c>
      <c r="I1251" s="1086">
        <f t="shared" si="50"/>
        <v>169.785</v>
      </c>
      <c r="J1251" s="1087">
        <f t="shared" si="50"/>
        <v>4889.808</v>
      </c>
      <c r="K1251" s="1065"/>
    </row>
    <row r="1252" spans="1:11" s="1066" customFormat="1" ht="49.2" customHeight="1">
      <c r="A1252" s="1074" t="s">
        <v>4415</v>
      </c>
      <c r="B1252" s="1075" t="s">
        <v>4417</v>
      </c>
      <c r="C1252" s="1071">
        <v>46250</v>
      </c>
      <c r="D1252" s="1080" t="s">
        <v>3913</v>
      </c>
      <c r="E1252" s="1076" t="s">
        <v>3914</v>
      </c>
      <c r="F1252" s="1077">
        <v>179.43</v>
      </c>
      <c r="G1252" s="1078" t="s">
        <v>3896</v>
      </c>
      <c r="H1252" s="1079">
        <v>0.05</v>
      </c>
      <c r="I1252" s="1086">
        <f t="shared" si="50"/>
        <v>8.9715000000000007</v>
      </c>
      <c r="J1252" s="1087">
        <f t="shared" si="50"/>
        <v>5607.1875</v>
      </c>
      <c r="K1252" s="1065"/>
    </row>
    <row r="1253" spans="1:11" s="1066" customFormat="1" ht="49.2" customHeight="1">
      <c r="A1253" s="1074" t="s">
        <v>2779</v>
      </c>
      <c r="B1253" s="1075" t="s">
        <v>3618</v>
      </c>
      <c r="C1253" s="1071">
        <v>46250</v>
      </c>
      <c r="D1253" s="1080" t="s">
        <v>3915</v>
      </c>
      <c r="E1253" s="1076" t="s">
        <v>3916</v>
      </c>
      <c r="F1253" s="1077">
        <v>617.84</v>
      </c>
      <c r="G1253" s="1078" t="s">
        <v>3917</v>
      </c>
      <c r="H1253" s="1079">
        <v>0.25</v>
      </c>
      <c r="I1253" s="1086">
        <f t="shared" si="50"/>
        <v>154.46</v>
      </c>
      <c r="J1253" s="1087">
        <f t="shared" si="50"/>
        <v>2647.4444000000003</v>
      </c>
      <c r="K1253" s="1065"/>
    </row>
    <row r="1254" spans="1:11" s="1066" customFormat="1" ht="49.2" customHeight="1">
      <c r="A1254" s="1074" t="s">
        <v>4418</v>
      </c>
      <c r="B1254" s="1075" t="s">
        <v>4419</v>
      </c>
      <c r="C1254" s="1071">
        <v>46251</v>
      </c>
      <c r="D1254" s="1080" t="s">
        <v>3918</v>
      </c>
      <c r="E1254" s="1076" t="s">
        <v>3919</v>
      </c>
      <c r="F1254" s="1077">
        <v>21251.83</v>
      </c>
      <c r="G1254" s="1078" t="s">
        <v>1304</v>
      </c>
      <c r="H1254" s="1079">
        <v>0.3</v>
      </c>
      <c r="I1254" s="1086">
        <f t="shared" si="50"/>
        <v>6375.549</v>
      </c>
      <c r="J1254" s="1087">
        <f t="shared" si="50"/>
        <v>6375.549</v>
      </c>
      <c r="K1254" s="1065"/>
    </row>
    <row r="1255" spans="1:11" s="1066" customFormat="1" ht="49.2" customHeight="1">
      <c r="A1255" s="1074" t="s">
        <v>1971</v>
      </c>
      <c r="B1255" s="1075" t="s">
        <v>3636</v>
      </c>
      <c r="C1255" s="1071">
        <v>46251</v>
      </c>
      <c r="D1255" s="1080" t="s">
        <v>3920</v>
      </c>
      <c r="E1255" s="1076" t="s">
        <v>3921</v>
      </c>
      <c r="F1255" s="1077">
        <v>8820.42</v>
      </c>
      <c r="G1255" s="1078" t="s">
        <v>1304</v>
      </c>
      <c r="H1255" s="1079">
        <v>0.3</v>
      </c>
      <c r="I1255" s="1086">
        <f t="shared" si="50"/>
        <v>2646.1259999999997</v>
      </c>
      <c r="J1255" s="1087">
        <f t="shared" si="50"/>
        <v>2646.1259999999997</v>
      </c>
      <c r="K1255" s="1065"/>
    </row>
    <row r="1256" spans="1:11" s="1066" customFormat="1" ht="49.2" customHeight="1">
      <c r="A1256" s="1074" t="s">
        <v>1971</v>
      </c>
      <c r="B1256" s="1075" t="s">
        <v>3636</v>
      </c>
      <c r="C1256" s="1071">
        <v>46251</v>
      </c>
      <c r="D1256" s="1080" t="s">
        <v>3922</v>
      </c>
      <c r="E1256" s="1076" t="s">
        <v>3923</v>
      </c>
      <c r="F1256" s="1077">
        <v>8820.42</v>
      </c>
      <c r="G1256" s="1078" t="s">
        <v>1461</v>
      </c>
      <c r="H1256" s="1079">
        <v>0.3</v>
      </c>
      <c r="I1256" s="1086">
        <f t="shared" si="50"/>
        <v>2646.1259999999997</v>
      </c>
      <c r="J1256" s="1087">
        <f t="shared" si="50"/>
        <v>2646.1259999999997</v>
      </c>
      <c r="K1256" s="1065"/>
    </row>
    <row r="1257" spans="1:11" s="1066" customFormat="1" ht="49.2" customHeight="1">
      <c r="A1257" s="1074" t="s">
        <v>1971</v>
      </c>
      <c r="B1257" s="1075" t="s">
        <v>3636</v>
      </c>
      <c r="C1257" s="1071">
        <v>46251</v>
      </c>
      <c r="D1257" s="1080" t="s">
        <v>3924</v>
      </c>
      <c r="E1257" s="1076" t="s">
        <v>3925</v>
      </c>
      <c r="F1257" s="1077">
        <v>8820.42</v>
      </c>
      <c r="G1257" s="1078" t="s">
        <v>1304</v>
      </c>
      <c r="H1257" s="1079">
        <v>0.3</v>
      </c>
      <c r="I1257" s="1086">
        <f t="shared" si="50"/>
        <v>2646.1259999999997</v>
      </c>
      <c r="J1257" s="1087">
        <f t="shared" si="50"/>
        <v>2646.1259999999997</v>
      </c>
      <c r="K1257" s="1065"/>
    </row>
    <row r="1258" spans="1:11" s="1066" customFormat="1" ht="49.2" customHeight="1">
      <c r="A1258" s="1074" t="s">
        <v>1765</v>
      </c>
      <c r="B1258" s="1075" t="s">
        <v>3042</v>
      </c>
      <c r="C1258" s="1071">
        <v>46250</v>
      </c>
      <c r="D1258" s="1080" t="s">
        <v>3926</v>
      </c>
      <c r="E1258" s="1076" t="s">
        <v>3927</v>
      </c>
      <c r="F1258" s="1077">
        <v>22.31</v>
      </c>
      <c r="G1258" s="1078" t="s">
        <v>3928</v>
      </c>
      <c r="H1258" s="1079">
        <v>1</v>
      </c>
      <c r="I1258" s="1086">
        <f t="shared" si="50"/>
        <v>22.31</v>
      </c>
      <c r="J1258" s="1087">
        <f t="shared" si="50"/>
        <v>33579.896500000003</v>
      </c>
      <c r="K1258" s="1065"/>
    </row>
    <row r="1259" spans="1:11" s="1066" customFormat="1" ht="49.2" customHeight="1">
      <c r="A1259" s="1074" t="s">
        <v>1765</v>
      </c>
      <c r="B1259" s="1075" t="s">
        <v>3042</v>
      </c>
      <c r="C1259" s="1071">
        <v>46251</v>
      </c>
      <c r="D1259" s="1080" t="s">
        <v>3929</v>
      </c>
      <c r="E1259" s="1076" t="s">
        <v>3930</v>
      </c>
      <c r="F1259" s="1077">
        <v>22.31</v>
      </c>
      <c r="G1259" s="1078" t="s">
        <v>3931</v>
      </c>
      <c r="H1259" s="1079">
        <v>1</v>
      </c>
      <c r="I1259" s="1086">
        <f t="shared" si="50"/>
        <v>22.31</v>
      </c>
      <c r="J1259" s="1087">
        <f t="shared" si="50"/>
        <v>119955.5156</v>
      </c>
      <c r="K1259" s="1065"/>
    </row>
    <row r="1260" spans="1:11" s="1066" customFormat="1" ht="49.2" customHeight="1">
      <c r="A1260" s="1074" t="s">
        <v>2782</v>
      </c>
      <c r="B1260" s="1075" t="s">
        <v>4420</v>
      </c>
      <c r="C1260" s="1071">
        <v>46251</v>
      </c>
      <c r="D1260" s="1080" t="s">
        <v>3932</v>
      </c>
      <c r="E1260" s="1076" t="s">
        <v>3933</v>
      </c>
      <c r="F1260" s="1077">
        <v>5124.07</v>
      </c>
      <c r="G1260" s="1078" t="s">
        <v>1584</v>
      </c>
      <c r="H1260" s="1079">
        <v>0.1</v>
      </c>
      <c r="I1260" s="1086">
        <f t="shared" si="50"/>
        <v>512.40700000000004</v>
      </c>
      <c r="J1260" s="1087">
        <f t="shared" si="50"/>
        <v>512.40700000000004</v>
      </c>
      <c r="K1260" s="1065"/>
    </row>
    <row r="1261" spans="1:11" s="1066" customFormat="1" ht="49.2" customHeight="1">
      <c r="A1261" s="1074" t="s">
        <v>2782</v>
      </c>
      <c r="B1261" s="1075" t="s">
        <v>4420</v>
      </c>
      <c r="C1261" s="1071">
        <v>46251</v>
      </c>
      <c r="D1261" s="1080" t="s">
        <v>3934</v>
      </c>
      <c r="E1261" s="1076" t="s">
        <v>3935</v>
      </c>
      <c r="F1261" s="1077">
        <v>5124.07</v>
      </c>
      <c r="G1261" s="1078" t="s">
        <v>1584</v>
      </c>
      <c r="H1261" s="1079">
        <v>0.1</v>
      </c>
      <c r="I1261" s="1086">
        <f t="shared" si="50"/>
        <v>512.40700000000004</v>
      </c>
      <c r="J1261" s="1087">
        <f t="shared" si="50"/>
        <v>512.40700000000004</v>
      </c>
      <c r="K1261" s="1065"/>
    </row>
    <row r="1262" spans="1:11" s="1066" customFormat="1" ht="49.2" customHeight="1">
      <c r="A1262" s="1074" t="s">
        <v>1218</v>
      </c>
      <c r="B1262" s="1075" t="s">
        <v>3604</v>
      </c>
      <c r="C1262" s="1071">
        <v>46251</v>
      </c>
      <c r="D1262" s="1080" t="s">
        <v>3936</v>
      </c>
      <c r="E1262" s="1076" t="s">
        <v>3937</v>
      </c>
      <c r="F1262" s="1077">
        <v>13.58</v>
      </c>
      <c r="G1262" s="1078" t="s">
        <v>3938</v>
      </c>
      <c r="H1262" s="1079">
        <v>0.1</v>
      </c>
      <c r="I1262" s="1086">
        <f t="shared" si="50"/>
        <v>1.3580000000000001</v>
      </c>
      <c r="J1262" s="1087">
        <f t="shared" si="50"/>
        <v>3554.5785800000003</v>
      </c>
      <c r="K1262" s="1065"/>
    </row>
    <row r="1263" spans="1:11" s="1066" customFormat="1" ht="49.2" customHeight="1">
      <c r="A1263" s="1074" t="s">
        <v>3043</v>
      </c>
      <c r="B1263" s="1075" t="s">
        <v>3252</v>
      </c>
      <c r="C1263" s="1071">
        <v>46251</v>
      </c>
      <c r="D1263" s="1080" t="s">
        <v>3939</v>
      </c>
      <c r="E1263" s="1076" t="s">
        <v>3940</v>
      </c>
      <c r="F1263" s="1077">
        <v>377.3</v>
      </c>
      <c r="G1263" s="1078" t="s">
        <v>3941</v>
      </c>
      <c r="H1263" s="1079">
        <v>0.05</v>
      </c>
      <c r="I1263" s="1086">
        <f t="shared" si="50"/>
        <v>18.865000000000002</v>
      </c>
      <c r="J1263" s="1087">
        <f t="shared" si="50"/>
        <v>479.92560000000009</v>
      </c>
      <c r="K1263" s="1065"/>
    </row>
    <row r="1264" spans="1:11" s="1066" customFormat="1" ht="49.2" customHeight="1">
      <c r="A1264" s="1074" t="s">
        <v>1966</v>
      </c>
      <c r="B1264" s="1075" t="s">
        <v>4421</v>
      </c>
      <c r="C1264" s="1071">
        <v>46251</v>
      </c>
      <c r="D1264" s="1080" t="s">
        <v>3942</v>
      </c>
      <c r="E1264" s="1076" t="s">
        <v>3943</v>
      </c>
      <c r="F1264" s="1077">
        <v>30133.35</v>
      </c>
      <c r="G1264" s="1078" t="s">
        <v>1304</v>
      </c>
      <c r="H1264" s="1079">
        <v>0.1</v>
      </c>
      <c r="I1264" s="1086">
        <f t="shared" si="50"/>
        <v>3013.335</v>
      </c>
      <c r="J1264" s="1087">
        <f t="shared" si="50"/>
        <v>3013.335</v>
      </c>
      <c r="K1264" s="1065"/>
    </row>
    <row r="1265" spans="1:11" s="1066" customFormat="1" ht="49.2" customHeight="1">
      <c r="A1265" s="1074" t="s">
        <v>2784</v>
      </c>
      <c r="B1265" s="1075" t="s">
        <v>3255</v>
      </c>
      <c r="C1265" s="1071">
        <v>46251</v>
      </c>
      <c r="D1265" s="1080" t="s">
        <v>3944</v>
      </c>
      <c r="E1265" s="1076" t="s">
        <v>3945</v>
      </c>
      <c r="F1265" s="1077">
        <v>12444.99</v>
      </c>
      <c r="G1265" s="1078" t="s">
        <v>1304</v>
      </c>
      <c r="H1265" s="1079">
        <v>0.1</v>
      </c>
      <c r="I1265" s="1086">
        <f t="shared" si="50"/>
        <v>1244.499</v>
      </c>
      <c r="J1265" s="1087">
        <f t="shared" si="50"/>
        <v>1244.499</v>
      </c>
      <c r="K1265" s="1065"/>
    </row>
    <row r="1266" spans="1:11" s="1066" customFormat="1" ht="49.2" customHeight="1">
      <c r="A1266" s="1074" t="s">
        <v>1966</v>
      </c>
      <c r="B1266" s="1075" t="s">
        <v>4422</v>
      </c>
      <c r="C1266" s="1071">
        <v>46251</v>
      </c>
      <c r="D1266" s="1080" t="s">
        <v>3946</v>
      </c>
      <c r="E1266" s="1076" t="s">
        <v>3947</v>
      </c>
      <c r="F1266" s="1077">
        <v>30133.35</v>
      </c>
      <c r="G1266" s="1078" t="s">
        <v>1304</v>
      </c>
      <c r="H1266" s="1079">
        <v>0.1</v>
      </c>
      <c r="I1266" s="1086">
        <f t="shared" si="50"/>
        <v>3013.335</v>
      </c>
      <c r="J1266" s="1087">
        <f t="shared" si="50"/>
        <v>3013.335</v>
      </c>
      <c r="K1266" s="1065"/>
    </row>
    <row r="1267" spans="1:11" s="1066" customFormat="1" ht="49.2" customHeight="1">
      <c r="A1267" s="1074" t="s">
        <v>1967</v>
      </c>
      <c r="B1267" s="1075" t="s">
        <v>4423</v>
      </c>
      <c r="C1267" s="1071">
        <v>46251</v>
      </c>
      <c r="D1267" s="1080" t="s">
        <v>3948</v>
      </c>
      <c r="E1267" s="1076" t="s">
        <v>3949</v>
      </c>
      <c r="F1267" s="1077">
        <v>19537.02</v>
      </c>
      <c r="G1267" s="1078" t="s">
        <v>1304</v>
      </c>
      <c r="H1267" s="1079">
        <v>0.1</v>
      </c>
      <c r="I1267" s="1086">
        <f t="shared" ref="I1267:J1330" si="51">H1267*F1267</f>
        <v>1953.7020000000002</v>
      </c>
      <c r="J1267" s="1087">
        <f t="shared" si="51"/>
        <v>1953.7020000000002</v>
      </c>
      <c r="K1267" s="1065"/>
    </row>
    <row r="1268" spans="1:11" s="1066" customFormat="1" ht="49.2" customHeight="1">
      <c r="A1268" s="1074" t="s">
        <v>2782</v>
      </c>
      <c r="B1268" s="1075" t="s">
        <v>4420</v>
      </c>
      <c r="C1268" s="1071">
        <v>46251</v>
      </c>
      <c r="D1268" s="1080" t="s">
        <v>3950</v>
      </c>
      <c r="E1268" s="1076" t="s">
        <v>3951</v>
      </c>
      <c r="F1268" s="1077">
        <v>5124.07</v>
      </c>
      <c r="G1268" s="1078" t="s">
        <v>1304</v>
      </c>
      <c r="H1268" s="1079">
        <v>0.1</v>
      </c>
      <c r="I1268" s="1086">
        <f t="shared" si="51"/>
        <v>512.40700000000004</v>
      </c>
      <c r="J1268" s="1087">
        <f t="shared" si="51"/>
        <v>512.40700000000004</v>
      </c>
      <c r="K1268" s="1065"/>
    </row>
    <row r="1269" spans="1:11" s="1066" customFormat="1" ht="49.2" customHeight="1">
      <c r="A1269" s="1074" t="s">
        <v>1967</v>
      </c>
      <c r="B1269" s="1075" t="s">
        <v>4424</v>
      </c>
      <c r="C1269" s="1071">
        <v>46251</v>
      </c>
      <c r="D1269" s="1080" t="s">
        <v>3952</v>
      </c>
      <c r="E1269" s="1076" t="s">
        <v>3953</v>
      </c>
      <c r="F1269" s="1077">
        <v>19537.02</v>
      </c>
      <c r="G1269" s="1078" t="s">
        <v>1304</v>
      </c>
      <c r="H1269" s="1079">
        <v>0.1</v>
      </c>
      <c r="I1269" s="1086">
        <f t="shared" si="51"/>
        <v>1953.7020000000002</v>
      </c>
      <c r="J1269" s="1087">
        <f t="shared" si="51"/>
        <v>1953.7020000000002</v>
      </c>
      <c r="K1269" s="1065"/>
    </row>
    <row r="1270" spans="1:11" s="1066" customFormat="1" ht="49.2" customHeight="1">
      <c r="A1270" s="1074" t="s">
        <v>2782</v>
      </c>
      <c r="B1270" s="1075" t="s">
        <v>4420</v>
      </c>
      <c r="C1270" s="1071">
        <v>46251</v>
      </c>
      <c r="D1270" s="1080" t="s">
        <v>3954</v>
      </c>
      <c r="E1270" s="1076" t="s">
        <v>3955</v>
      </c>
      <c r="F1270" s="1077">
        <v>5124.07</v>
      </c>
      <c r="G1270" s="1078" t="s">
        <v>1304</v>
      </c>
      <c r="H1270" s="1079">
        <v>0.1</v>
      </c>
      <c r="I1270" s="1086">
        <f t="shared" si="51"/>
        <v>512.40700000000004</v>
      </c>
      <c r="J1270" s="1087">
        <f t="shared" si="51"/>
        <v>512.40700000000004</v>
      </c>
      <c r="K1270" s="1065"/>
    </row>
    <row r="1271" spans="1:11" s="1066" customFormat="1" ht="49.2" customHeight="1">
      <c r="A1271" s="1074" t="s">
        <v>1218</v>
      </c>
      <c r="B1271" s="1075" t="s">
        <v>4425</v>
      </c>
      <c r="C1271" s="1071">
        <v>46252</v>
      </c>
      <c r="D1271" s="1080" t="s">
        <v>3956</v>
      </c>
      <c r="E1271" s="1076" t="s">
        <v>3957</v>
      </c>
      <c r="F1271" s="1077">
        <v>13.58</v>
      </c>
      <c r="G1271" s="1078" t="s">
        <v>3958</v>
      </c>
      <c r="H1271" s="1079">
        <v>0.1</v>
      </c>
      <c r="I1271" s="1086">
        <f t="shared" si="51"/>
        <v>1.3580000000000001</v>
      </c>
      <c r="J1271" s="1087">
        <f t="shared" si="51"/>
        <v>1889.3446600000002</v>
      </c>
      <c r="K1271" s="1065"/>
    </row>
    <row r="1272" spans="1:11" s="1066" customFormat="1" ht="49.2" customHeight="1">
      <c r="A1272" s="1074" t="s">
        <v>966</v>
      </c>
      <c r="B1272" s="1075" t="s">
        <v>4426</v>
      </c>
      <c r="C1272" s="1071">
        <v>46252</v>
      </c>
      <c r="D1272" s="1080" t="s">
        <v>3959</v>
      </c>
      <c r="E1272" s="1076" t="s">
        <v>3960</v>
      </c>
      <c r="F1272" s="1077">
        <v>22.31</v>
      </c>
      <c r="G1272" s="1078" t="s">
        <v>3961</v>
      </c>
      <c r="H1272" s="1079">
        <v>0.1</v>
      </c>
      <c r="I1272" s="1086">
        <f>H1272*F1272</f>
        <v>2.2309999999999999</v>
      </c>
      <c r="J1272" s="1087">
        <f t="shared" si="51"/>
        <v>376.05735999999996</v>
      </c>
      <c r="K1272" s="1065"/>
    </row>
    <row r="1273" spans="1:11" s="1066" customFormat="1" ht="49.2" customHeight="1">
      <c r="A1273" s="1074" t="s">
        <v>1765</v>
      </c>
      <c r="B1273" s="1075" t="s">
        <v>3042</v>
      </c>
      <c r="C1273" s="1071">
        <v>46252</v>
      </c>
      <c r="D1273" s="1080" t="s">
        <v>3962</v>
      </c>
      <c r="E1273" s="1076" t="s">
        <v>3963</v>
      </c>
      <c r="F1273" s="1077">
        <v>22.31</v>
      </c>
      <c r="G1273" s="1078" t="s">
        <v>3964</v>
      </c>
      <c r="H1273" s="1079">
        <v>1</v>
      </c>
      <c r="I1273" s="1086">
        <f>H1273*F1273</f>
        <v>22.31</v>
      </c>
      <c r="J1273" s="1087">
        <f t="shared" si="51"/>
        <v>27905.571099999997</v>
      </c>
      <c r="K1273" s="1065"/>
    </row>
    <row r="1274" spans="1:11" s="1066" customFormat="1" ht="49.2" customHeight="1">
      <c r="A1274" s="1074" t="s">
        <v>2782</v>
      </c>
      <c r="B1274" s="1075" t="s">
        <v>4420</v>
      </c>
      <c r="C1274" s="1071">
        <v>46252</v>
      </c>
      <c r="D1274" s="1080" t="s">
        <v>3965</v>
      </c>
      <c r="E1274" s="1076" t="s">
        <v>3966</v>
      </c>
      <c r="F1274" s="1077">
        <v>5124.07</v>
      </c>
      <c r="G1274" s="1078" t="s">
        <v>1461</v>
      </c>
      <c r="H1274" s="1079">
        <v>0.1</v>
      </c>
      <c r="I1274" s="1086">
        <f t="shared" si="51"/>
        <v>512.40700000000004</v>
      </c>
      <c r="J1274" s="1087">
        <f t="shared" si="51"/>
        <v>512.40700000000004</v>
      </c>
      <c r="K1274" s="1065"/>
    </row>
    <row r="1275" spans="1:11" s="1066" customFormat="1" ht="49.2" customHeight="1">
      <c r="A1275" s="1074" t="s">
        <v>3043</v>
      </c>
      <c r="B1275" s="1075" t="s">
        <v>3045</v>
      </c>
      <c r="C1275" s="1071">
        <v>46252</v>
      </c>
      <c r="D1275" s="1080" t="s">
        <v>3967</v>
      </c>
      <c r="E1275" s="1076" t="s">
        <v>3968</v>
      </c>
      <c r="F1275" s="1077">
        <v>377.3</v>
      </c>
      <c r="G1275" s="1078" t="s">
        <v>3969</v>
      </c>
      <c r="H1275" s="1079">
        <v>0.1</v>
      </c>
      <c r="I1275" s="1086">
        <f t="shared" si="51"/>
        <v>37.730000000000004</v>
      </c>
      <c r="J1275" s="1087">
        <f t="shared" si="51"/>
        <v>877.22250000000008</v>
      </c>
      <c r="K1275" s="1065"/>
    </row>
    <row r="1276" spans="1:11" s="1066" customFormat="1" ht="49.2" customHeight="1">
      <c r="A1276" s="1074" t="s">
        <v>3043</v>
      </c>
      <c r="B1276" s="1075" t="s">
        <v>3045</v>
      </c>
      <c r="C1276" s="1071">
        <v>46252</v>
      </c>
      <c r="D1276" s="1080" t="s">
        <v>3970</v>
      </c>
      <c r="E1276" s="1076" t="s">
        <v>3971</v>
      </c>
      <c r="F1276" s="1077">
        <v>377.3</v>
      </c>
      <c r="G1276" s="1078" t="s">
        <v>3155</v>
      </c>
      <c r="H1276" s="1079">
        <v>0.1</v>
      </c>
      <c r="I1276" s="1086">
        <f t="shared" si="51"/>
        <v>37.730000000000004</v>
      </c>
      <c r="J1276" s="1087">
        <f t="shared" si="51"/>
        <v>1086.6240000000003</v>
      </c>
      <c r="K1276" s="1065"/>
    </row>
    <row r="1277" spans="1:11" s="1066" customFormat="1" ht="49.2" customHeight="1">
      <c r="A1277" s="1074" t="s">
        <v>3253</v>
      </c>
      <c r="B1277" s="1075" t="s">
        <v>3259</v>
      </c>
      <c r="C1277" s="1071">
        <v>46252</v>
      </c>
      <c r="D1277" s="1080" t="s">
        <v>3972</v>
      </c>
      <c r="E1277" s="1076" t="s">
        <v>3973</v>
      </c>
      <c r="F1277" s="1077">
        <v>602.32000000000005</v>
      </c>
      <c r="G1277" s="1078" t="s">
        <v>3146</v>
      </c>
      <c r="H1277" s="1079">
        <v>0.1</v>
      </c>
      <c r="I1277" s="1086">
        <f t="shared" si="51"/>
        <v>60.232000000000006</v>
      </c>
      <c r="J1277" s="1087">
        <f t="shared" si="51"/>
        <v>634.24296000000004</v>
      </c>
      <c r="K1277" s="1065"/>
    </row>
    <row r="1278" spans="1:11" s="1066" customFormat="1" ht="49.2" customHeight="1">
      <c r="A1278" s="1074" t="s">
        <v>3043</v>
      </c>
      <c r="B1278" s="1075" t="s">
        <v>3045</v>
      </c>
      <c r="C1278" s="1071">
        <v>46252</v>
      </c>
      <c r="D1278" s="1080" t="s">
        <v>3974</v>
      </c>
      <c r="E1278" s="1076" t="s">
        <v>3975</v>
      </c>
      <c r="F1278" s="1077">
        <v>377.3</v>
      </c>
      <c r="G1278" s="1078" t="s">
        <v>3563</v>
      </c>
      <c r="H1278" s="1079">
        <v>0.1</v>
      </c>
      <c r="I1278" s="1086">
        <f t="shared" si="51"/>
        <v>37.730000000000004</v>
      </c>
      <c r="J1278" s="1087">
        <f t="shared" si="51"/>
        <v>658.38850000000002</v>
      </c>
      <c r="K1278" s="1065"/>
    </row>
    <row r="1279" spans="1:11" s="1066" customFormat="1" ht="49.2" customHeight="1">
      <c r="A1279" s="1074" t="s">
        <v>3043</v>
      </c>
      <c r="B1279" s="1075" t="s">
        <v>3045</v>
      </c>
      <c r="C1279" s="1071">
        <v>46252</v>
      </c>
      <c r="D1279" s="1080" t="s">
        <v>3976</v>
      </c>
      <c r="E1279" s="1076" t="s">
        <v>3977</v>
      </c>
      <c r="F1279" s="1077">
        <v>377.3</v>
      </c>
      <c r="G1279" s="1078" t="s">
        <v>3647</v>
      </c>
      <c r="H1279" s="1079">
        <v>0.1</v>
      </c>
      <c r="I1279" s="1086">
        <f t="shared" si="51"/>
        <v>37.730000000000004</v>
      </c>
      <c r="J1279" s="1087">
        <f t="shared" si="51"/>
        <v>895.33290000000011</v>
      </c>
      <c r="K1279" s="1065"/>
    </row>
    <row r="1280" spans="1:11" s="1066" customFormat="1" ht="49.2" customHeight="1">
      <c r="A1280" s="1074" t="s">
        <v>3253</v>
      </c>
      <c r="B1280" s="1075" t="s">
        <v>3259</v>
      </c>
      <c r="C1280" s="1071">
        <v>46252</v>
      </c>
      <c r="D1280" s="1080" t="s">
        <v>3978</v>
      </c>
      <c r="E1280" s="1076" t="s">
        <v>3979</v>
      </c>
      <c r="F1280" s="1077">
        <v>602.32000000000005</v>
      </c>
      <c r="G1280" s="1078" t="s">
        <v>3149</v>
      </c>
      <c r="H1280" s="1079">
        <v>0.1</v>
      </c>
      <c r="I1280" s="1086">
        <f t="shared" si="51"/>
        <v>60.232000000000006</v>
      </c>
      <c r="J1280" s="1087">
        <f t="shared" si="51"/>
        <v>690.86104000000012</v>
      </c>
      <c r="K1280" s="1065"/>
    </row>
    <row r="1281" spans="1:11" s="1066" customFormat="1" ht="49.2" customHeight="1">
      <c r="A1281" s="1074" t="s">
        <v>3043</v>
      </c>
      <c r="B1281" s="1075" t="s">
        <v>3045</v>
      </c>
      <c r="C1281" s="1071">
        <v>46252</v>
      </c>
      <c r="D1281" s="1080" t="s">
        <v>3980</v>
      </c>
      <c r="E1281" s="1076" t="s">
        <v>3981</v>
      </c>
      <c r="F1281" s="1077">
        <v>377.3</v>
      </c>
      <c r="G1281" s="1078" t="s">
        <v>3574</v>
      </c>
      <c r="H1281" s="1079">
        <v>0.1</v>
      </c>
      <c r="I1281" s="1086">
        <f t="shared" si="51"/>
        <v>37.730000000000004</v>
      </c>
      <c r="J1281" s="1087">
        <f t="shared" si="51"/>
        <v>621.41309999999999</v>
      </c>
      <c r="K1281" s="1065"/>
    </row>
    <row r="1282" spans="1:11" s="1066" customFormat="1" ht="49.2" customHeight="1">
      <c r="A1282" s="1074" t="s">
        <v>3043</v>
      </c>
      <c r="B1282" s="1075" t="s">
        <v>3045</v>
      </c>
      <c r="C1282" s="1071">
        <v>46252</v>
      </c>
      <c r="D1282" s="1080" t="s">
        <v>3982</v>
      </c>
      <c r="E1282" s="1076" t="s">
        <v>3983</v>
      </c>
      <c r="F1282" s="1077">
        <v>377.3</v>
      </c>
      <c r="G1282" s="1078" t="s">
        <v>3155</v>
      </c>
      <c r="H1282" s="1079">
        <v>0.1</v>
      </c>
      <c r="I1282" s="1086">
        <f t="shared" si="51"/>
        <v>37.730000000000004</v>
      </c>
      <c r="J1282" s="1087">
        <f t="shared" si="51"/>
        <v>1086.6240000000003</v>
      </c>
      <c r="K1282" s="1065"/>
    </row>
    <row r="1283" spans="1:11" s="1066" customFormat="1" ht="49.2" customHeight="1">
      <c r="A1283" s="1074" t="s">
        <v>3043</v>
      </c>
      <c r="B1283" s="1075" t="s">
        <v>3045</v>
      </c>
      <c r="C1283" s="1071">
        <v>46252</v>
      </c>
      <c r="D1283" s="1080" t="s">
        <v>3984</v>
      </c>
      <c r="E1283" s="1076" t="s">
        <v>3985</v>
      </c>
      <c r="F1283" s="1077">
        <v>377.3</v>
      </c>
      <c r="G1283" s="1078" t="s">
        <v>3565</v>
      </c>
      <c r="H1283" s="1079">
        <v>0.1</v>
      </c>
      <c r="I1283" s="1086">
        <f t="shared" si="51"/>
        <v>37.730000000000004</v>
      </c>
      <c r="J1283" s="1087">
        <f t="shared" si="51"/>
        <v>594.24750000000006</v>
      </c>
      <c r="K1283" s="1065"/>
    </row>
    <row r="1284" spans="1:11" s="1066" customFormat="1" ht="49.2" customHeight="1">
      <c r="A1284" s="1074" t="s">
        <v>3253</v>
      </c>
      <c r="B1284" s="1075" t="s">
        <v>3259</v>
      </c>
      <c r="C1284" s="1071">
        <v>46252</v>
      </c>
      <c r="D1284" s="1080" t="s">
        <v>3986</v>
      </c>
      <c r="E1284" s="1076" t="s">
        <v>3987</v>
      </c>
      <c r="F1284" s="1077">
        <v>602.32000000000005</v>
      </c>
      <c r="G1284" s="1078" t="s">
        <v>3564</v>
      </c>
      <c r="H1284" s="1079">
        <v>0.1</v>
      </c>
      <c r="I1284" s="1086">
        <f t="shared" si="51"/>
        <v>60.232000000000006</v>
      </c>
      <c r="J1284" s="1087">
        <f t="shared" si="51"/>
        <v>763.13944000000004</v>
      </c>
      <c r="K1284" s="1065"/>
    </row>
    <row r="1285" spans="1:11" s="1066" customFormat="1" ht="49.2" customHeight="1">
      <c r="A1285" s="1074" t="s">
        <v>1313</v>
      </c>
      <c r="B1285" s="1075" t="s">
        <v>4427</v>
      </c>
      <c r="C1285" s="1071">
        <v>46252</v>
      </c>
      <c r="D1285" s="1080" t="s">
        <v>3988</v>
      </c>
      <c r="E1285" s="1076" t="s">
        <v>3989</v>
      </c>
      <c r="F1285" s="1077">
        <v>15295.58</v>
      </c>
      <c r="G1285" s="1078" t="s">
        <v>1461</v>
      </c>
      <c r="H1285" s="1079">
        <v>0.1</v>
      </c>
      <c r="I1285" s="1086">
        <f t="shared" si="51"/>
        <v>1529.558</v>
      </c>
      <c r="J1285" s="1087">
        <f t="shared" si="51"/>
        <v>1529.558</v>
      </c>
      <c r="K1285" s="1065"/>
    </row>
    <row r="1286" spans="1:11" s="1066" customFormat="1" ht="49.2" customHeight="1">
      <c r="A1286" s="1074" t="s">
        <v>2782</v>
      </c>
      <c r="B1286" s="1075" t="s">
        <v>4420</v>
      </c>
      <c r="C1286" s="1071">
        <v>46252</v>
      </c>
      <c r="D1286" s="1080" t="s">
        <v>3990</v>
      </c>
      <c r="E1286" s="1076" t="s">
        <v>3991</v>
      </c>
      <c r="F1286" s="1077">
        <v>5124.07</v>
      </c>
      <c r="G1286" s="1078" t="s">
        <v>1304</v>
      </c>
      <c r="H1286" s="1079">
        <v>0.1</v>
      </c>
      <c r="I1286" s="1086">
        <f t="shared" si="51"/>
        <v>512.40700000000004</v>
      </c>
      <c r="J1286" s="1087">
        <f t="shared" si="51"/>
        <v>512.40700000000004</v>
      </c>
      <c r="K1286" s="1065"/>
    </row>
    <row r="1287" spans="1:11" s="1066" customFormat="1" ht="49.2" customHeight="1">
      <c r="A1287" s="1074" t="s">
        <v>1762</v>
      </c>
      <c r="B1287" s="1075" t="s">
        <v>4428</v>
      </c>
      <c r="C1287" s="1071">
        <v>46252</v>
      </c>
      <c r="D1287" s="1080" t="s">
        <v>3992</v>
      </c>
      <c r="E1287" s="1076" t="s">
        <v>3993</v>
      </c>
      <c r="F1287" s="1077">
        <v>12376.13</v>
      </c>
      <c r="G1287" s="1078" t="s">
        <v>1461</v>
      </c>
      <c r="H1287" s="1079">
        <v>0.1</v>
      </c>
      <c r="I1287" s="1086">
        <f t="shared" si="51"/>
        <v>1237.6130000000001</v>
      </c>
      <c r="J1287" s="1087">
        <f t="shared" si="51"/>
        <v>1237.6130000000001</v>
      </c>
      <c r="K1287" s="1065"/>
    </row>
    <row r="1288" spans="1:11" s="1066" customFormat="1" ht="49.2" customHeight="1">
      <c r="A1288" s="1074" t="s">
        <v>2782</v>
      </c>
      <c r="B1288" s="1075" t="s">
        <v>4420</v>
      </c>
      <c r="C1288" s="1071">
        <v>46252</v>
      </c>
      <c r="D1288" s="1080" t="s">
        <v>3994</v>
      </c>
      <c r="E1288" s="1076" t="s">
        <v>3995</v>
      </c>
      <c r="F1288" s="1077">
        <v>5124.07</v>
      </c>
      <c r="G1288" s="1078" t="s">
        <v>1304</v>
      </c>
      <c r="H1288" s="1079">
        <v>0.1</v>
      </c>
      <c r="I1288" s="1086">
        <f t="shared" si="51"/>
        <v>512.40700000000004</v>
      </c>
      <c r="J1288" s="1087">
        <f t="shared" si="51"/>
        <v>512.40700000000004</v>
      </c>
      <c r="K1288" s="1065"/>
    </row>
    <row r="1289" spans="1:11" s="1066" customFormat="1" ht="49.2" customHeight="1">
      <c r="A1289" s="1074" t="s">
        <v>2782</v>
      </c>
      <c r="B1289" s="1075" t="s">
        <v>4420</v>
      </c>
      <c r="C1289" s="1071">
        <v>46252</v>
      </c>
      <c r="D1289" s="1080" t="s">
        <v>3996</v>
      </c>
      <c r="E1289" s="1076" t="s">
        <v>3997</v>
      </c>
      <c r="F1289" s="1077">
        <v>5124.07</v>
      </c>
      <c r="G1289" s="1078" t="s">
        <v>1461</v>
      </c>
      <c r="H1289" s="1079">
        <v>0.1</v>
      </c>
      <c r="I1289" s="1086">
        <f t="shared" si="51"/>
        <v>512.40700000000004</v>
      </c>
      <c r="J1289" s="1087">
        <f t="shared" si="51"/>
        <v>512.40700000000004</v>
      </c>
      <c r="K1289" s="1065"/>
    </row>
    <row r="1290" spans="1:11" s="1066" customFormat="1" ht="49.2" customHeight="1">
      <c r="A1290" s="1074" t="s">
        <v>1762</v>
      </c>
      <c r="B1290" s="1075" t="s">
        <v>4429</v>
      </c>
      <c r="C1290" s="1071">
        <v>46252</v>
      </c>
      <c r="D1290" s="1080" t="s">
        <v>3998</v>
      </c>
      <c r="E1290" s="1076" t="s">
        <v>3999</v>
      </c>
      <c r="F1290" s="1077">
        <v>12376.13</v>
      </c>
      <c r="G1290" s="1078" t="s">
        <v>1304</v>
      </c>
      <c r="H1290" s="1079">
        <v>0.1</v>
      </c>
      <c r="I1290" s="1086">
        <f t="shared" si="51"/>
        <v>1237.6130000000001</v>
      </c>
      <c r="J1290" s="1087">
        <f t="shared" si="51"/>
        <v>1237.6130000000001</v>
      </c>
      <c r="K1290" s="1065"/>
    </row>
    <row r="1291" spans="1:11" s="1066" customFormat="1" ht="49.2" customHeight="1">
      <c r="A1291" s="1074" t="s">
        <v>2780</v>
      </c>
      <c r="B1291" s="1075" t="s">
        <v>3629</v>
      </c>
      <c r="C1291" s="1071">
        <v>46252</v>
      </c>
      <c r="D1291" s="1080" t="s">
        <v>4000</v>
      </c>
      <c r="E1291" s="1076" t="s">
        <v>4001</v>
      </c>
      <c r="F1291" s="1077">
        <v>308.43</v>
      </c>
      <c r="G1291" s="1078" t="s">
        <v>4002</v>
      </c>
      <c r="H1291" s="1079">
        <v>0.25</v>
      </c>
      <c r="I1291" s="1086">
        <f t="shared" si="51"/>
        <v>77.107500000000002</v>
      </c>
      <c r="J1291" s="1087">
        <f t="shared" si="51"/>
        <v>1590.727725</v>
      </c>
      <c r="K1291" s="1065"/>
    </row>
    <row r="1292" spans="1:11" s="1066" customFormat="1" ht="49.2" customHeight="1">
      <c r="A1292" s="1074" t="s">
        <v>2780</v>
      </c>
      <c r="B1292" s="1075" t="s">
        <v>3629</v>
      </c>
      <c r="C1292" s="1071">
        <v>46252</v>
      </c>
      <c r="D1292" s="1080" t="s">
        <v>4003</v>
      </c>
      <c r="E1292" s="1076" t="s">
        <v>4004</v>
      </c>
      <c r="F1292" s="1077">
        <v>308.43</v>
      </c>
      <c r="G1292" s="1078" t="s">
        <v>4005</v>
      </c>
      <c r="H1292" s="1079">
        <v>0.25</v>
      </c>
      <c r="I1292" s="1086">
        <f t="shared" si="51"/>
        <v>77.107500000000002</v>
      </c>
      <c r="J1292" s="1087">
        <f t="shared" si="51"/>
        <v>1192.08195</v>
      </c>
      <c r="K1292" s="1065"/>
    </row>
    <row r="1293" spans="1:11" s="1066" customFormat="1" ht="49.2" customHeight="1">
      <c r="A1293" s="1074" t="s">
        <v>1765</v>
      </c>
      <c r="B1293" s="1075" t="s">
        <v>3042</v>
      </c>
      <c r="C1293" s="1071">
        <v>46256</v>
      </c>
      <c r="D1293" s="1080" t="s">
        <v>4006</v>
      </c>
      <c r="E1293" s="1076" t="s">
        <v>4007</v>
      </c>
      <c r="F1293" s="1077">
        <v>22.31</v>
      </c>
      <c r="G1293" s="1078" t="s">
        <v>4008</v>
      </c>
      <c r="H1293" s="1079">
        <v>1</v>
      </c>
      <c r="I1293" s="1086">
        <f t="shared" si="51"/>
        <v>22.31</v>
      </c>
      <c r="J1293" s="1087">
        <f t="shared" si="51"/>
        <v>180555.9455</v>
      </c>
      <c r="K1293" s="1065"/>
    </row>
    <row r="1294" spans="1:11" s="1066" customFormat="1" ht="49.2" customHeight="1">
      <c r="A1294" s="1074" t="s">
        <v>3043</v>
      </c>
      <c r="B1294" s="1075" t="s">
        <v>3045</v>
      </c>
      <c r="C1294" s="1071">
        <v>46252</v>
      </c>
      <c r="D1294" s="1080" t="s">
        <v>4009</v>
      </c>
      <c r="E1294" s="1076" t="s">
        <v>4010</v>
      </c>
      <c r="F1294" s="1077">
        <v>377.3</v>
      </c>
      <c r="G1294" s="1078" t="s">
        <v>4011</v>
      </c>
      <c r="H1294" s="1079">
        <v>0.45</v>
      </c>
      <c r="I1294" s="1086">
        <f t="shared" si="51"/>
        <v>169.785</v>
      </c>
      <c r="J1294" s="1087">
        <f t="shared" si="51"/>
        <v>4463.6476499999999</v>
      </c>
      <c r="K1294" s="1065"/>
    </row>
    <row r="1295" spans="1:11" s="1066" customFormat="1" ht="49.2" customHeight="1">
      <c r="A1295" s="1074" t="s">
        <v>3043</v>
      </c>
      <c r="B1295" s="1075" t="s">
        <v>3045</v>
      </c>
      <c r="C1295" s="1071">
        <v>46252</v>
      </c>
      <c r="D1295" s="1080" t="s">
        <v>4012</v>
      </c>
      <c r="E1295" s="1076" t="s">
        <v>4013</v>
      </c>
      <c r="F1295" s="1077">
        <v>377.3</v>
      </c>
      <c r="G1295" s="1078" t="s">
        <v>4014</v>
      </c>
      <c r="H1295" s="1079">
        <v>0.45</v>
      </c>
      <c r="I1295" s="1086">
        <f t="shared" si="51"/>
        <v>169.785</v>
      </c>
      <c r="J1295" s="1087">
        <f t="shared" si="51"/>
        <v>4701.3466500000004</v>
      </c>
      <c r="K1295" s="1065"/>
    </row>
    <row r="1296" spans="1:11" s="1066" customFormat="1" ht="49.2" customHeight="1">
      <c r="A1296" s="1074" t="s">
        <v>3043</v>
      </c>
      <c r="B1296" s="1075" t="s">
        <v>3045</v>
      </c>
      <c r="C1296" s="1071">
        <v>46252</v>
      </c>
      <c r="D1296" s="1080" t="s">
        <v>4015</v>
      </c>
      <c r="E1296" s="1076" t="s">
        <v>4016</v>
      </c>
      <c r="F1296" s="1077">
        <v>377.3</v>
      </c>
      <c r="G1296" s="1078" t="s">
        <v>4017</v>
      </c>
      <c r="H1296" s="1079">
        <v>0.45</v>
      </c>
      <c r="I1296" s="1086">
        <f t="shared" si="51"/>
        <v>169.785</v>
      </c>
      <c r="J1296" s="1087">
        <f t="shared" si="51"/>
        <v>4942.4413500000001</v>
      </c>
      <c r="K1296" s="1065"/>
    </row>
    <row r="1297" spans="1:11" s="1066" customFormat="1" ht="49.2" customHeight="1">
      <c r="A1297" s="1074" t="s">
        <v>2782</v>
      </c>
      <c r="B1297" s="1075" t="s">
        <v>4420</v>
      </c>
      <c r="C1297" s="1071">
        <v>46252</v>
      </c>
      <c r="D1297" s="1080" t="s">
        <v>4018</v>
      </c>
      <c r="E1297" s="1076" t="s">
        <v>4019</v>
      </c>
      <c r="F1297" s="1077">
        <v>5124.07</v>
      </c>
      <c r="G1297" s="1078" t="s">
        <v>1461</v>
      </c>
      <c r="H1297" s="1079">
        <v>0.1</v>
      </c>
      <c r="I1297" s="1086">
        <f t="shared" si="51"/>
        <v>512.40700000000004</v>
      </c>
      <c r="J1297" s="1087">
        <f t="shared" si="51"/>
        <v>512.40700000000004</v>
      </c>
      <c r="K1297" s="1065"/>
    </row>
    <row r="1298" spans="1:11" s="1066" customFormat="1" ht="49.2" customHeight="1">
      <c r="A1298" s="1074" t="s">
        <v>2782</v>
      </c>
      <c r="B1298" s="1075" t="s">
        <v>4420</v>
      </c>
      <c r="C1298" s="1071">
        <v>46252</v>
      </c>
      <c r="D1298" s="1080" t="s">
        <v>4020</v>
      </c>
      <c r="E1298" s="1076" t="s">
        <v>4021</v>
      </c>
      <c r="F1298" s="1077">
        <v>5124.07</v>
      </c>
      <c r="G1298" s="1078" t="s">
        <v>1461</v>
      </c>
      <c r="H1298" s="1079">
        <v>0.1</v>
      </c>
      <c r="I1298" s="1086">
        <f t="shared" si="51"/>
        <v>512.40700000000004</v>
      </c>
      <c r="J1298" s="1087">
        <f t="shared" si="51"/>
        <v>512.40700000000004</v>
      </c>
      <c r="K1298" s="1065"/>
    </row>
    <row r="1299" spans="1:11" s="1066" customFormat="1" ht="49.2" customHeight="1">
      <c r="A1299" s="1074" t="s">
        <v>3260</v>
      </c>
      <c r="B1299" s="1075" t="s">
        <v>4430</v>
      </c>
      <c r="C1299" s="1071">
        <v>46252</v>
      </c>
      <c r="D1299" s="1080" t="s">
        <v>4022</v>
      </c>
      <c r="E1299" s="1076" t="s">
        <v>4023</v>
      </c>
      <c r="F1299" s="1077">
        <v>101.84</v>
      </c>
      <c r="G1299" s="1078" t="s">
        <v>4024</v>
      </c>
      <c r="H1299" s="1079">
        <v>0.05</v>
      </c>
      <c r="I1299" s="1086">
        <f t="shared" si="51"/>
        <v>5.0920000000000005</v>
      </c>
      <c r="J1299" s="1087">
        <f t="shared" si="51"/>
        <v>136.46560000000002</v>
      </c>
      <c r="K1299" s="1065"/>
    </row>
    <row r="1300" spans="1:11" s="1066" customFormat="1" ht="49.2" customHeight="1">
      <c r="A1300" s="1074" t="s">
        <v>3043</v>
      </c>
      <c r="B1300" s="1075" t="s">
        <v>3045</v>
      </c>
      <c r="C1300" s="1071">
        <v>46252</v>
      </c>
      <c r="D1300" s="1080" t="s">
        <v>4025</v>
      </c>
      <c r="E1300" s="1076" t="s">
        <v>4026</v>
      </c>
      <c r="F1300" s="1077">
        <v>377.3</v>
      </c>
      <c r="G1300" s="1078" t="s">
        <v>3155</v>
      </c>
      <c r="H1300" s="1079">
        <v>0.1</v>
      </c>
      <c r="I1300" s="1086">
        <f t="shared" si="51"/>
        <v>37.730000000000004</v>
      </c>
      <c r="J1300" s="1087">
        <f t="shared" si="51"/>
        <v>1086.6240000000003</v>
      </c>
      <c r="K1300" s="1065"/>
    </row>
    <row r="1301" spans="1:11" s="1066" customFormat="1" ht="49.2" customHeight="1">
      <c r="A1301" s="1074" t="s">
        <v>3253</v>
      </c>
      <c r="B1301" s="1075" t="s">
        <v>3259</v>
      </c>
      <c r="C1301" s="1071">
        <v>46252</v>
      </c>
      <c r="D1301" s="1080" t="s">
        <v>4027</v>
      </c>
      <c r="E1301" s="1076" t="s">
        <v>4028</v>
      </c>
      <c r="F1301" s="1077">
        <v>602.32000000000005</v>
      </c>
      <c r="G1301" s="1078" t="s">
        <v>3248</v>
      </c>
      <c r="H1301" s="1079">
        <v>0.1</v>
      </c>
      <c r="I1301" s="1086">
        <f t="shared" si="51"/>
        <v>60.232000000000006</v>
      </c>
      <c r="J1301" s="1087">
        <f t="shared" si="51"/>
        <v>820.96216000000015</v>
      </c>
      <c r="K1301" s="1065"/>
    </row>
    <row r="1302" spans="1:11" s="1066" customFormat="1" ht="49.2" customHeight="1">
      <c r="A1302" s="1074" t="s">
        <v>3043</v>
      </c>
      <c r="B1302" s="1075" t="s">
        <v>3045</v>
      </c>
      <c r="C1302" s="1071">
        <v>46252</v>
      </c>
      <c r="D1302" s="1080" t="s">
        <v>4029</v>
      </c>
      <c r="E1302" s="1076" t="s">
        <v>4030</v>
      </c>
      <c r="F1302" s="1077">
        <v>377.3</v>
      </c>
      <c r="G1302" s="1078" t="s">
        <v>3153</v>
      </c>
      <c r="H1302" s="1079">
        <v>0.1</v>
      </c>
      <c r="I1302" s="1086">
        <f t="shared" si="51"/>
        <v>37.730000000000004</v>
      </c>
      <c r="J1302" s="1087">
        <f t="shared" si="51"/>
        <v>557.64940000000001</v>
      </c>
      <c r="K1302" s="1065"/>
    </row>
    <row r="1303" spans="1:11" s="1066" customFormat="1" ht="49.2" customHeight="1">
      <c r="A1303" s="1074" t="s">
        <v>3043</v>
      </c>
      <c r="B1303" s="1075" t="s">
        <v>3045</v>
      </c>
      <c r="C1303" s="1071">
        <v>46252</v>
      </c>
      <c r="D1303" s="1080" t="s">
        <v>4031</v>
      </c>
      <c r="E1303" s="1076" t="s">
        <v>4032</v>
      </c>
      <c r="F1303" s="1077">
        <v>377.3</v>
      </c>
      <c r="G1303" s="1078" t="s">
        <v>3594</v>
      </c>
      <c r="H1303" s="1079">
        <v>0.1</v>
      </c>
      <c r="I1303" s="1086">
        <f t="shared" si="51"/>
        <v>37.730000000000004</v>
      </c>
      <c r="J1303" s="1087">
        <f t="shared" si="51"/>
        <v>109.417</v>
      </c>
      <c r="K1303" s="1065"/>
    </row>
    <row r="1304" spans="1:11" s="1066" customFormat="1" ht="49.2" customHeight="1">
      <c r="A1304" s="1074" t="s">
        <v>2782</v>
      </c>
      <c r="B1304" s="1075" t="s">
        <v>4420</v>
      </c>
      <c r="C1304" s="1071">
        <v>46252</v>
      </c>
      <c r="D1304" s="1080" t="s">
        <v>4033</v>
      </c>
      <c r="E1304" s="1076" t="s">
        <v>4034</v>
      </c>
      <c r="F1304" s="1077">
        <v>5124.07</v>
      </c>
      <c r="G1304" s="1078" t="s">
        <v>1461</v>
      </c>
      <c r="H1304" s="1079">
        <v>0.1</v>
      </c>
      <c r="I1304" s="1086">
        <f t="shared" si="51"/>
        <v>512.40700000000004</v>
      </c>
      <c r="J1304" s="1087">
        <f t="shared" si="51"/>
        <v>512.40700000000004</v>
      </c>
      <c r="K1304" s="1065"/>
    </row>
    <row r="1305" spans="1:11" s="1066" customFormat="1" ht="49.2" customHeight="1">
      <c r="A1305" s="1074" t="s">
        <v>1966</v>
      </c>
      <c r="B1305" s="1075" t="s">
        <v>4431</v>
      </c>
      <c r="C1305" s="1071">
        <v>46252</v>
      </c>
      <c r="D1305" s="1080" t="s">
        <v>4035</v>
      </c>
      <c r="E1305" s="1076" t="s">
        <v>4036</v>
      </c>
      <c r="F1305" s="1077">
        <v>30133.35</v>
      </c>
      <c r="G1305" s="1078" t="s">
        <v>1461</v>
      </c>
      <c r="H1305" s="1079">
        <v>0.1</v>
      </c>
      <c r="I1305" s="1086">
        <f t="shared" si="51"/>
        <v>3013.335</v>
      </c>
      <c r="J1305" s="1087">
        <f t="shared" si="51"/>
        <v>3013.335</v>
      </c>
      <c r="K1305" s="1065"/>
    </row>
    <row r="1306" spans="1:11" s="1066" customFormat="1" ht="49.2" customHeight="1">
      <c r="A1306" s="1074" t="s">
        <v>2782</v>
      </c>
      <c r="B1306" s="1075" t="s">
        <v>4420</v>
      </c>
      <c r="C1306" s="1071">
        <v>46252</v>
      </c>
      <c r="D1306" s="1080" t="s">
        <v>4037</v>
      </c>
      <c r="E1306" s="1076" t="s">
        <v>4038</v>
      </c>
      <c r="F1306" s="1077">
        <v>5124.07</v>
      </c>
      <c r="G1306" s="1078" t="s">
        <v>1461</v>
      </c>
      <c r="H1306" s="1079">
        <v>0.1</v>
      </c>
      <c r="I1306" s="1086">
        <f t="shared" si="51"/>
        <v>512.40700000000004</v>
      </c>
      <c r="J1306" s="1087">
        <f t="shared" si="51"/>
        <v>512.40700000000004</v>
      </c>
      <c r="K1306" s="1065"/>
    </row>
    <row r="1307" spans="1:11" s="1066" customFormat="1" ht="49.2" customHeight="1">
      <c r="A1307" s="1074" t="s">
        <v>2784</v>
      </c>
      <c r="B1307" s="1075" t="s">
        <v>4432</v>
      </c>
      <c r="C1307" s="1071">
        <v>46252</v>
      </c>
      <c r="D1307" s="1080" t="s">
        <v>4039</v>
      </c>
      <c r="E1307" s="1076" t="s">
        <v>4040</v>
      </c>
      <c r="F1307" s="1077">
        <v>12444.99</v>
      </c>
      <c r="G1307" s="1078" t="s">
        <v>1461</v>
      </c>
      <c r="H1307" s="1079">
        <v>0.1</v>
      </c>
      <c r="I1307" s="1086">
        <f t="shared" si="51"/>
        <v>1244.499</v>
      </c>
      <c r="J1307" s="1087">
        <f t="shared" si="51"/>
        <v>1244.499</v>
      </c>
      <c r="K1307" s="1065"/>
    </row>
    <row r="1308" spans="1:11" s="1066" customFormat="1" ht="49.2" customHeight="1">
      <c r="A1308" s="1074" t="s">
        <v>2782</v>
      </c>
      <c r="B1308" s="1075" t="s">
        <v>4420</v>
      </c>
      <c r="C1308" s="1071">
        <v>46252</v>
      </c>
      <c r="D1308" s="1080" t="s">
        <v>4041</v>
      </c>
      <c r="E1308" s="1076" t="s">
        <v>4042</v>
      </c>
      <c r="F1308" s="1077">
        <v>5124.07</v>
      </c>
      <c r="G1308" s="1078" t="s">
        <v>1304</v>
      </c>
      <c r="H1308" s="1079">
        <v>0.1</v>
      </c>
      <c r="I1308" s="1086">
        <f t="shared" si="51"/>
        <v>512.40700000000004</v>
      </c>
      <c r="J1308" s="1087">
        <f t="shared" si="51"/>
        <v>512.40700000000004</v>
      </c>
      <c r="K1308" s="1065"/>
    </row>
    <row r="1309" spans="1:11" s="1066" customFormat="1" ht="49.2" customHeight="1">
      <c r="A1309" s="1074" t="s">
        <v>1966</v>
      </c>
      <c r="B1309" s="1075" t="s">
        <v>4431</v>
      </c>
      <c r="C1309" s="1071">
        <v>46252</v>
      </c>
      <c r="D1309" s="1080" t="s">
        <v>4043</v>
      </c>
      <c r="E1309" s="1076" t="s">
        <v>4044</v>
      </c>
      <c r="F1309" s="1077">
        <v>30133.35</v>
      </c>
      <c r="G1309" s="1078" t="s">
        <v>1304</v>
      </c>
      <c r="H1309" s="1079">
        <v>0.1</v>
      </c>
      <c r="I1309" s="1086">
        <f t="shared" si="51"/>
        <v>3013.335</v>
      </c>
      <c r="J1309" s="1087">
        <f t="shared" si="51"/>
        <v>3013.335</v>
      </c>
      <c r="K1309" s="1065"/>
    </row>
    <row r="1310" spans="1:11" s="1066" customFormat="1" ht="49.2" customHeight="1">
      <c r="A1310" s="1074" t="s">
        <v>2782</v>
      </c>
      <c r="B1310" s="1075" t="s">
        <v>4420</v>
      </c>
      <c r="C1310" s="1071">
        <v>46252</v>
      </c>
      <c r="D1310" s="1080" t="s">
        <v>4045</v>
      </c>
      <c r="E1310" s="1076" t="s">
        <v>4046</v>
      </c>
      <c r="F1310" s="1077">
        <v>5124.07</v>
      </c>
      <c r="G1310" s="1078" t="s">
        <v>1461</v>
      </c>
      <c r="H1310" s="1079">
        <v>0.1</v>
      </c>
      <c r="I1310" s="1086">
        <f t="shared" si="51"/>
        <v>512.40700000000004</v>
      </c>
      <c r="J1310" s="1087">
        <f t="shared" si="51"/>
        <v>512.40700000000004</v>
      </c>
      <c r="K1310" s="1065"/>
    </row>
    <row r="1311" spans="1:11" s="1066" customFormat="1" ht="49.2" customHeight="1">
      <c r="A1311" s="1074" t="s">
        <v>2784</v>
      </c>
      <c r="B1311" s="1075" t="s">
        <v>4432</v>
      </c>
      <c r="C1311" s="1071">
        <v>46252</v>
      </c>
      <c r="D1311" s="1080" t="s">
        <v>4047</v>
      </c>
      <c r="E1311" s="1076" t="s">
        <v>4048</v>
      </c>
      <c r="F1311" s="1077">
        <v>12444.99</v>
      </c>
      <c r="G1311" s="1078" t="s">
        <v>1461</v>
      </c>
      <c r="H1311" s="1079">
        <v>0.1</v>
      </c>
      <c r="I1311" s="1086">
        <f t="shared" si="51"/>
        <v>1244.499</v>
      </c>
      <c r="J1311" s="1087">
        <f t="shared" si="51"/>
        <v>1244.499</v>
      </c>
      <c r="K1311" s="1065"/>
    </row>
    <row r="1312" spans="1:11" s="1066" customFormat="1" ht="49.2" customHeight="1">
      <c r="A1312" s="1074" t="s">
        <v>2782</v>
      </c>
      <c r="B1312" s="1075" t="s">
        <v>4420</v>
      </c>
      <c r="C1312" s="1071">
        <v>46252</v>
      </c>
      <c r="D1312" s="1080" t="s">
        <v>4049</v>
      </c>
      <c r="E1312" s="1076" t="s">
        <v>4050</v>
      </c>
      <c r="F1312" s="1077">
        <v>5124.07</v>
      </c>
      <c r="G1312" s="1078" t="s">
        <v>1461</v>
      </c>
      <c r="H1312" s="1079">
        <v>0.1</v>
      </c>
      <c r="I1312" s="1086">
        <f t="shared" si="51"/>
        <v>512.40700000000004</v>
      </c>
      <c r="J1312" s="1087">
        <f t="shared" si="51"/>
        <v>512.40700000000004</v>
      </c>
      <c r="K1312" s="1065"/>
    </row>
    <row r="1313" spans="1:11" s="1066" customFormat="1" ht="49.2" customHeight="1">
      <c r="A1313" s="1074" t="s">
        <v>1967</v>
      </c>
      <c r="B1313" s="1075" t="s">
        <v>4424</v>
      </c>
      <c r="C1313" s="1071">
        <v>46252</v>
      </c>
      <c r="D1313" s="1080" t="s">
        <v>4051</v>
      </c>
      <c r="E1313" s="1076" t="s">
        <v>4052</v>
      </c>
      <c r="F1313" s="1077">
        <v>19537.02</v>
      </c>
      <c r="G1313" s="1078" t="s">
        <v>1461</v>
      </c>
      <c r="H1313" s="1079">
        <v>0.1</v>
      </c>
      <c r="I1313" s="1086">
        <f t="shared" si="51"/>
        <v>1953.7020000000002</v>
      </c>
      <c r="J1313" s="1087">
        <f t="shared" si="51"/>
        <v>1953.7020000000002</v>
      </c>
      <c r="K1313" s="1065"/>
    </row>
    <row r="1314" spans="1:11" s="1066" customFormat="1" ht="49.2" customHeight="1">
      <c r="A1314" s="1074" t="s">
        <v>2784</v>
      </c>
      <c r="B1314" s="1075" t="s">
        <v>4432</v>
      </c>
      <c r="C1314" s="1071">
        <v>46252</v>
      </c>
      <c r="D1314" s="1080" t="s">
        <v>4053</v>
      </c>
      <c r="E1314" s="1076" t="s">
        <v>4054</v>
      </c>
      <c r="F1314" s="1077">
        <v>12444.99</v>
      </c>
      <c r="G1314" s="1078" t="s">
        <v>1304</v>
      </c>
      <c r="H1314" s="1079">
        <v>0.1</v>
      </c>
      <c r="I1314" s="1086">
        <f t="shared" si="51"/>
        <v>1244.499</v>
      </c>
      <c r="J1314" s="1087">
        <f t="shared" si="51"/>
        <v>1244.499</v>
      </c>
      <c r="K1314" s="1065"/>
    </row>
    <row r="1315" spans="1:11" s="1066" customFormat="1" ht="49.2" customHeight="1">
      <c r="A1315" s="1074" t="s">
        <v>2782</v>
      </c>
      <c r="B1315" s="1075" t="s">
        <v>4420</v>
      </c>
      <c r="C1315" s="1071">
        <v>46252</v>
      </c>
      <c r="D1315" s="1080" t="s">
        <v>4055</v>
      </c>
      <c r="E1315" s="1076" t="s">
        <v>4056</v>
      </c>
      <c r="F1315" s="1077">
        <v>5124.07</v>
      </c>
      <c r="G1315" s="1078" t="s">
        <v>1461</v>
      </c>
      <c r="H1315" s="1079">
        <v>0.1</v>
      </c>
      <c r="I1315" s="1086">
        <f t="shared" si="51"/>
        <v>512.40700000000004</v>
      </c>
      <c r="J1315" s="1087">
        <f t="shared" si="51"/>
        <v>512.40700000000004</v>
      </c>
      <c r="K1315" s="1065"/>
    </row>
    <row r="1316" spans="1:11" s="1066" customFormat="1" ht="49.2" customHeight="1">
      <c r="A1316" s="1074" t="s">
        <v>1967</v>
      </c>
      <c r="B1316" s="1075" t="s">
        <v>4424</v>
      </c>
      <c r="C1316" s="1071">
        <v>46252</v>
      </c>
      <c r="D1316" s="1080" t="s">
        <v>4057</v>
      </c>
      <c r="E1316" s="1076" t="s">
        <v>4058</v>
      </c>
      <c r="F1316" s="1077">
        <v>19537.02</v>
      </c>
      <c r="G1316" s="1078" t="s">
        <v>1304</v>
      </c>
      <c r="H1316" s="1079">
        <v>0.1</v>
      </c>
      <c r="I1316" s="1086">
        <f t="shared" si="51"/>
        <v>1953.7020000000002</v>
      </c>
      <c r="J1316" s="1087">
        <f t="shared" si="51"/>
        <v>1953.7020000000002</v>
      </c>
      <c r="K1316" s="1065"/>
    </row>
    <row r="1317" spans="1:11" s="1066" customFormat="1" ht="49.2" customHeight="1">
      <c r="A1317" s="1074" t="s">
        <v>2782</v>
      </c>
      <c r="B1317" s="1075" t="s">
        <v>4420</v>
      </c>
      <c r="C1317" s="1071">
        <v>46252</v>
      </c>
      <c r="D1317" s="1080" t="s">
        <v>4059</v>
      </c>
      <c r="E1317" s="1076" t="s">
        <v>4060</v>
      </c>
      <c r="F1317" s="1077">
        <v>5124.07</v>
      </c>
      <c r="G1317" s="1078" t="s">
        <v>1461</v>
      </c>
      <c r="H1317" s="1079">
        <v>0.1</v>
      </c>
      <c r="I1317" s="1086">
        <f t="shared" si="51"/>
        <v>512.40700000000004</v>
      </c>
      <c r="J1317" s="1087">
        <f t="shared" si="51"/>
        <v>512.40700000000004</v>
      </c>
      <c r="K1317" s="1065"/>
    </row>
    <row r="1318" spans="1:11" s="1066" customFormat="1" ht="49.2" customHeight="1">
      <c r="A1318" s="1074" t="s">
        <v>2782</v>
      </c>
      <c r="B1318" s="1075" t="s">
        <v>4420</v>
      </c>
      <c r="C1318" s="1071">
        <v>46252</v>
      </c>
      <c r="D1318" s="1080" t="s">
        <v>4061</v>
      </c>
      <c r="E1318" s="1076" t="s">
        <v>4062</v>
      </c>
      <c r="F1318" s="1077">
        <v>5124.07</v>
      </c>
      <c r="G1318" s="1078" t="s">
        <v>1461</v>
      </c>
      <c r="H1318" s="1079">
        <v>0.1</v>
      </c>
      <c r="I1318" s="1086">
        <f t="shared" si="51"/>
        <v>512.40700000000004</v>
      </c>
      <c r="J1318" s="1087">
        <f t="shared" si="51"/>
        <v>512.40700000000004</v>
      </c>
      <c r="K1318" s="1065"/>
    </row>
    <row r="1319" spans="1:11" s="1066" customFormat="1" ht="49.2" customHeight="1">
      <c r="A1319" s="1074" t="s">
        <v>1967</v>
      </c>
      <c r="B1319" s="1075" t="s">
        <v>4424</v>
      </c>
      <c r="C1319" s="1071">
        <v>46252</v>
      </c>
      <c r="D1319" s="1080" t="s">
        <v>4063</v>
      </c>
      <c r="E1319" s="1076" t="s">
        <v>4064</v>
      </c>
      <c r="F1319" s="1077">
        <v>19537.02</v>
      </c>
      <c r="G1319" s="1078" t="s">
        <v>1461</v>
      </c>
      <c r="H1319" s="1079">
        <v>0.1</v>
      </c>
      <c r="I1319" s="1086">
        <f t="shared" si="51"/>
        <v>1953.7020000000002</v>
      </c>
      <c r="J1319" s="1087">
        <f t="shared" si="51"/>
        <v>1953.7020000000002</v>
      </c>
      <c r="K1319" s="1065"/>
    </row>
    <row r="1320" spans="1:11" s="1066" customFormat="1" ht="49.2" customHeight="1">
      <c r="A1320" s="1074" t="s">
        <v>2782</v>
      </c>
      <c r="B1320" s="1075" t="s">
        <v>4420</v>
      </c>
      <c r="C1320" s="1071">
        <v>46253</v>
      </c>
      <c r="D1320" s="1080" t="s">
        <v>4065</v>
      </c>
      <c r="E1320" s="1076" t="s">
        <v>4066</v>
      </c>
      <c r="F1320" s="1077">
        <v>5124.07</v>
      </c>
      <c r="G1320" s="1078" t="s">
        <v>1461</v>
      </c>
      <c r="H1320" s="1079">
        <v>0.1</v>
      </c>
      <c r="I1320" s="1086">
        <f t="shared" si="51"/>
        <v>512.40700000000004</v>
      </c>
      <c r="J1320" s="1087">
        <f t="shared" si="51"/>
        <v>512.40700000000004</v>
      </c>
      <c r="K1320" s="1065"/>
    </row>
    <row r="1321" spans="1:11" s="1066" customFormat="1" ht="49.2" customHeight="1">
      <c r="A1321" s="1074" t="s">
        <v>2784</v>
      </c>
      <c r="B1321" s="1075" t="s">
        <v>4432</v>
      </c>
      <c r="C1321" s="1071">
        <v>46253</v>
      </c>
      <c r="D1321" s="1080" t="s">
        <v>4067</v>
      </c>
      <c r="E1321" s="1076" t="s">
        <v>4068</v>
      </c>
      <c r="F1321" s="1077">
        <v>12444.99</v>
      </c>
      <c r="G1321" s="1078" t="s">
        <v>1304</v>
      </c>
      <c r="H1321" s="1079">
        <v>0.1</v>
      </c>
      <c r="I1321" s="1086">
        <f t="shared" si="51"/>
        <v>1244.499</v>
      </c>
      <c r="J1321" s="1087">
        <f t="shared" si="51"/>
        <v>1244.499</v>
      </c>
      <c r="K1321" s="1065"/>
    </row>
    <row r="1322" spans="1:11" s="1066" customFormat="1" ht="49.2" customHeight="1">
      <c r="A1322" s="1074" t="s">
        <v>2782</v>
      </c>
      <c r="B1322" s="1075" t="s">
        <v>4420</v>
      </c>
      <c r="C1322" s="1071">
        <v>46253</v>
      </c>
      <c r="D1322" s="1080" t="s">
        <v>4069</v>
      </c>
      <c r="E1322" s="1076" t="s">
        <v>4070</v>
      </c>
      <c r="F1322" s="1077">
        <v>5124.07</v>
      </c>
      <c r="G1322" s="1078" t="s">
        <v>1304</v>
      </c>
      <c r="H1322" s="1079">
        <v>0.1</v>
      </c>
      <c r="I1322" s="1086">
        <f t="shared" si="51"/>
        <v>512.40700000000004</v>
      </c>
      <c r="J1322" s="1087">
        <f t="shared" si="51"/>
        <v>512.40700000000004</v>
      </c>
      <c r="K1322" s="1065"/>
    </row>
    <row r="1323" spans="1:11" s="1066" customFormat="1" ht="49.2" customHeight="1">
      <c r="A1323" s="1074" t="s">
        <v>2782</v>
      </c>
      <c r="B1323" s="1075" t="s">
        <v>4420</v>
      </c>
      <c r="C1323" s="1071">
        <v>46253</v>
      </c>
      <c r="D1323" s="1080" t="s">
        <v>4071</v>
      </c>
      <c r="E1323" s="1076" t="s">
        <v>4072</v>
      </c>
      <c r="F1323" s="1077">
        <v>5124.07</v>
      </c>
      <c r="G1323" s="1078" t="s">
        <v>1304</v>
      </c>
      <c r="H1323" s="1079">
        <v>0.1</v>
      </c>
      <c r="I1323" s="1086">
        <f t="shared" si="51"/>
        <v>512.40700000000004</v>
      </c>
      <c r="J1323" s="1087">
        <f t="shared" si="51"/>
        <v>512.40700000000004</v>
      </c>
      <c r="K1323" s="1065"/>
    </row>
    <row r="1324" spans="1:11" s="1066" customFormat="1" ht="49.2" customHeight="1">
      <c r="A1324" s="1074" t="s">
        <v>2782</v>
      </c>
      <c r="B1324" s="1075" t="s">
        <v>4420</v>
      </c>
      <c r="C1324" s="1071">
        <v>46253</v>
      </c>
      <c r="D1324" s="1080" t="s">
        <v>4073</v>
      </c>
      <c r="E1324" s="1076" t="s">
        <v>4074</v>
      </c>
      <c r="F1324" s="1077">
        <v>5124.07</v>
      </c>
      <c r="G1324" s="1078" t="s">
        <v>1304</v>
      </c>
      <c r="H1324" s="1079">
        <v>0.1</v>
      </c>
      <c r="I1324" s="1086">
        <f t="shared" si="51"/>
        <v>512.40700000000004</v>
      </c>
      <c r="J1324" s="1087">
        <f t="shared" si="51"/>
        <v>512.40700000000004</v>
      </c>
      <c r="K1324" s="1065"/>
    </row>
    <row r="1325" spans="1:11" s="1066" customFormat="1" ht="49.2" customHeight="1">
      <c r="A1325" s="1074" t="s">
        <v>2782</v>
      </c>
      <c r="B1325" s="1075" t="s">
        <v>4420</v>
      </c>
      <c r="C1325" s="1071">
        <v>46253</v>
      </c>
      <c r="D1325" s="1080" t="s">
        <v>4075</v>
      </c>
      <c r="E1325" s="1076" t="s">
        <v>4076</v>
      </c>
      <c r="F1325" s="1077">
        <v>5124.07</v>
      </c>
      <c r="G1325" s="1078" t="s">
        <v>1461</v>
      </c>
      <c r="H1325" s="1079">
        <v>0.1</v>
      </c>
      <c r="I1325" s="1086">
        <f t="shared" si="51"/>
        <v>512.40700000000004</v>
      </c>
      <c r="J1325" s="1087">
        <f t="shared" si="51"/>
        <v>512.40700000000004</v>
      </c>
      <c r="K1325" s="1065"/>
    </row>
    <row r="1326" spans="1:11" s="1066" customFormat="1" ht="49.2" customHeight="1">
      <c r="A1326" s="1074" t="s">
        <v>2784</v>
      </c>
      <c r="B1326" s="1075" t="s">
        <v>4432</v>
      </c>
      <c r="C1326" s="1071">
        <v>46253</v>
      </c>
      <c r="D1326" s="1080" t="s">
        <v>4077</v>
      </c>
      <c r="E1326" s="1076" t="s">
        <v>4078</v>
      </c>
      <c r="F1326" s="1077">
        <v>12444.99</v>
      </c>
      <c r="G1326" s="1078" t="s">
        <v>1461</v>
      </c>
      <c r="H1326" s="1079">
        <v>0.1</v>
      </c>
      <c r="I1326" s="1086">
        <f t="shared" si="51"/>
        <v>1244.499</v>
      </c>
      <c r="J1326" s="1087">
        <f t="shared" si="51"/>
        <v>1244.499</v>
      </c>
      <c r="K1326" s="1065"/>
    </row>
    <row r="1327" spans="1:11" s="1066" customFormat="1" ht="49.2" customHeight="1">
      <c r="A1327" s="1074" t="s">
        <v>2782</v>
      </c>
      <c r="B1327" s="1075" t="s">
        <v>4420</v>
      </c>
      <c r="C1327" s="1071">
        <v>46253</v>
      </c>
      <c r="D1327" s="1080" t="s">
        <v>4079</v>
      </c>
      <c r="E1327" s="1076" t="s">
        <v>4080</v>
      </c>
      <c r="F1327" s="1077">
        <v>5124.07</v>
      </c>
      <c r="G1327" s="1078" t="s">
        <v>1304</v>
      </c>
      <c r="H1327" s="1079">
        <v>0.1</v>
      </c>
      <c r="I1327" s="1086">
        <f t="shared" si="51"/>
        <v>512.40700000000004</v>
      </c>
      <c r="J1327" s="1087">
        <f t="shared" si="51"/>
        <v>512.40700000000004</v>
      </c>
      <c r="K1327" s="1065"/>
    </row>
    <row r="1328" spans="1:11" s="1066" customFormat="1" ht="49.2" customHeight="1">
      <c r="A1328" s="1074" t="s">
        <v>2784</v>
      </c>
      <c r="B1328" s="1075" t="s">
        <v>4432</v>
      </c>
      <c r="C1328" s="1071">
        <v>46253</v>
      </c>
      <c r="D1328" s="1080" t="s">
        <v>4081</v>
      </c>
      <c r="E1328" s="1076" t="s">
        <v>4082</v>
      </c>
      <c r="F1328" s="1077">
        <v>12444.99</v>
      </c>
      <c r="G1328" s="1078" t="s">
        <v>1461</v>
      </c>
      <c r="H1328" s="1079">
        <v>0.1</v>
      </c>
      <c r="I1328" s="1086">
        <f t="shared" si="51"/>
        <v>1244.499</v>
      </c>
      <c r="J1328" s="1087">
        <f t="shared" si="51"/>
        <v>1244.499</v>
      </c>
      <c r="K1328" s="1065"/>
    </row>
    <row r="1329" spans="1:11" s="1066" customFormat="1" ht="49.2" customHeight="1">
      <c r="A1329" s="1074" t="s">
        <v>1765</v>
      </c>
      <c r="B1329" s="1075" t="s">
        <v>3042</v>
      </c>
      <c r="C1329" s="1071">
        <v>46253</v>
      </c>
      <c r="D1329" s="1080" t="s">
        <v>4083</v>
      </c>
      <c r="E1329" s="1076" t="s">
        <v>4084</v>
      </c>
      <c r="F1329" s="1077">
        <v>22.31</v>
      </c>
      <c r="G1329" s="1078" t="s">
        <v>4085</v>
      </c>
      <c r="H1329" s="1079">
        <v>1</v>
      </c>
      <c r="I1329" s="1086">
        <f t="shared" si="51"/>
        <v>22.31</v>
      </c>
      <c r="J1329" s="1087">
        <f t="shared" si="51"/>
        <v>103930.4657</v>
      </c>
      <c r="K1329" s="1065"/>
    </row>
    <row r="1330" spans="1:11" s="1066" customFormat="1" ht="49.2" customHeight="1">
      <c r="A1330" s="1074" t="s">
        <v>1471</v>
      </c>
      <c r="B1330" s="1075" t="s">
        <v>4433</v>
      </c>
      <c r="C1330" s="1071">
        <v>46253</v>
      </c>
      <c r="D1330" s="1080" t="s">
        <v>4086</v>
      </c>
      <c r="E1330" s="1076" t="s">
        <v>4087</v>
      </c>
      <c r="F1330" s="1077">
        <v>212.41</v>
      </c>
      <c r="G1330" s="1078" t="s">
        <v>2245</v>
      </c>
      <c r="H1330" s="1079">
        <v>0.45</v>
      </c>
      <c r="I1330" s="1086">
        <f t="shared" si="51"/>
        <v>95.584500000000006</v>
      </c>
      <c r="J1330" s="1087">
        <f t="shared" si="51"/>
        <v>7538.7495150000004</v>
      </c>
      <c r="K1330" s="1065"/>
    </row>
    <row r="1331" spans="1:11" s="1066" customFormat="1" ht="49.2" customHeight="1">
      <c r="A1331" s="1074" t="s">
        <v>1471</v>
      </c>
      <c r="B1331" s="1075" t="s">
        <v>4433</v>
      </c>
      <c r="C1331" s="1071">
        <v>46253</v>
      </c>
      <c r="D1331" s="1080" t="s">
        <v>4088</v>
      </c>
      <c r="E1331" s="1076" t="s">
        <v>4089</v>
      </c>
      <c r="F1331" s="1077">
        <v>212.41</v>
      </c>
      <c r="G1331" s="1078" t="s">
        <v>2246</v>
      </c>
      <c r="H1331" s="1079">
        <v>0.45</v>
      </c>
      <c r="I1331" s="1086">
        <f>H1331*F1331</f>
        <v>95.584500000000006</v>
      </c>
      <c r="J1331" s="1087">
        <f t="shared" ref="I1331:J1394" si="52">I1331*G1331</f>
        <v>9449.4836699999996</v>
      </c>
      <c r="K1331" s="1065"/>
    </row>
    <row r="1332" spans="1:11" s="1066" customFormat="1" ht="49.2" customHeight="1">
      <c r="A1332" s="1074" t="s">
        <v>1471</v>
      </c>
      <c r="B1332" s="1075" t="s">
        <v>4433</v>
      </c>
      <c r="C1332" s="1071">
        <v>46253</v>
      </c>
      <c r="D1332" s="1080" t="s">
        <v>4090</v>
      </c>
      <c r="E1332" s="1076" t="s">
        <v>4091</v>
      </c>
      <c r="F1332" s="1077">
        <v>212.41</v>
      </c>
      <c r="G1332" s="1078" t="s">
        <v>2257</v>
      </c>
      <c r="H1332" s="1079">
        <v>0.45</v>
      </c>
      <c r="I1332" s="1086">
        <f>H1332*F1332</f>
        <v>95.584500000000006</v>
      </c>
      <c r="J1332" s="1087">
        <f t="shared" si="52"/>
        <v>9438.0135300000002</v>
      </c>
      <c r="K1332" s="1065"/>
    </row>
    <row r="1333" spans="1:11" s="1066" customFormat="1" ht="49.2" customHeight="1">
      <c r="A1333" s="1074" t="s">
        <v>3043</v>
      </c>
      <c r="B1333" s="1075" t="s">
        <v>3045</v>
      </c>
      <c r="C1333" s="1071">
        <v>46253</v>
      </c>
      <c r="D1333" s="1080" t="s">
        <v>4092</v>
      </c>
      <c r="E1333" s="1076" t="s">
        <v>4093</v>
      </c>
      <c r="F1333" s="1077">
        <v>377.3</v>
      </c>
      <c r="G1333" s="1078" t="s">
        <v>3155</v>
      </c>
      <c r="H1333" s="1079">
        <v>0.1</v>
      </c>
      <c r="I1333" s="1086">
        <f t="shared" si="52"/>
        <v>37.730000000000004</v>
      </c>
      <c r="J1333" s="1087">
        <f t="shared" si="52"/>
        <v>1086.6240000000003</v>
      </c>
      <c r="K1333" s="1065"/>
    </row>
    <row r="1334" spans="1:11" s="1066" customFormat="1" ht="49.2" customHeight="1">
      <c r="A1334" s="1074" t="s">
        <v>3043</v>
      </c>
      <c r="B1334" s="1075" t="s">
        <v>3045</v>
      </c>
      <c r="C1334" s="1071">
        <v>46253</v>
      </c>
      <c r="D1334" s="1080" t="s">
        <v>4094</v>
      </c>
      <c r="E1334" s="1076" t="s">
        <v>4095</v>
      </c>
      <c r="F1334" s="1077">
        <v>377.3</v>
      </c>
      <c r="G1334" s="1078" t="s">
        <v>3901</v>
      </c>
      <c r="H1334" s="1079">
        <v>0.1</v>
      </c>
      <c r="I1334" s="1086">
        <f t="shared" si="52"/>
        <v>37.730000000000004</v>
      </c>
      <c r="J1334" s="1087">
        <f t="shared" si="52"/>
        <v>844.39740000000006</v>
      </c>
      <c r="K1334" s="1065"/>
    </row>
    <row r="1335" spans="1:11" s="1066" customFormat="1" ht="49.2" customHeight="1">
      <c r="A1335" s="1074" t="s">
        <v>3043</v>
      </c>
      <c r="B1335" s="1075" t="s">
        <v>3045</v>
      </c>
      <c r="C1335" s="1071">
        <v>46253</v>
      </c>
      <c r="D1335" s="1080" t="s">
        <v>4096</v>
      </c>
      <c r="E1335" s="1076" t="s">
        <v>4097</v>
      </c>
      <c r="F1335" s="1077">
        <v>377.3</v>
      </c>
      <c r="G1335" s="1078" t="s">
        <v>3725</v>
      </c>
      <c r="H1335" s="1079">
        <v>0.1</v>
      </c>
      <c r="I1335" s="1086">
        <f t="shared" si="52"/>
        <v>37.730000000000004</v>
      </c>
      <c r="J1335" s="1087">
        <f t="shared" si="52"/>
        <v>910.80220000000008</v>
      </c>
      <c r="K1335" s="1065"/>
    </row>
    <row r="1336" spans="1:11" s="1066" customFormat="1" ht="49.2" customHeight="1">
      <c r="A1336" s="1074" t="s">
        <v>3043</v>
      </c>
      <c r="B1336" s="1075" t="s">
        <v>3045</v>
      </c>
      <c r="C1336" s="1071">
        <v>46253</v>
      </c>
      <c r="D1336" s="1080" t="s">
        <v>4098</v>
      </c>
      <c r="E1336" s="1076" t="s">
        <v>4099</v>
      </c>
      <c r="F1336" s="1077">
        <v>377.3</v>
      </c>
      <c r="G1336" s="1078" t="s">
        <v>3734</v>
      </c>
      <c r="H1336" s="1079">
        <v>0.1</v>
      </c>
      <c r="I1336" s="1086">
        <f t="shared" si="52"/>
        <v>37.730000000000004</v>
      </c>
      <c r="J1336" s="1087">
        <f t="shared" si="52"/>
        <v>1088.5105000000001</v>
      </c>
      <c r="K1336" s="1065"/>
    </row>
    <row r="1337" spans="1:11" s="1066" customFormat="1" ht="49.2" customHeight="1">
      <c r="A1337" s="1074" t="s">
        <v>3043</v>
      </c>
      <c r="B1337" s="1075" t="s">
        <v>3045</v>
      </c>
      <c r="C1337" s="1071">
        <v>46253</v>
      </c>
      <c r="D1337" s="1080" t="s">
        <v>4100</v>
      </c>
      <c r="E1337" s="1076" t="s">
        <v>4101</v>
      </c>
      <c r="F1337" s="1077">
        <v>377.3</v>
      </c>
      <c r="G1337" s="1078" t="s">
        <v>3910</v>
      </c>
      <c r="H1337" s="1079">
        <v>0.1</v>
      </c>
      <c r="I1337" s="1086">
        <f t="shared" si="52"/>
        <v>37.730000000000004</v>
      </c>
      <c r="J1337" s="1087">
        <f t="shared" si="52"/>
        <v>918.34820000000013</v>
      </c>
      <c r="K1337" s="1065"/>
    </row>
    <row r="1338" spans="1:11" s="1066" customFormat="1" ht="49.2" customHeight="1">
      <c r="A1338" s="1074" t="s">
        <v>3043</v>
      </c>
      <c r="B1338" s="1075" t="s">
        <v>3045</v>
      </c>
      <c r="C1338" s="1071">
        <v>46253</v>
      </c>
      <c r="D1338" s="1080" t="s">
        <v>4102</v>
      </c>
      <c r="E1338" s="1076" t="s">
        <v>4103</v>
      </c>
      <c r="F1338" s="1077">
        <v>377.3</v>
      </c>
      <c r="G1338" s="1078" t="s">
        <v>3155</v>
      </c>
      <c r="H1338" s="1079">
        <v>0.1</v>
      </c>
      <c r="I1338" s="1086">
        <f t="shared" si="52"/>
        <v>37.730000000000004</v>
      </c>
      <c r="J1338" s="1087">
        <f t="shared" si="52"/>
        <v>1086.6240000000003</v>
      </c>
      <c r="K1338" s="1065"/>
    </row>
    <row r="1339" spans="1:11" s="1066" customFormat="1" ht="49.2" customHeight="1">
      <c r="A1339" s="1074" t="s">
        <v>1308</v>
      </c>
      <c r="B1339" s="1075" t="s">
        <v>4434</v>
      </c>
      <c r="C1339" s="1071">
        <v>46253</v>
      </c>
      <c r="D1339" s="1080" t="s">
        <v>4104</v>
      </c>
      <c r="E1339" s="1076" t="s">
        <v>4105</v>
      </c>
      <c r="F1339" s="1077">
        <v>884.56</v>
      </c>
      <c r="G1339" s="1078" t="s">
        <v>2248</v>
      </c>
      <c r="H1339" s="1079">
        <v>0.45</v>
      </c>
      <c r="I1339" s="1086">
        <f t="shared" si="52"/>
        <v>398.05199999999996</v>
      </c>
      <c r="J1339" s="1087">
        <f t="shared" si="52"/>
        <v>34630.523999999998</v>
      </c>
      <c r="K1339" s="1065"/>
    </row>
    <row r="1340" spans="1:11" s="1066" customFormat="1" ht="49.2" customHeight="1">
      <c r="A1340" s="1074" t="s">
        <v>1967</v>
      </c>
      <c r="B1340" s="1075" t="s">
        <v>3628</v>
      </c>
      <c r="C1340" s="1071">
        <v>46254</v>
      </c>
      <c r="D1340" s="1080" t="s">
        <v>4106</v>
      </c>
      <c r="E1340" s="1076" t="s">
        <v>4107</v>
      </c>
      <c r="F1340" s="1077">
        <v>19537.02</v>
      </c>
      <c r="G1340" s="1078" t="s">
        <v>1461</v>
      </c>
      <c r="H1340" s="1079">
        <v>0.05</v>
      </c>
      <c r="I1340" s="1086">
        <f t="shared" si="52"/>
        <v>976.85100000000011</v>
      </c>
      <c r="J1340" s="1087">
        <f t="shared" si="52"/>
        <v>976.85100000000011</v>
      </c>
      <c r="K1340" s="1065"/>
    </row>
    <row r="1341" spans="1:11" s="1066" customFormat="1" ht="49.2" customHeight="1">
      <c r="A1341" s="1074" t="s">
        <v>1967</v>
      </c>
      <c r="B1341" s="1075" t="s">
        <v>3628</v>
      </c>
      <c r="C1341" s="1071">
        <v>46254</v>
      </c>
      <c r="D1341" s="1080" t="s">
        <v>4108</v>
      </c>
      <c r="E1341" s="1076" t="s">
        <v>4109</v>
      </c>
      <c r="F1341" s="1077">
        <v>19537.02</v>
      </c>
      <c r="G1341" s="1078" t="s">
        <v>1461</v>
      </c>
      <c r="H1341" s="1079">
        <v>0.05</v>
      </c>
      <c r="I1341" s="1086">
        <f t="shared" si="52"/>
        <v>976.85100000000011</v>
      </c>
      <c r="J1341" s="1087">
        <f t="shared" si="52"/>
        <v>976.85100000000011</v>
      </c>
      <c r="K1341" s="1065"/>
    </row>
    <row r="1342" spans="1:11" s="1066" customFormat="1" ht="49.2" customHeight="1">
      <c r="A1342" s="1074" t="s">
        <v>1967</v>
      </c>
      <c r="B1342" s="1075" t="s">
        <v>3628</v>
      </c>
      <c r="C1342" s="1071">
        <v>46254</v>
      </c>
      <c r="D1342" s="1080" t="s">
        <v>4110</v>
      </c>
      <c r="E1342" s="1076" t="s">
        <v>4111</v>
      </c>
      <c r="F1342" s="1077">
        <v>19537.02</v>
      </c>
      <c r="G1342" s="1078" t="s">
        <v>1461</v>
      </c>
      <c r="H1342" s="1079">
        <v>0.05</v>
      </c>
      <c r="I1342" s="1086">
        <f t="shared" si="52"/>
        <v>976.85100000000011</v>
      </c>
      <c r="J1342" s="1087">
        <f t="shared" si="52"/>
        <v>976.85100000000011</v>
      </c>
      <c r="K1342" s="1065"/>
    </row>
    <row r="1343" spans="1:11" s="1066" customFormat="1" ht="49.2" customHeight="1">
      <c r="A1343" s="1074" t="s">
        <v>1966</v>
      </c>
      <c r="B1343" s="1075" t="s">
        <v>4435</v>
      </c>
      <c r="C1343" s="1071">
        <v>46254</v>
      </c>
      <c r="D1343" s="1080" t="s">
        <v>4112</v>
      </c>
      <c r="E1343" s="1076" t="s">
        <v>4113</v>
      </c>
      <c r="F1343" s="1077">
        <v>30133.35</v>
      </c>
      <c r="G1343" s="1078" t="s">
        <v>1461</v>
      </c>
      <c r="H1343" s="1079">
        <v>0.05</v>
      </c>
      <c r="I1343" s="1086">
        <f t="shared" si="52"/>
        <v>1506.6675</v>
      </c>
      <c r="J1343" s="1087">
        <f t="shared" si="52"/>
        <v>1506.6675</v>
      </c>
      <c r="K1343" s="1065"/>
    </row>
    <row r="1344" spans="1:11" s="1066" customFormat="1" ht="49.2" customHeight="1">
      <c r="A1344" s="1074" t="s">
        <v>1966</v>
      </c>
      <c r="B1344" s="1075" t="s">
        <v>4435</v>
      </c>
      <c r="C1344" s="1071">
        <v>46254</v>
      </c>
      <c r="D1344" s="1080" t="s">
        <v>4114</v>
      </c>
      <c r="E1344" s="1076" t="s">
        <v>4115</v>
      </c>
      <c r="F1344" s="1077">
        <v>30133.35</v>
      </c>
      <c r="G1344" s="1078" t="s">
        <v>1304</v>
      </c>
      <c r="H1344" s="1079">
        <v>0.05</v>
      </c>
      <c r="I1344" s="1086">
        <f t="shared" si="52"/>
        <v>1506.6675</v>
      </c>
      <c r="J1344" s="1087">
        <f t="shared" si="52"/>
        <v>1506.6675</v>
      </c>
      <c r="K1344" s="1065"/>
    </row>
    <row r="1345" spans="1:11" s="1066" customFormat="1" ht="49.2" customHeight="1">
      <c r="A1345" s="1074" t="s">
        <v>2488</v>
      </c>
      <c r="B1345" s="1075" t="s">
        <v>4436</v>
      </c>
      <c r="C1345" s="1071">
        <v>46254</v>
      </c>
      <c r="D1345" s="1080" t="s">
        <v>4116</v>
      </c>
      <c r="E1345" s="1076" t="s">
        <v>4117</v>
      </c>
      <c r="F1345" s="1077">
        <v>639.16999999999996</v>
      </c>
      <c r="G1345" s="1078" t="s">
        <v>4118</v>
      </c>
      <c r="H1345" s="1079">
        <v>0.05</v>
      </c>
      <c r="I1345" s="1086">
        <f t="shared" si="52"/>
        <v>31.958500000000001</v>
      </c>
      <c r="J1345" s="1087">
        <f t="shared" si="52"/>
        <v>2122.363985</v>
      </c>
      <c r="K1345" s="1065"/>
    </row>
    <row r="1346" spans="1:11" s="1066" customFormat="1" ht="49.2" customHeight="1">
      <c r="A1346" s="1074" t="s">
        <v>2488</v>
      </c>
      <c r="B1346" s="1075" t="s">
        <v>4436</v>
      </c>
      <c r="C1346" s="1071">
        <v>46254</v>
      </c>
      <c r="D1346" s="1080" t="s">
        <v>4119</v>
      </c>
      <c r="E1346" s="1076" t="s">
        <v>4120</v>
      </c>
      <c r="F1346" s="1077">
        <v>639.16999999999996</v>
      </c>
      <c r="G1346" s="1078" t="s">
        <v>4121</v>
      </c>
      <c r="H1346" s="1079">
        <v>0.05</v>
      </c>
      <c r="I1346" s="1086">
        <f t="shared" si="52"/>
        <v>31.958500000000001</v>
      </c>
      <c r="J1346" s="1087">
        <f t="shared" si="52"/>
        <v>1613.90425</v>
      </c>
      <c r="K1346" s="1065"/>
    </row>
    <row r="1347" spans="1:11" s="1066" customFormat="1" ht="49.2" customHeight="1">
      <c r="A1347" s="1074" t="s">
        <v>2488</v>
      </c>
      <c r="B1347" s="1075" t="s">
        <v>4436</v>
      </c>
      <c r="C1347" s="1071">
        <v>46254</v>
      </c>
      <c r="D1347" s="1080" t="s">
        <v>4122</v>
      </c>
      <c r="E1347" s="1076" t="s">
        <v>4123</v>
      </c>
      <c r="F1347" s="1077">
        <v>639.16999999999996</v>
      </c>
      <c r="G1347" s="1078" t="s">
        <v>4124</v>
      </c>
      <c r="H1347" s="1079">
        <v>0.05</v>
      </c>
      <c r="I1347" s="1086">
        <f t="shared" si="52"/>
        <v>31.958500000000001</v>
      </c>
      <c r="J1347" s="1087">
        <f t="shared" si="52"/>
        <v>1722.56315</v>
      </c>
      <c r="K1347" s="1065"/>
    </row>
    <row r="1348" spans="1:11" s="1066" customFormat="1" ht="49.2" customHeight="1">
      <c r="A1348" s="1074" t="s">
        <v>2269</v>
      </c>
      <c r="B1348" s="1075" t="s">
        <v>4437</v>
      </c>
      <c r="C1348" s="1071">
        <v>46254</v>
      </c>
      <c r="D1348" s="1080" t="s">
        <v>4125</v>
      </c>
      <c r="E1348" s="1076" t="s">
        <v>4126</v>
      </c>
      <c r="F1348" s="1077">
        <v>875.83</v>
      </c>
      <c r="G1348" s="1078" t="s">
        <v>4127</v>
      </c>
      <c r="H1348" s="1079">
        <v>0.05</v>
      </c>
      <c r="I1348" s="1086">
        <f t="shared" si="52"/>
        <v>43.791500000000006</v>
      </c>
      <c r="J1348" s="1087">
        <f t="shared" si="52"/>
        <v>2661.2094550000006</v>
      </c>
      <c r="K1348" s="1065"/>
    </row>
    <row r="1349" spans="1:11" s="1066" customFormat="1" ht="49.2" customHeight="1">
      <c r="A1349" s="1074" t="s">
        <v>2268</v>
      </c>
      <c r="B1349" s="1075" t="s">
        <v>4438</v>
      </c>
      <c r="C1349" s="1071">
        <v>46254</v>
      </c>
      <c r="D1349" s="1080" t="s">
        <v>4128</v>
      </c>
      <c r="E1349" s="1076" t="s">
        <v>4129</v>
      </c>
      <c r="F1349" s="1077">
        <v>1017.44</v>
      </c>
      <c r="G1349" s="1078" t="s">
        <v>3542</v>
      </c>
      <c r="H1349" s="1079">
        <v>0.05</v>
      </c>
      <c r="I1349" s="1086">
        <f t="shared" si="52"/>
        <v>50.872000000000007</v>
      </c>
      <c r="J1349" s="1087">
        <f t="shared" si="52"/>
        <v>2543.6000000000004</v>
      </c>
      <c r="K1349" s="1065"/>
    </row>
    <row r="1350" spans="1:11" s="1066" customFormat="1" ht="49.2" customHeight="1">
      <c r="A1350" s="1074" t="s">
        <v>1211</v>
      </c>
      <c r="B1350" s="1075" t="s">
        <v>4439</v>
      </c>
      <c r="C1350" s="1071">
        <v>46253</v>
      </c>
      <c r="D1350" s="1080" t="s">
        <v>4130</v>
      </c>
      <c r="E1350" s="1076" t="s">
        <v>4131</v>
      </c>
      <c r="F1350" s="1077">
        <v>221.14</v>
      </c>
      <c r="G1350" s="1078" t="s">
        <v>3817</v>
      </c>
      <c r="H1350" s="1079">
        <v>0.1</v>
      </c>
      <c r="I1350" s="1086">
        <f t="shared" si="52"/>
        <v>22.114000000000001</v>
      </c>
      <c r="J1350" s="1087">
        <f t="shared" si="52"/>
        <v>925.91318000000001</v>
      </c>
      <c r="K1350" s="1065"/>
    </row>
    <row r="1351" spans="1:11" s="1066" customFormat="1" ht="49.2" customHeight="1">
      <c r="A1351" s="1074" t="s">
        <v>1471</v>
      </c>
      <c r="B1351" s="1075" t="s">
        <v>4433</v>
      </c>
      <c r="C1351" s="1071">
        <v>46253</v>
      </c>
      <c r="D1351" s="1080" t="s">
        <v>4132</v>
      </c>
      <c r="E1351" s="1076" t="s">
        <v>4133</v>
      </c>
      <c r="F1351" s="1077">
        <v>212.41</v>
      </c>
      <c r="G1351" s="1078" t="s">
        <v>2257</v>
      </c>
      <c r="H1351" s="1079">
        <v>0.1</v>
      </c>
      <c r="I1351" s="1086">
        <f t="shared" si="52"/>
        <v>21.241</v>
      </c>
      <c r="J1351" s="1087">
        <f t="shared" si="52"/>
        <v>2097.3363399999998</v>
      </c>
      <c r="K1351" s="1065"/>
    </row>
    <row r="1352" spans="1:11" s="1066" customFormat="1" ht="49.2" customHeight="1">
      <c r="A1352" s="1074" t="s">
        <v>4415</v>
      </c>
      <c r="B1352" s="1075" t="s">
        <v>4417</v>
      </c>
      <c r="C1352" s="1071">
        <v>46259</v>
      </c>
      <c r="D1352" s="1080" t="s">
        <v>4134</v>
      </c>
      <c r="E1352" s="1076" t="s">
        <v>4135</v>
      </c>
      <c r="F1352" s="1077">
        <v>179.43</v>
      </c>
      <c r="G1352" s="1078" t="s">
        <v>4136</v>
      </c>
      <c r="H1352" s="1079">
        <v>0.05</v>
      </c>
      <c r="I1352" s="1086">
        <f t="shared" si="52"/>
        <v>8.9715000000000007</v>
      </c>
      <c r="J1352" s="1087">
        <f t="shared" si="52"/>
        <v>4261.4625000000005</v>
      </c>
      <c r="K1352" s="1065"/>
    </row>
    <row r="1353" spans="1:11" s="1066" customFormat="1" ht="49.2" customHeight="1">
      <c r="A1353" s="1074" t="s">
        <v>3043</v>
      </c>
      <c r="B1353" s="1075" t="s">
        <v>3045</v>
      </c>
      <c r="C1353" s="1071">
        <v>46253</v>
      </c>
      <c r="D1353" s="1080" t="s">
        <v>4137</v>
      </c>
      <c r="E1353" s="1076" t="s">
        <v>4138</v>
      </c>
      <c r="F1353" s="1077">
        <v>377.3</v>
      </c>
      <c r="G1353" s="1078" t="s">
        <v>3893</v>
      </c>
      <c r="H1353" s="1079">
        <v>0.1</v>
      </c>
      <c r="I1353" s="1086">
        <f t="shared" si="52"/>
        <v>37.730000000000004</v>
      </c>
      <c r="J1353" s="1087">
        <f t="shared" si="52"/>
        <v>1098.3203000000001</v>
      </c>
      <c r="K1353" s="1065"/>
    </row>
    <row r="1354" spans="1:11" s="1066" customFormat="1" ht="49.2" customHeight="1">
      <c r="A1354" s="1074" t="s">
        <v>3043</v>
      </c>
      <c r="B1354" s="1075" t="s">
        <v>3045</v>
      </c>
      <c r="C1354" s="1071">
        <v>46253</v>
      </c>
      <c r="D1354" s="1081" t="s">
        <v>4139</v>
      </c>
      <c r="E1354" s="1081" t="s">
        <v>4140</v>
      </c>
      <c r="F1354" s="1077">
        <v>377.3</v>
      </c>
      <c r="G1354" s="1083" t="s">
        <v>4011</v>
      </c>
      <c r="H1354" s="1079">
        <v>0.1</v>
      </c>
      <c r="I1354" s="1086">
        <f t="shared" si="52"/>
        <v>37.730000000000004</v>
      </c>
      <c r="J1354" s="1087">
        <f t="shared" si="52"/>
        <v>991.9217000000001</v>
      </c>
      <c r="K1354" s="1065"/>
    </row>
    <row r="1355" spans="1:11" s="1066" customFormat="1" ht="49.2" customHeight="1">
      <c r="A1355" s="1074" t="s">
        <v>3043</v>
      </c>
      <c r="B1355" s="1075" t="s">
        <v>3045</v>
      </c>
      <c r="C1355" s="1071">
        <v>46253</v>
      </c>
      <c r="D1355" s="1081" t="s">
        <v>4141</v>
      </c>
      <c r="E1355" s="1081" t="s">
        <v>4142</v>
      </c>
      <c r="F1355" s="1077">
        <v>377.3</v>
      </c>
      <c r="G1355" s="1083" t="s">
        <v>4014</v>
      </c>
      <c r="H1355" s="1079">
        <v>0.1</v>
      </c>
      <c r="I1355" s="1086">
        <f t="shared" si="52"/>
        <v>37.730000000000004</v>
      </c>
      <c r="J1355" s="1087">
        <f t="shared" si="52"/>
        <v>1044.7437000000002</v>
      </c>
      <c r="K1355" s="1065"/>
    </row>
    <row r="1356" spans="1:11" s="1066" customFormat="1" ht="49.2" customHeight="1">
      <c r="A1356" s="1074" t="s">
        <v>1765</v>
      </c>
      <c r="B1356" s="1075" t="s">
        <v>3042</v>
      </c>
      <c r="C1356" s="1071">
        <v>46254</v>
      </c>
      <c r="D1356" s="1081" t="s">
        <v>4143</v>
      </c>
      <c r="E1356" s="1081" t="s">
        <v>4144</v>
      </c>
      <c r="F1356" s="1082">
        <v>22.31</v>
      </c>
      <c r="G1356" s="1083" t="s">
        <v>4145</v>
      </c>
      <c r="H1356" s="1079">
        <v>1</v>
      </c>
      <c r="I1356" s="1086">
        <f t="shared" si="52"/>
        <v>22.31</v>
      </c>
      <c r="J1356" s="1087">
        <f t="shared" si="52"/>
        <v>33496.903299999998</v>
      </c>
      <c r="K1356" s="1065"/>
    </row>
    <row r="1357" spans="1:11" s="1066" customFormat="1" ht="49.2" customHeight="1">
      <c r="A1357" s="1074" t="s">
        <v>2782</v>
      </c>
      <c r="B1357" s="1075" t="s">
        <v>3624</v>
      </c>
      <c r="C1357" s="1071">
        <v>46254</v>
      </c>
      <c r="D1357" s="1081" t="s">
        <v>4146</v>
      </c>
      <c r="E1357" s="1081" t="s">
        <v>4147</v>
      </c>
      <c r="F1357" s="1082">
        <v>5124.07</v>
      </c>
      <c r="G1357" s="1083" t="s">
        <v>3246</v>
      </c>
      <c r="H1357" s="1094">
        <v>0.05</v>
      </c>
      <c r="I1357" s="1086">
        <f t="shared" si="52"/>
        <v>256.20350000000002</v>
      </c>
      <c r="J1357" s="1087">
        <f t="shared" si="52"/>
        <v>256.20350000000002</v>
      </c>
      <c r="K1357" s="1065"/>
    </row>
    <row r="1358" spans="1:11" s="1066" customFormat="1" ht="49.2" customHeight="1">
      <c r="A1358" s="1074" t="s">
        <v>2782</v>
      </c>
      <c r="B1358" s="1075" t="s">
        <v>3624</v>
      </c>
      <c r="C1358" s="1071">
        <v>46254</v>
      </c>
      <c r="D1358" s="1081" t="s">
        <v>4148</v>
      </c>
      <c r="E1358" s="1081" t="s">
        <v>4149</v>
      </c>
      <c r="F1358" s="1082">
        <v>5124.07</v>
      </c>
      <c r="G1358" s="1083" t="s">
        <v>3246</v>
      </c>
      <c r="H1358" s="1094">
        <v>0.05</v>
      </c>
      <c r="I1358" s="1086">
        <f t="shared" si="52"/>
        <v>256.20350000000002</v>
      </c>
      <c r="J1358" s="1087">
        <f t="shared" si="52"/>
        <v>256.20350000000002</v>
      </c>
      <c r="K1358" s="1065"/>
    </row>
    <row r="1359" spans="1:11" s="1066" customFormat="1" ht="49.2" customHeight="1">
      <c r="A1359" s="1074" t="s">
        <v>3043</v>
      </c>
      <c r="B1359" s="1075" t="s">
        <v>3252</v>
      </c>
      <c r="C1359" s="1071">
        <v>46254</v>
      </c>
      <c r="D1359" s="1081" t="s">
        <v>4150</v>
      </c>
      <c r="E1359" s="1081" t="s">
        <v>4151</v>
      </c>
      <c r="F1359" s="1077">
        <v>377.3</v>
      </c>
      <c r="G1359" s="1083" t="s">
        <v>4152</v>
      </c>
      <c r="H1359" s="1094">
        <v>0.05</v>
      </c>
      <c r="I1359" s="1086">
        <f t="shared" si="52"/>
        <v>18.865000000000002</v>
      </c>
      <c r="J1359" s="1087">
        <f t="shared" si="52"/>
        <v>500.48845000000006</v>
      </c>
      <c r="K1359" s="1065"/>
    </row>
    <row r="1360" spans="1:11" s="1066" customFormat="1" ht="49.2" customHeight="1">
      <c r="A1360" s="1074" t="s">
        <v>3043</v>
      </c>
      <c r="B1360" s="1075" t="s">
        <v>3252</v>
      </c>
      <c r="C1360" s="1071">
        <v>46254</v>
      </c>
      <c r="D1360" s="1081" t="s">
        <v>4153</v>
      </c>
      <c r="E1360" s="1081" t="s">
        <v>4154</v>
      </c>
      <c r="F1360" s="1077">
        <v>377.3</v>
      </c>
      <c r="G1360" s="1083" t="s">
        <v>4155</v>
      </c>
      <c r="H1360" s="1094">
        <v>0.05</v>
      </c>
      <c r="I1360" s="1086">
        <f t="shared" si="52"/>
        <v>18.865000000000002</v>
      </c>
      <c r="J1360" s="1087">
        <f t="shared" si="52"/>
        <v>505.39335000000005</v>
      </c>
      <c r="K1360" s="1065"/>
    </row>
    <row r="1361" spans="1:11" s="1066" customFormat="1" ht="49.2" customHeight="1">
      <c r="A1361" s="1074" t="s">
        <v>4440</v>
      </c>
      <c r="B1361" s="1075" t="s">
        <v>4441</v>
      </c>
      <c r="C1361" s="1071">
        <v>46254</v>
      </c>
      <c r="D1361" s="1081" t="s">
        <v>4156</v>
      </c>
      <c r="E1361" s="1081" t="s">
        <v>4157</v>
      </c>
      <c r="F1361" s="1082">
        <v>15848.43</v>
      </c>
      <c r="G1361" s="1083" t="s">
        <v>1584</v>
      </c>
      <c r="H1361" s="1094">
        <v>0.1</v>
      </c>
      <c r="I1361" s="1086">
        <f t="shared" si="52"/>
        <v>1584.8430000000001</v>
      </c>
      <c r="J1361" s="1087">
        <f t="shared" si="52"/>
        <v>1584.8430000000001</v>
      </c>
      <c r="K1361" s="1065"/>
    </row>
    <row r="1362" spans="1:11" s="1066" customFormat="1" ht="49.2" customHeight="1">
      <c r="A1362" s="1074" t="s">
        <v>4440</v>
      </c>
      <c r="B1362" s="1075" t="s">
        <v>4441</v>
      </c>
      <c r="C1362" s="1071">
        <v>46254</v>
      </c>
      <c r="D1362" s="1081" t="s">
        <v>4158</v>
      </c>
      <c r="E1362" s="1081" t="s">
        <v>4159</v>
      </c>
      <c r="F1362" s="1082">
        <v>15848.43</v>
      </c>
      <c r="G1362" s="1083" t="s">
        <v>1461</v>
      </c>
      <c r="H1362" s="1094">
        <v>0.1</v>
      </c>
      <c r="I1362" s="1086">
        <f t="shared" si="52"/>
        <v>1584.8430000000001</v>
      </c>
      <c r="J1362" s="1087">
        <f t="shared" si="52"/>
        <v>1584.8430000000001</v>
      </c>
      <c r="K1362" s="1065"/>
    </row>
    <row r="1363" spans="1:11" s="1066" customFormat="1" ht="49.2" customHeight="1">
      <c r="A1363" s="1074" t="s">
        <v>4440</v>
      </c>
      <c r="B1363" s="1075" t="s">
        <v>4441</v>
      </c>
      <c r="C1363" s="1071">
        <v>46254</v>
      </c>
      <c r="D1363" s="1081" t="s">
        <v>4160</v>
      </c>
      <c r="E1363" s="1081" t="s">
        <v>4161</v>
      </c>
      <c r="F1363" s="1082">
        <v>15848.43</v>
      </c>
      <c r="G1363" s="1083" t="s">
        <v>1461</v>
      </c>
      <c r="H1363" s="1094">
        <v>0.1</v>
      </c>
      <c r="I1363" s="1086">
        <f t="shared" si="52"/>
        <v>1584.8430000000001</v>
      </c>
      <c r="J1363" s="1087">
        <f t="shared" si="52"/>
        <v>1584.8430000000001</v>
      </c>
      <c r="K1363" s="1065"/>
    </row>
    <row r="1364" spans="1:11" s="1066" customFormat="1" ht="49.2" customHeight="1">
      <c r="A1364" s="1074" t="s">
        <v>4442</v>
      </c>
      <c r="B1364" s="1075" t="s">
        <v>4443</v>
      </c>
      <c r="C1364" s="1071">
        <v>46254</v>
      </c>
      <c r="D1364" s="1081" t="s">
        <v>4162</v>
      </c>
      <c r="E1364" s="1081" t="s">
        <v>4163</v>
      </c>
      <c r="F1364" s="1082">
        <v>12377.1</v>
      </c>
      <c r="G1364" s="1083" t="s">
        <v>1461</v>
      </c>
      <c r="H1364" s="1094">
        <v>0.1</v>
      </c>
      <c r="I1364" s="1086">
        <f t="shared" si="52"/>
        <v>1237.71</v>
      </c>
      <c r="J1364" s="1087">
        <f t="shared" si="52"/>
        <v>1237.71</v>
      </c>
      <c r="K1364" s="1065"/>
    </row>
    <row r="1365" spans="1:11" s="1066" customFormat="1" ht="49.2" customHeight="1">
      <c r="A1365" s="1074" t="s">
        <v>4442</v>
      </c>
      <c r="B1365" s="1075" t="s">
        <v>4443</v>
      </c>
      <c r="C1365" s="1071">
        <v>46254</v>
      </c>
      <c r="D1365" s="1081" t="s">
        <v>4164</v>
      </c>
      <c r="E1365" s="1081" t="s">
        <v>4165</v>
      </c>
      <c r="F1365" s="1082">
        <v>12377.1</v>
      </c>
      <c r="G1365" s="1083" t="s">
        <v>1461</v>
      </c>
      <c r="H1365" s="1094">
        <v>0.1</v>
      </c>
      <c r="I1365" s="1086">
        <f t="shared" si="52"/>
        <v>1237.71</v>
      </c>
      <c r="J1365" s="1087">
        <f t="shared" si="52"/>
        <v>1237.71</v>
      </c>
      <c r="K1365" s="1065"/>
    </row>
    <row r="1366" spans="1:11" s="1066" customFormat="1" ht="49.2" customHeight="1">
      <c r="A1366" s="1074" t="s">
        <v>4442</v>
      </c>
      <c r="B1366" s="1075" t="s">
        <v>4443</v>
      </c>
      <c r="C1366" s="1071">
        <v>46254</v>
      </c>
      <c r="D1366" s="1081" t="s">
        <v>4166</v>
      </c>
      <c r="E1366" s="1081" t="s">
        <v>4167</v>
      </c>
      <c r="F1366" s="1082">
        <v>12377.1</v>
      </c>
      <c r="G1366" s="1083" t="s">
        <v>1304</v>
      </c>
      <c r="H1366" s="1094">
        <v>0.1</v>
      </c>
      <c r="I1366" s="1086">
        <f t="shared" si="52"/>
        <v>1237.71</v>
      </c>
      <c r="J1366" s="1087">
        <f t="shared" si="52"/>
        <v>1237.71</v>
      </c>
      <c r="K1366" s="1065"/>
    </row>
    <row r="1367" spans="1:11" s="1066" customFormat="1" ht="49.2" customHeight="1">
      <c r="A1367" s="1074" t="s">
        <v>1308</v>
      </c>
      <c r="B1367" s="1075" t="s">
        <v>4434</v>
      </c>
      <c r="C1367" s="1071">
        <v>46254</v>
      </c>
      <c r="D1367" s="1081" t="s">
        <v>4168</v>
      </c>
      <c r="E1367" s="1081" t="s">
        <v>4169</v>
      </c>
      <c r="F1367" s="1082">
        <v>884.56</v>
      </c>
      <c r="G1367" s="1083" t="s">
        <v>1947</v>
      </c>
      <c r="H1367" s="1094">
        <v>0.1</v>
      </c>
      <c r="I1367" s="1086">
        <f t="shared" si="52"/>
        <v>88.456000000000003</v>
      </c>
      <c r="J1367" s="1087">
        <f t="shared" si="52"/>
        <v>7695.6720000000005</v>
      </c>
      <c r="K1367" s="1065"/>
    </row>
    <row r="1368" spans="1:11" s="1066" customFormat="1" ht="49.2" customHeight="1">
      <c r="A1368" s="1074" t="s">
        <v>3614</v>
      </c>
      <c r="B1368" s="1075" t="s">
        <v>4444</v>
      </c>
      <c r="C1368" s="1071">
        <v>46256</v>
      </c>
      <c r="D1368" s="1081" t="s">
        <v>4170</v>
      </c>
      <c r="E1368" s="1081" t="s">
        <v>4171</v>
      </c>
      <c r="F1368" s="1082">
        <v>212.41</v>
      </c>
      <c r="G1368" s="1083" t="s">
        <v>2245</v>
      </c>
      <c r="H1368" s="1094">
        <v>0.1</v>
      </c>
      <c r="I1368" s="1086">
        <f t="shared" si="52"/>
        <v>21.241</v>
      </c>
      <c r="J1368" s="1087">
        <f t="shared" si="52"/>
        <v>1675.2776700000002</v>
      </c>
      <c r="K1368" s="1065"/>
    </row>
    <row r="1369" spans="1:11" s="1066" customFormat="1" ht="49.2" customHeight="1">
      <c r="A1369" s="1074" t="s">
        <v>3614</v>
      </c>
      <c r="B1369" s="1075" t="s">
        <v>4444</v>
      </c>
      <c r="C1369" s="1071">
        <v>46256</v>
      </c>
      <c r="D1369" s="1081" t="s">
        <v>4172</v>
      </c>
      <c r="E1369" s="1081" t="s">
        <v>4173</v>
      </c>
      <c r="F1369" s="1082">
        <v>212.41</v>
      </c>
      <c r="G1369" s="1083" t="s">
        <v>2257</v>
      </c>
      <c r="H1369" s="1094">
        <v>0.1</v>
      </c>
      <c r="I1369" s="1086">
        <f t="shared" si="52"/>
        <v>21.241</v>
      </c>
      <c r="J1369" s="1087">
        <f t="shared" si="52"/>
        <v>2097.3363399999998</v>
      </c>
      <c r="K1369" s="1065"/>
    </row>
    <row r="1370" spans="1:11" s="1066" customFormat="1" ht="49.2" customHeight="1">
      <c r="A1370" s="1074" t="s">
        <v>966</v>
      </c>
      <c r="B1370" s="1075" t="s">
        <v>3042</v>
      </c>
      <c r="C1370" s="1071">
        <v>46254</v>
      </c>
      <c r="D1370" s="1081" t="s">
        <v>4174</v>
      </c>
      <c r="E1370" s="1081" t="s">
        <v>4175</v>
      </c>
      <c r="F1370" s="1082">
        <v>22.31</v>
      </c>
      <c r="G1370" s="1083" t="s">
        <v>4176</v>
      </c>
      <c r="H1370" s="1094">
        <v>0.1</v>
      </c>
      <c r="I1370" s="1086">
        <f t="shared" si="52"/>
        <v>2.2309999999999999</v>
      </c>
      <c r="J1370" s="1087">
        <f t="shared" si="52"/>
        <v>2687.61877</v>
      </c>
      <c r="K1370" s="1065"/>
    </row>
    <row r="1371" spans="1:11" s="1066" customFormat="1" ht="49.2" customHeight="1">
      <c r="A1371" s="1074" t="s">
        <v>3043</v>
      </c>
      <c r="B1371" s="1075" t="s">
        <v>3045</v>
      </c>
      <c r="C1371" s="1071">
        <v>46256</v>
      </c>
      <c r="D1371" s="1081" t="s">
        <v>4177</v>
      </c>
      <c r="E1371" s="1081" t="s">
        <v>4178</v>
      </c>
      <c r="F1371" s="1082">
        <v>377.3</v>
      </c>
      <c r="G1371" s="1083" t="s">
        <v>3751</v>
      </c>
      <c r="H1371" s="1094">
        <v>0.45</v>
      </c>
      <c r="I1371" s="1086">
        <f t="shared" si="52"/>
        <v>169.785</v>
      </c>
      <c r="J1371" s="1087">
        <f t="shared" si="52"/>
        <v>4158.0346499999996</v>
      </c>
      <c r="K1371" s="1065"/>
    </row>
    <row r="1372" spans="1:11" s="1066" customFormat="1" ht="49.2" customHeight="1">
      <c r="A1372" s="1074" t="s">
        <v>3043</v>
      </c>
      <c r="B1372" s="1075" t="s">
        <v>3045</v>
      </c>
      <c r="C1372" s="1071">
        <v>46254</v>
      </c>
      <c r="D1372" s="1081" t="s">
        <v>4179</v>
      </c>
      <c r="E1372" s="1081" t="s">
        <v>4180</v>
      </c>
      <c r="F1372" s="1082">
        <v>377.3</v>
      </c>
      <c r="G1372" s="1083" t="s">
        <v>3737</v>
      </c>
      <c r="H1372" s="1094">
        <v>0.45</v>
      </c>
      <c r="I1372" s="1086">
        <f>H1372*F1372</f>
        <v>169.785</v>
      </c>
      <c r="J1372" s="1087">
        <f t="shared" si="52"/>
        <v>4302.3518999999997</v>
      </c>
      <c r="K1372" s="1065"/>
    </row>
    <row r="1373" spans="1:11" s="1066" customFormat="1" ht="49.2" customHeight="1">
      <c r="A1373" s="1074" t="s">
        <v>3043</v>
      </c>
      <c r="B1373" s="1075" t="s">
        <v>3045</v>
      </c>
      <c r="C1373" s="1071">
        <v>46254</v>
      </c>
      <c r="D1373" s="1081" t="s">
        <v>4181</v>
      </c>
      <c r="E1373" s="1081" t="s">
        <v>4182</v>
      </c>
      <c r="F1373" s="1082">
        <v>377.3</v>
      </c>
      <c r="G1373" s="1083" t="s">
        <v>3754</v>
      </c>
      <c r="H1373" s="1094">
        <v>0.45</v>
      </c>
      <c r="I1373" s="1086">
        <f>H1373*F1373</f>
        <v>169.785</v>
      </c>
      <c r="J1373" s="1087">
        <f t="shared" si="52"/>
        <v>2157.9673499999999</v>
      </c>
      <c r="K1373" s="1065"/>
    </row>
    <row r="1374" spans="1:11" s="1066" customFormat="1" ht="49.2" customHeight="1">
      <c r="A1374" s="1074" t="s">
        <v>3043</v>
      </c>
      <c r="B1374" s="1075" t="s">
        <v>3045</v>
      </c>
      <c r="C1374" s="1071">
        <v>46254</v>
      </c>
      <c r="D1374" s="1081" t="s">
        <v>4183</v>
      </c>
      <c r="E1374" s="1081" t="s">
        <v>4184</v>
      </c>
      <c r="F1374" s="1082">
        <v>377.3</v>
      </c>
      <c r="G1374" s="1083" t="s">
        <v>4185</v>
      </c>
      <c r="H1374" s="1094">
        <v>0.45</v>
      </c>
      <c r="I1374" s="1086">
        <f t="shared" si="52"/>
        <v>169.785</v>
      </c>
      <c r="J1374" s="1087">
        <f t="shared" si="52"/>
        <v>4319.3303999999998</v>
      </c>
      <c r="K1374" s="1065"/>
    </row>
    <row r="1375" spans="1:11" s="1066" customFormat="1" ht="49.2" customHeight="1">
      <c r="A1375" s="1074" t="s">
        <v>3614</v>
      </c>
      <c r="B1375" s="1075" t="s">
        <v>4444</v>
      </c>
      <c r="C1375" s="1071">
        <v>46256</v>
      </c>
      <c r="D1375" s="1081" t="s">
        <v>4186</v>
      </c>
      <c r="E1375" s="1081" t="s">
        <v>4187</v>
      </c>
      <c r="F1375" s="1082">
        <v>212.41</v>
      </c>
      <c r="G1375" s="1083" t="s">
        <v>2246</v>
      </c>
      <c r="H1375" s="1094">
        <v>0.1</v>
      </c>
      <c r="I1375" s="1086">
        <f t="shared" si="52"/>
        <v>21.241</v>
      </c>
      <c r="J1375" s="1087">
        <f t="shared" si="52"/>
        <v>2099.88526</v>
      </c>
      <c r="K1375" s="1065"/>
    </row>
    <row r="1376" spans="1:11" s="1066" customFormat="1" ht="49.2" customHeight="1">
      <c r="A1376" s="1074" t="s">
        <v>3253</v>
      </c>
      <c r="B1376" s="1075" t="s">
        <v>3254</v>
      </c>
      <c r="C1376" s="1071">
        <v>46254</v>
      </c>
      <c r="D1376" s="1081" t="s">
        <v>4188</v>
      </c>
      <c r="E1376" s="1081" t="s">
        <v>4189</v>
      </c>
      <c r="F1376" s="1082">
        <v>602.32000000000005</v>
      </c>
      <c r="G1376" s="1083" t="s">
        <v>3740</v>
      </c>
      <c r="H1376" s="1094">
        <v>0.45</v>
      </c>
      <c r="I1376" s="1086">
        <f t="shared" si="52"/>
        <v>271.04400000000004</v>
      </c>
      <c r="J1376" s="1087">
        <f t="shared" si="52"/>
        <v>983.88972000000012</v>
      </c>
      <c r="K1376" s="1065"/>
    </row>
    <row r="1377" spans="1:11" s="1066" customFormat="1" ht="49.2" customHeight="1">
      <c r="A1377" s="1074" t="s">
        <v>3043</v>
      </c>
      <c r="B1377" s="1075" t="s">
        <v>4445</v>
      </c>
      <c r="C1377" s="1071">
        <v>46254</v>
      </c>
      <c r="D1377" s="1081" t="s">
        <v>4190</v>
      </c>
      <c r="E1377" s="1081" t="s">
        <v>4191</v>
      </c>
      <c r="F1377" s="1082">
        <v>377.3</v>
      </c>
      <c r="G1377" s="1083" t="s">
        <v>4192</v>
      </c>
      <c r="H1377" s="1094">
        <v>0.45</v>
      </c>
      <c r="I1377" s="1086">
        <f t="shared" si="52"/>
        <v>169.785</v>
      </c>
      <c r="J1377" s="1087">
        <f t="shared" si="52"/>
        <v>7110.5958000000001</v>
      </c>
      <c r="K1377" s="1065"/>
    </row>
    <row r="1378" spans="1:11" s="1066" customFormat="1" ht="49.2" customHeight="1">
      <c r="A1378" s="1074" t="s">
        <v>2780</v>
      </c>
      <c r="B1378" s="1075" t="s">
        <v>3629</v>
      </c>
      <c r="C1378" s="1071">
        <v>46256</v>
      </c>
      <c r="D1378" s="1081" t="s">
        <v>4193</v>
      </c>
      <c r="E1378" s="1081" t="s">
        <v>4194</v>
      </c>
      <c r="F1378" s="1082">
        <v>308.43</v>
      </c>
      <c r="G1378" s="1083" t="s">
        <v>4195</v>
      </c>
      <c r="H1378" s="1094">
        <v>0.25</v>
      </c>
      <c r="I1378" s="1086">
        <f t="shared" si="52"/>
        <v>77.107500000000002</v>
      </c>
      <c r="J1378" s="1087">
        <f t="shared" si="52"/>
        <v>869.77260000000001</v>
      </c>
      <c r="K1378" s="1065"/>
    </row>
    <row r="1379" spans="1:11" s="1066" customFormat="1" ht="49.2" customHeight="1">
      <c r="A1379" s="1074" t="s">
        <v>3614</v>
      </c>
      <c r="B1379" s="1075" t="s">
        <v>4444</v>
      </c>
      <c r="C1379" s="1071">
        <v>46256</v>
      </c>
      <c r="D1379" s="1081" t="s">
        <v>4196</v>
      </c>
      <c r="E1379" s="1081" t="s">
        <v>4197</v>
      </c>
      <c r="F1379" s="1082">
        <v>212.41</v>
      </c>
      <c r="G1379" s="1083" t="s">
        <v>3886</v>
      </c>
      <c r="H1379" s="1094">
        <v>0.1</v>
      </c>
      <c r="I1379" s="1086">
        <f t="shared" si="52"/>
        <v>21.241</v>
      </c>
      <c r="J1379" s="1087">
        <f t="shared" si="52"/>
        <v>2063.1383299999998</v>
      </c>
      <c r="K1379" s="1065"/>
    </row>
    <row r="1380" spans="1:11" s="1066" customFormat="1" ht="49.2" customHeight="1">
      <c r="A1380" s="1074" t="s">
        <v>3614</v>
      </c>
      <c r="B1380" s="1075" t="s">
        <v>4444</v>
      </c>
      <c r="C1380" s="1071">
        <v>46256</v>
      </c>
      <c r="D1380" s="1081" t="s">
        <v>4198</v>
      </c>
      <c r="E1380" s="1081" t="s">
        <v>4199</v>
      </c>
      <c r="F1380" s="1082">
        <v>212.41</v>
      </c>
      <c r="G1380" s="1083" t="s">
        <v>2257</v>
      </c>
      <c r="H1380" s="1094">
        <v>0.45</v>
      </c>
      <c r="I1380" s="1086">
        <f t="shared" si="52"/>
        <v>95.584500000000006</v>
      </c>
      <c r="J1380" s="1087">
        <f t="shared" si="52"/>
        <v>9438.0135300000002</v>
      </c>
      <c r="K1380" s="1065"/>
    </row>
    <row r="1381" spans="1:11" s="1066" customFormat="1" ht="49.2" customHeight="1">
      <c r="A1381" s="1074" t="s">
        <v>966</v>
      </c>
      <c r="B1381" s="1075" t="s">
        <v>3042</v>
      </c>
      <c r="C1381" s="1071">
        <v>46256</v>
      </c>
      <c r="D1381" s="1081" t="s">
        <v>4200</v>
      </c>
      <c r="E1381" s="1081" t="s">
        <v>4201</v>
      </c>
      <c r="F1381" s="1082">
        <v>22.31</v>
      </c>
      <c r="G1381" s="1083" t="s">
        <v>4202</v>
      </c>
      <c r="H1381" s="1094">
        <v>0.1</v>
      </c>
      <c r="I1381" s="1086">
        <f t="shared" si="52"/>
        <v>2.2309999999999999</v>
      </c>
      <c r="J1381" s="1087">
        <f t="shared" si="52"/>
        <v>2627.5156299999999</v>
      </c>
      <c r="K1381" s="1065"/>
    </row>
    <row r="1382" spans="1:11" s="1066" customFormat="1" ht="49.2" customHeight="1">
      <c r="A1382" s="1074" t="s">
        <v>1765</v>
      </c>
      <c r="B1382" s="1075" t="s">
        <v>3042</v>
      </c>
      <c r="C1382" s="1071">
        <v>46256</v>
      </c>
      <c r="D1382" s="1081" t="s">
        <v>4203</v>
      </c>
      <c r="E1382" s="1081" t="s">
        <v>4204</v>
      </c>
      <c r="F1382" s="1082">
        <v>22.31</v>
      </c>
      <c r="G1382" s="1083" t="s">
        <v>4205</v>
      </c>
      <c r="H1382" s="1094">
        <v>1</v>
      </c>
      <c r="I1382" s="1086">
        <f t="shared" si="52"/>
        <v>22.31</v>
      </c>
      <c r="J1382" s="1087">
        <f t="shared" si="52"/>
        <v>9235.2244999999984</v>
      </c>
      <c r="K1382" s="1065"/>
    </row>
    <row r="1383" spans="1:11" s="1066" customFormat="1" ht="49.2" customHeight="1">
      <c r="A1383" s="1074" t="s">
        <v>3614</v>
      </c>
      <c r="B1383" s="1075" t="s">
        <v>4444</v>
      </c>
      <c r="C1383" s="1071">
        <v>46256</v>
      </c>
      <c r="D1383" s="1081" t="s">
        <v>4206</v>
      </c>
      <c r="E1383" s="1081" t="s">
        <v>4207</v>
      </c>
      <c r="F1383" s="1082">
        <v>212.41</v>
      </c>
      <c r="G1383" s="1083" t="s">
        <v>2246</v>
      </c>
      <c r="H1383" s="1094">
        <v>0.45</v>
      </c>
      <c r="I1383" s="1086">
        <f t="shared" si="52"/>
        <v>95.584500000000006</v>
      </c>
      <c r="J1383" s="1087">
        <f t="shared" si="52"/>
        <v>9449.4836699999996</v>
      </c>
      <c r="K1383" s="1065"/>
    </row>
    <row r="1384" spans="1:11" s="1066" customFormat="1" ht="49.2" customHeight="1">
      <c r="A1384" s="1074" t="s">
        <v>2782</v>
      </c>
      <c r="B1384" s="1075" t="s">
        <v>2783</v>
      </c>
      <c r="C1384" s="1071">
        <v>46256</v>
      </c>
      <c r="D1384" s="1081" t="s">
        <v>4208</v>
      </c>
      <c r="E1384" s="1081" t="s">
        <v>4209</v>
      </c>
      <c r="F1384" s="1082">
        <v>5124.07</v>
      </c>
      <c r="G1384" s="1083" t="s">
        <v>1461</v>
      </c>
      <c r="H1384" s="1094">
        <v>0.1</v>
      </c>
      <c r="I1384" s="1086">
        <f t="shared" si="52"/>
        <v>512.40700000000004</v>
      </c>
      <c r="J1384" s="1087">
        <f t="shared" si="52"/>
        <v>512.40700000000004</v>
      </c>
      <c r="K1384" s="1065"/>
    </row>
    <row r="1385" spans="1:11" s="1066" customFormat="1" ht="49.2" customHeight="1">
      <c r="A1385" s="1074" t="s">
        <v>2782</v>
      </c>
      <c r="B1385" s="1075" t="s">
        <v>2783</v>
      </c>
      <c r="C1385" s="1071">
        <v>46256</v>
      </c>
      <c r="D1385" s="1081" t="s">
        <v>4210</v>
      </c>
      <c r="E1385" s="1081" t="s">
        <v>4211</v>
      </c>
      <c r="F1385" s="1082">
        <v>5124.07</v>
      </c>
      <c r="G1385" s="1083" t="s">
        <v>1461</v>
      </c>
      <c r="H1385" s="1094">
        <v>0.1</v>
      </c>
      <c r="I1385" s="1086">
        <f t="shared" si="52"/>
        <v>512.40700000000004</v>
      </c>
      <c r="J1385" s="1087">
        <f t="shared" si="52"/>
        <v>512.40700000000004</v>
      </c>
      <c r="K1385" s="1065"/>
    </row>
    <row r="1386" spans="1:11" s="1066" customFormat="1" ht="49.2" customHeight="1">
      <c r="A1386" s="1074" t="s">
        <v>2486</v>
      </c>
      <c r="B1386" s="1075" t="s">
        <v>4446</v>
      </c>
      <c r="C1386" s="1071">
        <v>46256</v>
      </c>
      <c r="D1386" s="1081" t="s">
        <v>4212</v>
      </c>
      <c r="E1386" s="1081" t="s">
        <v>4213</v>
      </c>
      <c r="F1386" s="1082">
        <v>15848.43</v>
      </c>
      <c r="G1386" s="1083" t="s">
        <v>1461</v>
      </c>
      <c r="H1386" s="1094">
        <v>0.1</v>
      </c>
      <c r="I1386" s="1086">
        <f t="shared" si="52"/>
        <v>1584.8430000000001</v>
      </c>
      <c r="J1386" s="1087">
        <f t="shared" si="52"/>
        <v>1584.8430000000001</v>
      </c>
      <c r="K1386" s="1065"/>
    </row>
    <row r="1387" spans="1:11" s="1066" customFormat="1" ht="49.2" customHeight="1">
      <c r="A1387" s="1074" t="s">
        <v>3043</v>
      </c>
      <c r="B1387" s="1075" t="s">
        <v>3045</v>
      </c>
      <c r="C1387" s="1071">
        <v>46256</v>
      </c>
      <c r="D1387" s="1081" t="s">
        <v>4214</v>
      </c>
      <c r="E1387" s="1081" t="s">
        <v>4215</v>
      </c>
      <c r="F1387" s="1082">
        <v>377.3</v>
      </c>
      <c r="G1387" s="1083" t="s">
        <v>3037</v>
      </c>
      <c r="H1387" s="1094">
        <v>0.1</v>
      </c>
      <c r="I1387" s="1086">
        <f t="shared" si="52"/>
        <v>37.730000000000004</v>
      </c>
      <c r="J1387" s="1087">
        <f t="shared" si="52"/>
        <v>576.51440000000002</v>
      </c>
      <c r="K1387" s="1065"/>
    </row>
    <row r="1388" spans="1:11" s="1066" customFormat="1" ht="49.2" customHeight="1">
      <c r="A1388" s="1074" t="s">
        <v>3043</v>
      </c>
      <c r="B1388" s="1075" t="s">
        <v>3045</v>
      </c>
      <c r="C1388" s="1071">
        <v>46256</v>
      </c>
      <c r="D1388" s="1081" t="s">
        <v>4216</v>
      </c>
      <c r="E1388" s="1081" t="s">
        <v>4217</v>
      </c>
      <c r="F1388" s="1082">
        <v>377.3</v>
      </c>
      <c r="G1388" s="1083" t="s">
        <v>3038</v>
      </c>
      <c r="H1388" s="1094">
        <v>0.1</v>
      </c>
      <c r="I1388" s="1086">
        <f t="shared" si="52"/>
        <v>37.730000000000004</v>
      </c>
      <c r="J1388" s="1087">
        <f t="shared" si="52"/>
        <v>527.08810000000005</v>
      </c>
      <c r="K1388" s="1065"/>
    </row>
    <row r="1389" spans="1:11" s="1066" customFormat="1" ht="49.2" customHeight="1">
      <c r="A1389" s="1074" t="s">
        <v>3043</v>
      </c>
      <c r="B1389" s="1075" t="s">
        <v>3045</v>
      </c>
      <c r="C1389" s="1071">
        <v>46256</v>
      </c>
      <c r="D1389" s="1081" t="s">
        <v>4218</v>
      </c>
      <c r="E1389" s="1081" t="s">
        <v>4219</v>
      </c>
      <c r="F1389" s="1082">
        <v>377.3</v>
      </c>
      <c r="G1389" s="1083" t="s">
        <v>4185</v>
      </c>
      <c r="H1389" s="1094">
        <v>0.1</v>
      </c>
      <c r="I1389" s="1086">
        <f t="shared" si="52"/>
        <v>37.730000000000004</v>
      </c>
      <c r="J1389" s="1087">
        <f t="shared" si="52"/>
        <v>959.85120000000018</v>
      </c>
      <c r="K1389" s="1065"/>
    </row>
    <row r="1390" spans="1:11" s="1066" customFormat="1" ht="49.2" customHeight="1">
      <c r="A1390" s="1074" t="s">
        <v>1218</v>
      </c>
      <c r="B1390" s="1075" t="s">
        <v>4425</v>
      </c>
      <c r="C1390" s="1071">
        <v>46256</v>
      </c>
      <c r="D1390" s="1081" t="s">
        <v>4220</v>
      </c>
      <c r="E1390" s="1081" t="s">
        <v>4221</v>
      </c>
      <c r="F1390" s="1082">
        <v>13.58</v>
      </c>
      <c r="G1390" s="1083" t="s">
        <v>4222</v>
      </c>
      <c r="H1390" s="1094">
        <v>0.1</v>
      </c>
      <c r="I1390" s="1086">
        <f t="shared" si="52"/>
        <v>1.3580000000000001</v>
      </c>
      <c r="J1390" s="1087">
        <f t="shared" si="52"/>
        <v>2184.1528800000001</v>
      </c>
      <c r="K1390" s="1065"/>
    </row>
    <row r="1391" spans="1:11" s="1066" customFormat="1" ht="49.2" customHeight="1">
      <c r="A1391" s="1074" t="s">
        <v>1765</v>
      </c>
      <c r="B1391" s="1075" t="s">
        <v>4426</v>
      </c>
      <c r="C1391" s="1071">
        <v>46256</v>
      </c>
      <c r="D1391" s="1081" t="s">
        <v>4223</v>
      </c>
      <c r="E1391" s="1081" t="s">
        <v>4224</v>
      </c>
      <c r="F1391" s="1082">
        <v>22.31</v>
      </c>
      <c r="G1391" s="1083" t="s">
        <v>4225</v>
      </c>
      <c r="H1391" s="1094">
        <v>0.1</v>
      </c>
      <c r="I1391" s="1086">
        <f t="shared" si="52"/>
        <v>2.2309999999999999</v>
      </c>
      <c r="J1391" s="1087">
        <f t="shared" si="52"/>
        <v>37.636969999999998</v>
      </c>
      <c r="K1391" s="1065"/>
    </row>
    <row r="1392" spans="1:11" s="1066" customFormat="1" ht="49.2" customHeight="1">
      <c r="A1392" s="1074" t="s">
        <v>4447</v>
      </c>
      <c r="B1392" s="1075" t="s">
        <v>4448</v>
      </c>
      <c r="C1392" s="1071">
        <v>46256</v>
      </c>
      <c r="D1392" s="1081" t="s">
        <v>4226</v>
      </c>
      <c r="E1392" s="1081" t="s">
        <v>4227</v>
      </c>
      <c r="F1392" s="1082">
        <v>28.13</v>
      </c>
      <c r="G1392" s="1083" t="s">
        <v>4228</v>
      </c>
      <c r="H1392" s="1094">
        <v>0.1</v>
      </c>
      <c r="I1392" s="1086">
        <f t="shared" si="52"/>
        <v>2.8130000000000002</v>
      </c>
      <c r="J1392" s="1087">
        <f t="shared" si="52"/>
        <v>2921.41302</v>
      </c>
      <c r="K1392" s="1065"/>
    </row>
    <row r="1393" spans="1:11" s="1066" customFormat="1" ht="49.2" customHeight="1">
      <c r="A1393" s="1074" t="s">
        <v>4449</v>
      </c>
      <c r="B1393" s="1075" t="s">
        <v>4450</v>
      </c>
      <c r="C1393" s="1071">
        <v>46257</v>
      </c>
      <c r="D1393" s="1081" t="s">
        <v>4229</v>
      </c>
      <c r="E1393" s="1081" t="s">
        <v>4230</v>
      </c>
      <c r="F1393" s="1082">
        <v>3850.57</v>
      </c>
      <c r="G1393" s="1083" t="s">
        <v>1584</v>
      </c>
      <c r="H1393" s="1094">
        <v>0.3</v>
      </c>
      <c r="I1393" s="1086">
        <f t="shared" si="52"/>
        <v>1155.171</v>
      </c>
      <c r="J1393" s="1087">
        <f t="shared" si="52"/>
        <v>1155.171</v>
      </c>
      <c r="K1393" s="1065"/>
    </row>
    <row r="1394" spans="1:11" s="1066" customFormat="1" ht="49.2" customHeight="1">
      <c r="A1394" s="1074" t="s">
        <v>4451</v>
      </c>
      <c r="B1394" s="1075" t="s">
        <v>4452</v>
      </c>
      <c r="C1394" s="1071">
        <v>46257</v>
      </c>
      <c r="D1394" s="1081" t="s">
        <v>4231</v>
      </c>
      <c r="E1394" s="1081" t="s">
        <v>4232</v>
      </c>
      <c r="F1394" s="1082">
        <v>2683.76</v>
      </c>
      <c r="G1394" s="1083" t="s">
        <v>4233</v>
      </c>
      <c r="H1394" s="1094">
        <v>0.3</v>
      </c>
      <c r="I1394" s="1086">
        <f t="shared" si="52"/>
        <v>805.12800000000004</v>
      </c>
      <c r="J1394" s="1087">
        <f t="shared" si="52"/>
        <v>1610.2560000000001</v>
      </c>
      <c r="K1394" s="1065"/>
    </row>
    <row r="1395" spans="1:11" s="1066" customFormat="1" ht="49.2" customHeight="1">
      <c r="A1395" s="1074" t="s">
        <v>4453</v>
      </c>
      <c r="B1395" s="1075" t="s">
        <v>4454</v>
      </c>
      <c r="C1395" s="1071">
        <v>46257</v>
      </c>
      <c r="D1395" s="1081" t="s">
        <v>4234</v>
      </c>
      <c r="E1395" s="1081" t="s">
        <v>4235</v>
      </c>
      <c r="F1395" s="1082">
        <v>7057.11</v>
      </c>
      <c r="G1395" s="1083" t="s">
        <v>4233</v>
      </c>
      <c r="H1395" s="1094">
        <v>0.3</v>
      </c>
      <c r="I1395" s="1086">
        <f t="shared" ref="I1395:J1458" si="53">H1395*F1395</f>
        <v>2117.1329999999998</v>
      </c>
      <c r="J1395" s="1087">
        <f t="shared" si="53"/>
        <v>4234.2659999999996</v>
      </c>
      <c r="K1395" s="1065"/>
    </row>
    <row r="1396" spans="1:11" s="1066" customFormat="1" ht="49.2" customHeight="1">
      <c r="A1396" s="1074" t="s">
        <v>4447</v>
      </c>
      <c r="B1396" s="1075" t="s">
        <v>4448</v>
      </c>
      <c r="C1396" s="1071">
        <v>46257</v>
      </c>
      <c r="D1396" s="1081" t="s">
        <v>4236</v>
      </c>
      <c r="E1396" s="1081" t="s">
        <v>4237</v>
      </c>
      <c r="F1396" s="1082">
        <v>28.13</v>
      </c>
      <c r="G1396" s="1083" t="s">
        <v>4238</v>
      </c>
      <c r="H1396" s="1094">
        <v>0.1</v>
      </c>
      <c r="I1396" s="1086">
        <f t="shared" si="53"/>
        <v>2.8130000000000002</v>
      </c>
      <c r="J1396" s="1087">
        <f t="shared" si="53"/>
        <v>2494.2308400000002</v>
      </c>
      <c r="K1396" s="1065"/>
    </row>
    <row r="1397" spans="1:11" s="1066" customFormat="1" ht="49.2" customHeight="1">
      <c r="A1397" s="1074" t="s">
        <v>1765</v>
      </c>
      <c r="B1397" s="1075" t="s">
        <v>3042</v>
      </c>
      <c r="C1397" s="1071">
        <v>46258</v>
      </c>
      <c r="D1397" s="1081" t="s">
        <v>4239</v>
      </c>
      <c r="E1397" s="1081" t="s">
        <v>4240</v>
      </c>
      <c r="F1397" s="1082">
        <v>22.31</v>
      </c>
      <c r="G1397" s="1083" t="s">
        <v>4241</v>
      </c>
      <c r="H1397" s="1094">
        <v>1</v>
      </c>
      <c r="I1397" s="1086">
        <f>H1397*F1397</f>
        <v>22.31</v>
      </c>
      <c r="J1397" s="1087">
        <f t="shared" si="53"/>
        <v>111819.951</v>
      </c>
      <c r="K1397" s="1065"/>
    </row>
    <row r="1398" spans="1:11" s="1066" customFormat="1" ht="49.2" customHeight="1">
      <c r="A1398" s="1074" t="s">
        <v>1765</v>
      </c>
      <c r="B1398" s="1075" t="s">
        <v>3042</v>
      </c>
      <c r="C1398" s="1071">
        <v>46257</v>
      </c>
      <c r="D1398" s="1081" t="s">
        <v>4242</v>
      </c>
      <c r="E1398" s="1081" t="s">
        <v>4243</v>
      </c>
      <c r="F1398" s="1082">
        <v>22.31</v>
      </c>
      <c r="G1398" s="1083" t="s">
        <v>4244</v>
      </c>
      <c r="H1398" s="1094">
        <v>1</v>
      </c>
      <c r="I1398" s="1086">
        <f>H1398*F1398</f>
        <v>22.31</v>
      </c>
      <c r="J1398" s="1087">
        <f t="shared" si="53"/>
        <v>88041.060599999997</v>
      </c>
      <c r="K1398" s="1065"/>
    </row>
    <row r="1399" spans="1:11" s="1066" customFormat="1" ht="49.2" customHeight="1">
      <c r="A1399" s="1074" t="s">
        <v>4449</v>
      </c>
      <c r="B1399" s="1075" t="s">
        <v>4450</v>
      </c>
      <c r="C1399" s="1071">
        <v>46258</v>
      </c>
      <c r="D1399" s="1081" t="s">
        <v>4245</v>
      </c>
      <c r="E1399" s="1081" t="s">
        <v>4246</v>
      </c>
      <c r="F1399" s="1082">
        <v>3850.57</v>
      </c>
      <c r="G1399" s="1083" t="s">
        <v>4247</v>
      </c>
      <c r="H1399" s="1094">
        <v>0.3</v>
      </c>
      <c r="I1399" s="1086">
        <f t="shared" si="53"/>
        <v>1155.171</v>
      </c>
      <c r="J1399" s="1087">
        <f t="shared" si="53"/>
        <v>4620.6840000000002</v>
      </c>
      <c r="K1399" s="1065"/>
    </row>
    <row r="1400" spans="1:11" s="1066" customFormat="1" ht="49.2" customHeight="1">
      <c r="A1400" s="1074" t="s">
        <v>4453</v>
      </c>
      <c r="B1400" s="1075" t="s">
        <v>4454</v>
      </c>
      <c r="C1400" s="1071">
        <v>46258</v>
      </c>
      <c r="D1400" s="1081" t="s">
        <v>4248</v>
      </c>
      <c r="E1400" s="1081" t="s">
        <v>4249</v>
      </c>
      <c r="F1400" s="1082">
        <v>7057.11</v>
      </c>
      <c r="G1400" s="1083" t="s">
        <v>4233</v>
      </c>
      <c r="H1400" s="1094">
        <v>0.3</v>
      </c>
      <c r="I1400" s="1086">
        <f t="shared" si="53"/>
        <v>2117.1329999999998</v>
      </c>
      <c r="J1400" s="1087">
        <f t="shared" si="53"/>
        <v>4234.2659999999996</v>
      </c>
      <c r="K1400" s="1065"/>
    </row>
    <row r="1401" spans="1:11" s="1066" customFormat="1" ht="49.2" customHeight="1">
      <c r="A1401" s="1074" t="s">
        <v>3260</v>
      </c>
      <c r="B1401" s="1075" t="s">
        <v>4430</v>
      </c>
      <c r="C1401" s="1071">
        <v>46258</v>
      </c>
      <c r="D1401" s="1081" t="s">
        <v>4250</v>
      </c>
      <c r="E1401" s="1081" t="s">
        <v>4251</v>
      </c>
      <c r="F1401" s="1082">
        <v>101.84</v>
      </c>
      <c r="G1401" s="1083" t="s">
        <v>4252</v>
      </c>
      <c r="H1401" s="1094">
        <v>0.45</v>
      </c>
      <c r="I1401" s="1086">
        <f t="shared" si="53"/>
        <v>45.828000000000003</v>
      </c>
      <c r="J1401" s="1087">
        <f t="shared" si="53"/>
        <v>1228.1904000000002</v>
      </c>
      <c r="K1401" s="1065"/>
    </row>
    <row r="1402" spans="1:11" s="1066" customFormat="1" ht="49.2" customHeight="1">
      <c r="A1402" s="1074" t="s">
        <v>3043</v>
      </c>
      <c r="B1402" s="1075" t="s">
        <v>3252</v>
      </c>
      <c r="C1402" s="1071">
        <v>46258</v>
      </c>
      <c r="D1402" s="1081" t="s">
        <v>4253</v>
      </c>
      <c r="E1402" s="1081" t="s">
        <v>4254</v>
      </c>
      <c r="F1402" s="1082">
        <v>377.3</v>
      </c>
      <c r="G1402" s="1083" t="s">
        <v>3592</v>
      </c>
      <c r="H1402" s="1094">
        <v>0.05</v>
      </c>
      <c r="I1402" s="1086">
        <f t="shared" si="53"/>
        <v>18.865000000000002</v>
      </c>
      <c r="J1402" s="1087">
        <f t="shared" si="53"/>
        <v>429.74470000000008</v>
      </c>
      <c r="K1402" s="1065"/>
    </row>
    <row r="1403" spans="1:11" s="1066" customFormat="1" ht="49.2" customHeight="1">
      <c r="A1403" s="1074" t="s">
        <v>3043</v>
      </c>
      <c r="B1403" s="1075" t="s">
        <v>3252</v>
      </c>
      <c r="C1403" s="1071">
        <v>46258</v>
      </c>
      <c r="D1403" s="1081" t="s">
        <v>4255</v>
      </c>
      <c r="E1403" s="1081" t="s">
        <v>4256</v>
      </c>
      <c r="F1403" s="1082">
        <v>377.3</v>
      </c>
      <c r="G1403" s="1083" t="s">
        <v>4257</v>
      </c>
      <c r="H1403" s="1094">
        <v>0.05</v>
      </c>
      <c r="I1403" s="1086">
        <f t="shared" si="53"/>
        <v>18.865000000000002</v>
      </c>
      <c r="J1403" s="1087">
        <f t="shared" si="53"/>
        <v>432.19715000000002</v>
      </c>
      <c r="K1403" s="1065"/>
    </row>
    <row r="1404" spans="1:11" s="1066" customFormat="1" ht="49.2" customHeight="1">
      <c r="A1404" s="1074" t="s">
        <v>1216</v>
      </c>
      <c r="B1404" s="1075" t="s">
        <v>4455</v>
      </c>
      <c r="C1404" s="1071">
        <v>46258</v>
      </c>
      <c r="D1404" s="1081" t="s">
        <v>4258</v>
      </c>
      <c r="E1404" s="1081" t="s">
        <v>4259</v>
      </c>
      <c r="F1404" s="1082">
        <v>12377.1</v>
      </c>
      <c r="G1404" s="1083" t="s">
        <v>1304</v>
      </c>
      <c r="H1404" s="1094">
        <v>0.3</v>
      </c>
      <c r="I1404" s="1086">
        <f t="shared" si="53"/>
        <v>3713.13</v>
      </c>
      <c r="J1404" s="1087">
        <f t="shared" si="53"/>
        <v>3713.13</v>
      </c>
      <c r="K1404" s="1065"/>
    </row>
    <row r="1405" spans="1:11" s="1066" customFormat="1" ht="49.2" customHeight="1">
      <c r="A1405" s="1074" t="s">
        <v>1971</v>
      </c>
      <c r="B1405" s="1075" t="s">
        <v>4456</v>
      </c>
      <c r="C1405" s="1071">
        <v>46258</v>
      </c>
      <c r="D1405" s="1081" t="s">
        <v>4260</v>
      </c>
      <c r="E1405" s="1081" t="s">
        <v>4261</v>
      </c>
      <c r="F1405" s="1082">
        <v>8820.42</v>
      </c>
      <c r="G1405" s="1083" t="s">
        <v>1304</v>
      </c>
      <c r="H1405" s="1094">
        <v>0.3</v>
      </c>
      <c r="I1405" s="1086">
        <f t="shared" si="53"/>
        <v>2646.1259999999997</v>
      </c>
      <c r="J1405" s="1087">
        <f t="shared" si="53"/>
        <v>2646.1259999999997</v>
      </c>
      <c r="K1405" s="1065"/>
    </row>
    <row r="1406" spans="1:11" s="1066" customFormat="1" ht="49.2" customHeight="1">
      <c r="A1406" s="1074" t="s">
        <v>1971</v>
      </c>
      <c r="B1406" s="1075" t="s">
        <v>4456</v>
      </c>
      <c r="C1406" s="1071">
        <v>46258</v>
      </c>
      <c r="D1406" s="1081" t="s">
        <v>4262</v>
      </c>
      <c r="E1406" s="1081" t="s">
        <v>4263</v>
      </c>
      <c r="F1406" s="1082">
        <v>8820.42</v>
      </c>
      <c r="G1406" s="1083" t="s">
        <v>1461</v>
      </c>
      <c r="H1406" s="1094">
        <v>0.3</v>
      </c>
      <c r="I1406" s="1086">
        <f t="shared" si="53"/>
        <v>2646.1259999999997</v>
      </c>
      <c r="J1406" s="1087">
        <f t="shared" si="53"/>
        <v>2646.1259999999997</v>
      </c>
      <c r="K1406" s="1065"/>
    </row>
    <row r="1407" spans="1:11" s="1066" customFormat="1" ht="49.2" customHeight="1">
      <c r="A1407" s="1074" t="s">
        <v>1971</v>
      </c>
      <c r="B1407" s="1075" t="s">
        <v>4456</v>
      </c>
      <c r="C1407" s="1071">
        <v>46258</v>
      </c>
      <c r="D1407" s="1081" t="s">
        <v>4264</v>
      </c>
      <c r="E1407" s="1081" t="s">
        <v>4265</v>
      </c>
      <c r="F1407" s="1082">
        <v>8820.42</v>
      </c>
      <c r="G1407" s="1083" t="s">
        <v>1461</v>
      </c>
      <c r="H1407" s="1094">
        <v>0.3</v>
      </c>
      <c r="I1407" s="1086">
        <f t="shared" si="53"/>
        <v>2646.1259999999997</v>
      </c>
      <c r="J1407" s="1087">
        <f t="shared" si="53"/>
        <v>2646.1259999999997</v>
      </c>
      <c r="K1407" s="1065"/>
    </row>
    <row r="1408" spans="1:11" s="1066" customFormat="1" ht="49.2" customHeight="1">
      <c r="A1408" s="1074" t="s">
        <v>1765</v>
      </c>
      <c r="B1408" s="1075" t="s">
        <v>3042</v>
      </c>
      <c r="C1408" s="1071">
        <v>46258</v>
      </c>
      <c r="D1408" s="1081" t="s">
        <v>4266</v>
      </c>
      <c r="E1408" s="1081" t="s">
        <v>4267</v>
      </c>
      <c r="F1408" s="1082">
        <v>22.31</v>
      </c>
      <c r="G1408" s="1083" t="s">
        <v>4268</v>
      </c>
      <c r="H1408" s="1094">
        <v>1</v>
      </c>
      <c r="I1408" s="1086">
        <f t="shared" si="53"/>
        <v>22.31</v>
      </c>
      <c r="J1408" s="1087">
        <f t="shared" si="53"/>
        <v>20527.431</v>
      </c>
      <c r="K1408" s="1065"/>
    </row>
    <row r="1409" spans="1:11" s="1066" customFormat="1" ht="49.2" customHeight="1">
      <c r="A1409" s="1074" t="s">
        <v>1765</v>
      </c>
      <c r="B1409" s="1075" t="s">
        <v>3042</v>
      </c>
      <c r="C1409" s="1071">
        <v>46258</v>
      </c>
      <c r="D1409" s="1081" t="s">
        <v>4269</v>
      </c>
      <c r="E1409" s="1081" t="s">
        <v>4270</v>
      </c>
      <c r="F1409" s="1082">
        <v>22.31</v>
      </c>
      <c r="G1409" s="1083" t="s">
        <v>4271</v>
      </c>
      <c r="H1409" s="1094">
        <v>1</v>
      </c>
      <c r="I1409" s="1086">
        <f t="shared" si="53"/>
        <v>22.31</v>
      </c>
      <c r="J1409" s="1087">
        <f t="shared" si="53"/>
        <v>87170.747499999998</v>
      </c>
      <c r="K1409" s="1065"/>
    </row>
    <row r="1410" spans="1:11" s="1066" customFormat="1" ht="49.2" customHeight="1">
      <c r="A1410" s="1074" t="s">
        <v>3043</v>
      </c>
      <c r="B1410" s="1075" t="s">
        <v>3045</v>
      </c>
      <c r="C1410" s="1071">
        <v>46258</v>
      </c>
      <c r="D1410" s="1081" t="s">
        <v>4272</v>
      </c>
      <c r="E1410" s="1081" t="s">
        <v>4273</v>
      </c>
      <c r="F1410" s="1082">
        <v>377.3</v>
      </c>
      <c r="G1410" s="1083" t="s">
        <v>3757</v>
      </c>
      <c r="H1410" s="1094">
        <v>0.1</v>
      </c>
      <c r="I1410" s="1086">
        <f t="shared" si="53"/>
        <v>37.730000000000004</v>
      </c>
      <c r="J1410" s="1087">
        <f t="shared" si="53"/>
        <v>1580.1324000000002</v>
      </c>
      <c r="K1410" s="1065"/>
    </row>
    <row r="1411" spans="1:11" s="1066" customFormat="1" ht="49.2" customHeight="1">
      <c r="A1411" s="1074" t="s">
        <v>3043</v>
      </c>
      <c r="B1411" s="1075" t="s">
        <v>3045</v>
      </c>
      <c r="C1411" s="1071">
        <v>46258</v>
      </c>
      <c r="D1411" s="1081" t="s">
        <v>4274</v>
      </c>
      <c r="E1411" s="1081" t="s">
        <v>4275</v>
      </c>
      <c r="F1411" s="1082">
        <v>377.3</v>
      </c>
      <c r="G1411" s="1083" t="s">
        <v>4276</v>
      </c>
      <c r="H1411" s="1094">
        <v>0.1</v>
      </c>
      <c r="I1411" s="1086">
        <f t="shared" si="53"/>
        <v>37.730000000000004</v>
      </c>
      <c r="J1411" s="1087">
        <f t="shared" si="53"/>
        <v>479.5483000000001</v>
      </c>
      <c r="K1411" s="1065"/>
    </row>
    <row r="1412" spans="1:11" s="1066" customFormat="1" ht="49.2" customHeight="1">
      <c r="A1412" s="1074" t="s">
        <v>3043</v>
      </c>
      <c r="B1412" s="1075" t="s">
        <v>3045</v>
      </c>
      <c r="C1412" s="1071">
        <v>46258</v>
      </c>
      <c r="D1412" s="1081" t="s">
        <v>4277</v>
      </c>
      <c r="E1412" s="1081" t="s">
        <v>4278</v>
      </c>
      <c r="F1412" s="1082">
        <v>377.3</v>
      </c>
      <c r="G1412" s="1083" t="s">
        <v>3751</v>
      </c>
      <c r="H1412" s="1094">
        <v>0.1</v>
      </c>
      <c r="I1412" s="1086">
        <f t="shared" si="53"/>
        <v>37.730000000000004</v>
      </c>
      <c r="J1412" s="1087">
        <f t="shared" si="53"/>
        <v>924.0077</v>
      </c>
      <c r="K1412" s="1065"/>
    </row>
    <row r="1413" spans="1:11" s="1066" customFormat="1" ht="49.2" customHeight="1">
      <c r="A1413" s="1074" t="s">
        <v>4447</v>
      </c>
      <c r="B1413" s="1075" t="s">
        <v>4448</v>
      </c>
      <c r="C1413" s="1071">
        <v>46258</v>
      </c>
      <c r="D1413" s="1081" t="s">
        <v>4279</v>
      </c>
      <c r="E1413" s="1081" t="s">
        <v>4280</v>
      </c>
      <c r="F1413" s="1082">
        <v>28.13</v>
      </c>
      <c r="G1413" s="1083" t="s">
        <v>4281</v>
      </c>
      <c r="H1413" s="1094">
        <v>0.1</v>
      </c>
      <c r="I1413" s="1086">
        <f t="shared" si="53"/>
        <v>2.8130000000000002</v>
      </c>
      <c r="J1413" s="1087">
        <f t="shared" si="53"/>
        <v>4151.9880000000003</v>
      </c>
      <c r="K1413" s="1065"/>
    </row>
    <row r="1414" spans="1:11" s="1066" customFormat="1" ht="49.2" customHeight="1">
      <c r="A1414" s="1074" t="s">
        <v>3596</v>
      </c>
      <c r="B1414" s="1075" t="s">
        <v>4457</v>
      </c>
      <c r="C1414" s="1071">
        <v>46258</v>
      </c>
      <c r="D1414" s="1081" t="s">
        <v>4282</v>
      </c>
      <c r="E1414" s="1081" t="s">
        <v>4283</v>
      </c>
      <c r="F1414" s="1082">
        <v>290.97000000000003</v>
      </c>
      <c r="G1414" s="1083" t="s">
        <v>3540</v>
      </c>
      <c r="H1414" s="1094">
        <v>0.45</v>
      </c>
      <c r="I1414" s="1086">
        <f t="shared" si="53"/>
        <v>130.93650000000002</v>
      </c>
      <c r="J1414" s="1087">
        <f t="shared" si="53"/>
        <v>54872.868420000006</v>
      </c>
      <c r="K1414" s="1065"/>
    </row>
    <row r="1415" spans="1:11" s="1066" customFormat="1" ht="49.2" customHeight="1">
      <c r="A1415" s="1074" t="s">
        <v>1218</v>
      </c>
      <c r="B1415" s="1075" t="s">
        <v>4425</v>
      </c>
      <c r="C1415" s="1071">
        <v>46258</v>
      </c>
      <c r="D1415" s="1081" t="s">
        <v>4284</v>
      </c>
      <c r="E1415" s="1081" t="s">
        <v>4285</v>
      </c>
      <c r="F1415" s="1082">
        <v>13.58</v>
      </c>
      <c r="G1415" s="1083" t="s">
        <v>4286</v>
      </c>
      <c r="H1415" s="1094">
        <v>0.1</v>
      </c>
      <c r="I1415" s="1086">
        <f t="shared" si="53"/>
        <v>1.3580000000000001</v>
      </c>
      <c r="J1415" s="1087">
        <f t="shared" si="53"/>
        <v>705.37235999999996</v>
      </c>
      <c r="K1415" s="1065"/>
    </row>
    <row r="1416" spans="1:11" s="1066" customFormat="1" ht="49.2" customHeight="1">
      <c r="A1416" s="1074" t="s">
        <v>1765</v>
      </c>
      <c r="B1416" s="1075" t="s">
        <v>4426</v>
      </c>
      <c r="C1416" s="1071">
        <v>46258</v>
      </c>
      <c r="D1416" s="1081" t="s">
        <v>4287</v>
      </c>
      <c r="E1416" s="1081" t="s">
        <v>4288</v>
      </c>
      <c r="F1416" s="1082">
        <v>22.31</v>
      </c>
      <c r="G1416" s="1083" t="s">
        <v>4289</v>
      </c>
      <c r="H1416" s="1094">
        <v>0.1</v>
      </c>
      <c r="I1416" s="1086">
        <f t="shared" si="53"/>
        <v>2.2309999999999999</v>
      </c>
      <c r="J1416" s="1087">
        <f t="shared" si="53"/>
        <v>10.66418</v>
      </c>
      <c r="K1416" s="1065"/>
    </row>
    <row r="1417" spans="1:11" s="1066" customFormat="1" ht="49.2" customHeight="1">
      <c r="A1417" s="1074" t="s">
        <v>1471</v>
      </c>
      <c r="B1417" s="1075" t="s">
        <v>4433</v>
      </c>
      <c r="C1417" s="1071">
        <v>46261</v>
      </c>
      <c r="D1417" s="1081" t="s">
        <v>4290</v>
      </c>
      <c r="E1417" s="1081" t="s">
        <v>4291</v>
      </c>
      <c r="F1417" s="1082">
        <v>212.41</v>
      </c>
      <c r="G1417" s="1083" t="s">
        <v>2246</v>
      </c>
      <c r="H1417" s="1094">
        <v>0.45</v>
      </c>
      <c r="I1417" s="1086">
        <f t="shared" si="53"/>
        <v>95.584500000000006</v>
      </c>
      <c r="J1417" s="1087">
        <f t="shared" si="53"/>
        <v>9449.4836699999996</v>
      </c>
      <c r="K1417" s="1065"/>
    </row>
    <row r="1418" spans="1:11" s="1066" customFormat="1" ht="49.2" customHeight="1">
      <c r="A1418" s="1074" t="s">
        <v>1471</v>
      </c>
      <c r="B1418" s="1075" t="s">
        <v>4433</v>
      </c>
      <c r="C1418" s="1071">
        <v>46261</v>
      </c>
      <c r="D1418" s="1081" t="s">
        <v>4292</v>
      </c>
      <c r="E1418" s="1081" t="s">
        <v>4293</v>
      </c>
      <c r="F1418" s="1082">
        <v>212.41</v>
      </c>
      <c r="G1418" s="1083" t="s">
        <v>2245</v>
      </c>
      <c r="H1418" s="1094">
        <v>0.45</v>
      </c>
      <c r="I1418" s="1086">
        <f t="shared" si="53"/>
        <v>95.584500000000006</v>
      </c>
      <c r="J1418" s="1087">
        <f t="shared" si="53"/>
        <v>7538.7495150000004</v>
      </c>
      <c r="K1418" s="1065"/>
    </row>
    <row r="1419" spans="1:11" s="1066" customFormat="1" ht="49.2" customHeight="1">
      <c r="A1419" s="1074" t="s">
        <v>3043</v>
      </c>
      <c r="B1419" s="1075" t="s">
        <v>3045</v>
      </c>
      <c r="C1419" s="1071">
        <v>46259</v>
      </c>
      <c r="D1419" s="1081" t="s">
        <v>4294</v>
      </c>
      <c r="E1419" s="1081" t="s">
        <v>4295</v>
      </c>
      <c r="F1419" s="1082">
        <v>377.3</v>
      </c>
      <c r="G1419" s="1083" t="s">
        <v>3157</v>
      </c>
      <c r="H1419" s="1094">
        <v>0.1</v>
      </c>
      <c r="I1419" s="1086">
        <f t="shared" si="53"/>
        <v>37.730000000000004</v>
      </c>
      <c r="J1419" s="1087">
        <f t="shared" si="53"/>
        <v>121.86790000000001</v>
      </c>
      <c r="K1419" s="1065"/>
    </row>
    <row r="1420" spans="1:11" s="1066" customFormat="1" ht="49.2" customHeight="1">
      <c r="A1420" s="1074" t="s">
        <v>2782</v>
      </c>
      <c r="B1420" s="1075" t="s">
        <v>4420</v>
      </c>
      <c r="C1420" s="1071">
        <v>46259</v>
      </c>
      <c r="D1420" s="1081" t="s">
        <v>4296</v>
      </c>
      <c r="E1420" s="1081" t="s">
        <v>4297</v>
      </c>
      <c r="F1420" s="1082">
        <v>5124.07</v>
      </c>
      <c r="G1420" s="1083" t="s">
        <v>1461</v>
      </c>
      <c r="H1420" s="1094">
        <v>0.1</v>
      </c>
      <c r="I1420" s="1086">
        <f t="shared" si="53"/>
        <v>512.40700000000004</v>
      </c>
      <c r="J1420" s="1087">
        <f t="shared" si="53"/>
        <v>512.40700000000004</v>
      </c>
      <c r="K1420" s="1065"/>
    </row>
    <row r="1421" spans="1:11" s="1066" customFormat="1" ht="49.2" customHeight="1">
      <c r="A1421" s="1074" t="s">
        <v>3043</v>
      </c>
      <c r="B1421" s="1075" t="s">
        <v>3252</v>
      </c>
      <c r="C1421" s="1071">
        <v>46259</v>
      </c>
      <c r="D1421" s="1081" t="s">
        <v>4298</v>
      </c>
      <c r="E1421" s="1081" t="s">
        <v>4299</v>
      </c>
      <c r="F1421" s="1082">
        <v>377.3</v>
      </c>
      <c r="G1421" s="1083" t="s">
        <v>4300</v>
      </c>
      <c r="H1421" s="1094">
        <v>0.45</v>
      </c>
      <c r="I1421" s="1086">
        <f t="shared" si="53"/>
        <v>169.785</v>
      </c>
      <c r="J1421" s="1087">
        <f t="shared" si="53"/>
        <v>4504.3960500000003</v>
      </c>
      <c r="K1421" s="1065"/>
    </row>
    <row r="1422" spans="1:11" s="1066" customFormat="1" ht="49.2" customHeight="1">
      <c r="A1422" s="1074" t="s">
        <v>3043</v>
      </c>
      <c r="B1422" s="1075" t="s">
        <v>3252</v>
      </c>
      <c r="C1422" s="1071">
        <v>46259</v>
      </c>
      <c r="D1422" s="1081" t="s">
        <v>4301</v>
      </c>
      <c r="E1422" s="1081" t="s">
        <v>4302</v>
      </c>
      <c r="F1422" s="1082">
        <v>377.3</v>
      </c>
      <c r="G1422" s="1083" t="s">
        <v>4155</v>
      </c>
      <c r="H1422" s="1094">
        <v>0.45</v>
      </c>
      <c r="I1422" s="1086">
        <f>H1422*F1422</f>
        <v>169.785</v>
      </c>
      <c r="J1422" s="1087">
        <f t="shared" si="53"/>
        <v>4548.5401499999998</v>
      </c>
      <c r="K1422" s="1065"/>
    </row>
    <row r="1423" spans="1:11" s="1066" customFormat="1" ht="49.2" customHeight="1">
      <c r="A1423" s="1074" t="s">
        <v>3253</v>
      </c>
      <c r="B1423" s="1075" t="s">
        <v>3254</v>
      </c>
      <c r="C1423" s="1071">
        <v>46258</v>
      </c>
      <c r="D1423" s="1081" t="s">
        <v>4303</v>
      </c>
      <c r="E1423" s="1081" t="s">
        <v>4304</v>
      </c>
      <c r="F1423" s="1082">
        <v>602.32000000000005</v>
      </c>
      <c r="G1423" s="1083" t="s">
        <v>3740</v>
      </c>
      <c r="H1423" s="1094">
        <v>0.1</v>
      </c>
      <c r="I1423" s="1086">
        <f t="shared" si="53"/>
        <v>60.232000000000006</v>
      </c>
      <c r="J1423" s="1087">
        <f t="shared" si="53"/>
        <v>218.64216000000002</v>
      </c>
      <c r="K1423" s="1065"/>
    </row>
    <row r="1424" spans="1:11" s="1066" customFormat="1" ht="49.2" customHeight="1">
      <c r="A1424" s="1074" t="s">
        <v>3043</v>
      </c>
      <c r="B1424" s="1075" t="s">
        <v>3252</v>
      </c>
      <c r="C1424" s="1071">
        <v>46258</v>
      </c>
      <c r="D1424" s="1081" t="s">
        <v>4305</v>
      </c>
      <c r="E1424" s="1081" t="s">
        <v>4306</v>
      </c>
      <c r="F1424" s="1082">
        <v>377.3</v>
      </c>
      <c r="G1424" s="1083" t="s">
        <v>4307</v>
      </c>
      <c r="H1424" s="1094">
        <v>0.1</v>
      </c>
      <c r="I1424" s="1086">
        <f>H1424*F1424</f>
        <v>37.730000000000004</v>
      </c>
      <c r="J1424" s="1087">
        <f t="shared" si="53"/>
        <v>956.07820000000015</v>
      </c>
      <c r="K1424" s="1065"/>
    </row>
    <row r="1425" spans="1:11" s="1066" customFormat="1" ht="49.2" customHeight="1">
      <c r="A1425" s="1074" t="s">
        <v>4447</v>
      </c>
      <c r="B1425" s="1075" t="s">
        <v>4448</v>
      </c>
      <c r="C1425" s="1071">
        <v>46259</v>
      </c>
      <c r="D1425" s="1081" t="s">
        <v>4308</v>
      </c>
      <c r="E1425" s="1081" t="s">
        <v>4309</v>
      </c>
      <c r="F1425" s="1082">
        <v>28.13</v>
      </c>
      <c r="G1425" s="1083" t="s">
        <v>4310</v>
      </c>
      <c r="H1425" s="1094">
        <v>0.1</v>
      </c>
      <c r="I1425" s="1086">
        <f t="shared" si="53"/>
        <v>2.8130000000000002</v>
      </c>
      <c r="J1425" s="1087">
        <f t="shared" si="53"/>
        <v>3459.9900000000002</v>
      </c>
      <c r="K1425" s="1065"/>
    </row>
    <row r="1426" spans="1:11" s="1066" customFormat="1" ht="49.2" customHeight="1">
      <c r="A1426" s="1074" t="s">
        <v>3043</v>
      </c>
      <c r="B1426" s="1075" t="s">
        <v>3252</v>
      </c>
      <c r="C1426" s="1071">
        <v>46259</v>
      </c>
      <c r="D1426" s="1081" t="s">
        <v>4311</v>
      </c>
      <c r="E1426" s="1081" t="s">
        <v>4312</v>
      </c>
      <c r="F1426" s="1082">
        <v>377.3</v>
      </c>
      <c r="G1426" s="1083" t="s">
        <v>4185</v>
      </c>
      <c r="H1426" s="1094">
        <v>0.1</v>
      </c>
      <c r="I1426" s="1086">
        <f t="shared" si="53"/>
        <v>37.730000000000004</v>
      </c>
      <c r="J1426" s="1087">
        <f t="shared" si="53"/>
        <v>959.85120000000018</v>
      </c>
      <c r="K1426" s="1065"/>
    </row>
    <row r="1427" spans="1:11" s="1066" customFormat="1" ht="49.2" customHeight="1">
      <c r="A1427" s="1074" t="s">
        <v>3043</v>
      </c>
      <c r="B1427" s="1075" t="s">
        <v>3252</v>
      </c>
      <c r="C1427" s="1071">
        <v>46259</v>
      </c>
      <c r="D1427" s="1081" t="s">
        <v>4313</v>
      </c>
      <c r="E1427" s="1081" t="s">
        <v>4314</v>
      </c>
      <c r="F1427" s="1082">
        <v>377.3</v>
      </c>
      <c r="G1427" s="1083" t="s">
        <v>3590</v>
      </c>
      <c r="H1427" s="1094">
        <v>0.1</v>
      </c>
      <c r="I1427" s="1086">
        <f t="shared" si="53"/>
        <v>37.730000000000004</v>
      </c>
      <c r="J1427" s="1087">
        <f t="shared" si="53"/>
        <v>453.89190000000002</v>
      </c>
      <c r="K1427" s="1065"/>
    </row>
    <row r="1428" spans="1:11" s="1066" customFormat="1" ht="49.2" customHeight="1">
      <c r="A1428" s="1074" t="s">
        <v>2782</v>
      </c>
      <c r="B1428" s="1075" t="s">
        <v>4420</v>
      </c>
      <c r="C1428" s="1071">
        <v>46259</v>
      </c>
      <c r="D1428" s="1081" t="s">
        <v>4315</v>
      </c>
      <c r="E1428" s="1081" t="s">
        <v>4316</v>
      </c>
      <c r="F1428" s="1082">
        <v>5124.07</v>
      </c>
      <c r="G1428" s="1083" t="s">
        <v>1584</v>
      </c>
      <c r="H1428" s="1094">
        <v>0.1</v>
      </c>
      <c r="I1428" s="1086">
        <f t="shared" si="53"/>
        <v>512.40700000000004</v>
      </c>
      <c r="J1428" s="1087">
        <f t="shared" si="53"/>
        <v>512.40700000000004</v>
      </c>
      <c r="K1428" s="1065"/>
    </row>
    <row r="1429" spans="1:11" s="1066" customFormat="1" ht="49.2" customHeight="1">
      <c r="A1429" s="1074" t="s">
        <v>2782</v>
      </c>
      <c r="B1429" s="1075" t="s">
        <v>4420</v>
      </c>
      <c r="C1429" s="1071">
        <v>46259</v>
      </c>
      <c r="D1429" s="1081" t="s">
        <v>4317</v>
      </c>
      <c r="E1429" s="1081" t="s">
        <v>4318</v>
      </c>
      <c r="F1429" s="1082">
        <v>5124.07</v>
      </c>
      <c r="G1429" s="1083" t="s">
        <v>1584</v>
      </c>
      <c r="H1429" s="1094">
        <v>0.1</v>
      </c>
      <c r="I1429" s="1086">
        <f t="shared" si="53"/>
        <v>512.40700000000004</v>
      </c>
      <c r="J1429" s="1087">
        <f t="shared" si="53"/>
        <v>512.40700000000004</v>
      </c>
      <c r="K1429" s="1065"/>
    </row>
    <row r="1430" spans="1:11" s="1066" customFormat="1" ht="49.2" customHeight="1">
      <c r="A1430" s="1074" t="s">
        <v>2782</v>
      </c>
      <c r="B1430" s="1075" t="s">
        <v>4420</v>
      </c>
      <c r="C1430" s="1071">
        <v>46259</v>
      </c>
      <c r="D1430" s="1081" t="s">
        <v>4319</v>
      </c>
      <c r="E1430" s="1081" t="s">
        <v>4320</v>
      </c>
      <c r="F1430" s="1082">
        <v>5124.07</v>
      </c>
      <c r="G1430" s="1083" t="s">
        <v>1584</v>
      </c>
      <c r="H1430" s="1094">
        <v>0.1</v>
      </c>
      <c r="I1430" s="1086">
        <f t="shared" si="53"/>
        <v>512.40700000000004</v>
      </c>
      <c r="J1430" s="1087">
        <f t="shared" si="53"/>
        <v>512.40700000000004</v>
      </c>
      <c r="K1430" s="1065"/>
    </row>
    <row r="1431" spans="1:11" s="1066" customFormat="1" ht="49.2" customHeight="1">
      <c r="A1431" s="1074" t="s">
        <v>1762</v>
      </c>
      <c r="B1431" s="1075" t="s">
        <v>4413</v>
      </c>
      <c r="C1431" s="1071">
        <v>46259</v>
      </c>
      <c r="D1431" s="1081" t="s">
        <v>4321</v>
      </c>
      <c r="E1431" s="1081" t="s">
        <v>4322</v>
      </c>
      <c r="F1431" s="1082">
        <v>12376.13</v>
      </c>
      <c r="G1431" s="1083" t="s">
        <v>1584</v>
      </c>
      <c r="H1431" s="1094">
        <v>0.1</v>
      </c>
      <c r="I1431" s="1086">
        <f t="shared" si="53"/>
        <v>1237.6130000000001</v>
      </c>
      <c r="J1431" s="1087">
        <f t="shared" si="53"/>
        <v>1237.6130000000001</v>
      </c>
      <c r="K1431" s="1065"/>
    </row>
    <row r="1432" spans="1:11" s="1066" customFormat="1" ht="49.2" customHeight="1">
      <c r="A1432" s="1074" t="s">
        <v>4449</v>
      </c>
      <c r="B1432" s="1075" t="s">
        <v>4450</v>
      </c>
      <c r="C1432" s="1071">
        <v>46259</v>
      </c>
      <c r="D1432" s="1081" t="s">
        <v>4323</v>
      </c>
      <c r="E1432" s="1081" t="s">
        <v>4324</v>
      </c>
      <c r="F1432" s="1082">
        <v>3850.57</v>
      </c>
      <c r="G1432" s="1083" t="s">
        <v>4233</v>
      </c>
      <c r="H1432" s="1094">
        <v>0.3</v>
      </c>
      <c r="I1432" s="1086">
        <f t="shared" si="53"/>
        <v>1155.171</v>
      </c>
      <c r="J1432" s="1087">
        <f t="shared" si="53"/>
        <v>2310.3420000000001</v>
      </c>
      <c r="K1432" s="1065"/>
    </row>
    <row r="1433" spans="1:11" s="1066" customFormat="1" ht="49.2" customHeight="1">
      <c r="A1433" s="1074" t="s">
        <v>4451</v>
      </c>
      <c r="B1433" s="1075" t="s">
        <v>4452</v>
      </c>
      <c r="C1433" s="1071">
        <v>46259</v>
      </c>
      <c r="D1433" s="1081" t="s">
        <v>4325</v>
      </c>
      <c r="E1433" s="1081" t="s">
        <v>4326</v>
      </c>
      <c r="F1433" s="1082">
        <v>2683.76</v>
      </c>
      <c r="G1433" s="1083" t="s">
        <v>4233</v>
      </c>
      <c r="H1433" s="1094">
        <v>0.3</v>
      </c>
      <c r="I1433" s="1086">
        <f t="shared" si="53"/>
        <v>805.12800000000004</v>
      </c>
      <c r="J1433" s="1087">
        <f t="shared" si="53"/>
        <v>1610.2560000000001</v>
      </c>
      <c r="K1433" s="1065"/>
    </row>
    <row r="1434" spans="1:11" s="1066" customFormat="1" ht="49.2" customHeight="1">
      <c r="A1434" s="1074" t="s">
        <v>4453</v>
      </c>
      <c r="B1434" s="1075" t="s">
        <v>4454</v>
      </c>
      <c r="C1434" s="1071">
        <v>46259</v>
      </c>
      <c r="D1434" s="1081" t="s">
        <v>4327</v>
      </c>
      <c r="E1434" s="1081" t="s">
        <v>4328</v>
      </c>
      <c r="F1434" s="1082">
        <v>7057.11</v>
      </c>
      <c r="G1434" s="1083" t="s">
        <v>4233</v>
      </c>
      <c r="H1434" s="1094">
        <v>0.3</v>
      </c>
      <c r="I1434" s="1086">
        <f t="shared" si="53"/>
        <v>2117.1329999999998</v>
      </c>
      <c r="J1434" s="1087">
        <f t="shared" si="53"/>
        <v>4234.2659999999996</v>
      </c>
      <c r="K1434" s="1065"/>
    </row>
    <row r="1435" spans="1:11" s="1066" customFormat="1" ht="49.2" customHeight="1">
      <c r="A1435" s="1074" t="s">
        <v>1765</v>
      </c>
      <c r="B1435" s="1075" t="s">
        <v>3042</v>
      </c>
      <c r="C1435" s="1071">
        <v>46260</v>
      </c>
      <c r="D1435" s="1081" t="s">
        <v>4329</v>
      </c>
      <c r="E1435" s="1081" t="s">
        <v>4330</v>
      </c>
      <c r="F1435" s="1082">
        <v>22.31</v>
      </c>
      <c r="G1435" s="1083" t="s">
        <v>4331</v>
      </c>
      <c r="H1435" s="1094">
        <v>1</v>
      </c>
      <c r="I1435" s="1086">
        <f t="shared" si="53"/>
        <v>22.31</v>
      </c>
      <c r="J1435" s="1087">
        <f t="shared" si="53"/>
        <v>76631.726599999995</v>
      </c>
      <c r="K1435" s="1065"/>
    </row>
    <row r="1436" spans="1:11" s="1066" customFormat="1" ht="49.2" customHeight="1">
      <c r="A1436" s="1074" t="s">
        <v>1966</v>
      </c>
      <c r="B1436" s="1075" t="s">
        <v>4435</v>
      </c>
      <c r="C1436" s="1071">
        <v>46260</v>
      </c>
      <c r="D1436" s="1081" t="s">
        <v>4332</v>
      </c>
      <c r="E1436" s="1081" t="s">
        <v>4333</v>
      </c>
      <c r="F1436" s="1082">
        <v>30133.35</v>
      </c>
      <c r="G1436" s="1083" t="s">
        <v>1304</v>
      </c>
      <c r="H1436" s="1094">
        <v>0.05</v>
      </c>
      <c r="I1436" s="1086">
        <f>H1436*F1436</f>
        <v>1506.6675</v>
      </c>
      <c r="J1436" s="1087">
        <f t="shared" si="53"/>
        <v>1506.6675</v>
      </c>
      <c r="K1436" s="1065"/>
    </row>
    <row r="1437" spans="1:11" s="1066" customFormat="1" ht="49.2" customHeight="1">
      <c r="A1437" s="1074" t="s">
        <v>1966</v>
      </c>
      <c r="B1437" s="1075" t="s">
        <v>4435</v>
      </c>
      <c r="C1437" s="1071">
        <v>46260</v>
      </c>
      <c r="D1437" s="1081" t="s">
        <v>4334</v>
      </c>
      <c r="E1437" s="1081" t="s">
        <v>4335</v>
      </c>
      <c r="F1437" s="1082">
        <v>30133.35</v>
      </c>
      <c r="G1437" s="1083" t="s">
        <v>1304</v>
      </c>
      <c r="H1437" s="1094">
        <v>0.05</v>
      </c>
      <c r="I1437" s="1086">
        <f t="shared" si="53"/>
        <v>1506.6675</v>
      </c>
      <c r="J1437" s="1087">
        <f t="shared" si="53"/>
        <v>1506.6675</v>
      </c>
      <c r="K1437" s="1065"/>
    </row>
    <row r="1438" spans="1:11" s="1066" customFormat="1" ht="49.2" customHeight="1">
      <c r="A1438" s="1074" t="s">
        <v>1966</v>
      </c>
      <c r="B1438" s="1075" t="s">
        <v>4435</v>
      </c>
      <c r="C1438" s="1071">
        <v>46260</v>
      </c>
      <c r="D1438" s="1081" t="s">
        <v>4336</v>
      </c>
      <c r="E1438" s="1081" t="s">
        <v>4337</v>
      </c>
      <c r="F1438" s="1082">
        <v>30133.35</v>
      </c>
      <c r="G1438" s="1083" t="s">
        <v>1304</v>
      </c>
      <c r="H1438" s="1094">
        <v>0.05</v>
      </c>
      <c r="I1438" s="1086">
        <f t="shared" si="53"/>
        <v>1506.6675</v>
      </c>
      <c r="J1438" s="1087">
        <f t="shared" si="53"/>
        <v>1506.6675</v>
      </c>
      <c r="K1438" s="1065"/>
    </row>
    <row r="1439" spans="1:11" s="1066" customFormat="1" ht="49.2" customHeight="1">
      <c r="A1439" s="1074" t="s">
        <v>2779</v>
      </c>
      <c r="B1439" s="1075" t="s">
        <v>3041</v>
      </c>
      <c r="C1439" s="1071">
        <v>46260</v>
      </c>
      <c r="D1439" s="1081" t="s">
        <v>4338</v>
      </c>
      <c r="E1439" s="1081" t="s">
        <v>4339</v>
      </c>
      <c r="F1439" s="1082">
        <v>617.84</v>
      </c>
      <c r="G1439" s="1083" t="s">
        <v>4340</v>
      </c>
      <c r="H1439" s="1094">
        <v>0.25</v>
      </c>
      <c r="I1439" s="1086">
        <f t="shared" si="53"/>
        <v>154.46</v>
      </c>
      <c r="J1439" s="1087">
        <f t="shared" si="53"/>
        <v>4465.4386000000004</v>
      </c>
      <c r="K1439" s="1065"/>
    </row>
    <row r="1440" spans="1:11" s="1066" customFormat="1" ht="49.2" customHeight="1">
      <c r="A1440" s="1074" t="s">
        <v>2779</v>
      </c>
      <c r="B1440" s="1075" t="s">
        <v>3041</v>
      </c>
      <c r="C1440" s="1071">
        <v>46260</v>
      </c>
      <c r="D1440" s="1081" t="s">
        <v>4341</v>
      </c>
      <c r="E1440" s="1081" t="s">
        <v>4342</v>
      </c>
      <c r="F1440" s="1082">
        <v>617.84</v>
      </c>
      <c r="G1440" s="1083" t="s">
        <v>4343</v>
      </c>
      <c r="H1440" s="1094">
        <v>0.25</v>
      </c>
      <c r="I1440" s="1086">
        <f t="shared" si="53"/>
        <v>154.46</v>
      </c>
      <c r="J1440" s="1087">
        <f t="shared" si="53"/>
        <v>3923.2840000000001</v>
      </c>
      <c r="K1440" s="1065"/>
    </row>
    <row r="1441" spans="1:11" s="1066" customFormat="1" ht="49.2" customHeight="1">
      <c r="A1441" s="1074" t="s">
        <v>3260</v>
      </c>
      <c r="B1441" s="1075" t="s">
        <v>3261</v>
      </c>
      <c r="C1441" s="1071">
        <v>46260</v>
      </c>
      <c r="D1441" s="1081" t="s">
        <v>4344</v>
      </c>
      <c r="E1441" s="1081" t="s">
        <v>4345</v>
      </c>
      <c r="F1441" s="1082">
        <v>101.84</v>
      </c>
      <c r="G1441" s="1083" t="s">
        <v>4346</v>
      </c>
      <c r="H1441" s="1094">
        <v>0.1</v>
      </c>
      <c r="I1441" s="1086">
        <f t="shared" si="53"/>
        <v>10.184000000000001</v>
      </c>
      <c r="J1441" s="1087">
        <f t="shared" si="53"/>
        <v>1087.2438400000001</v>
      </c>
      <c r="K1441" s="1065"/>
    </row>
    <row r="1442" spans="1:11" s="1066" customFormat="1" ht="49.2" customHeight="1">
      <c r="A1442" s="1074" t="s">
        <v>3256</v>
      </c>
      <c r="B1442" s="1075" t="s">
        <v>3258</v>
      </c>
      <c r="C1442" s="1071">
        <v>46260</v>
      </c>
      <c r="D1442" s="1081" t="s">
        <v>4347</v>
      </c>
      <c r="E1442" s="1081" t="s">
        <v>4348</v>
      </c>
      <c r="F1442" s="1082">
        <v>82.44</v>
      </c>
      <c r="G1442" s="1083" t="s">
        <v>4349</v>
      </c>
      <c r="H1442" s="1094">
        <v>0.1</v>
      </c>
      <c r="I1442" s="1086">
        <f t="shared" si="53"/>
        <v>8.2439999999999998</v>
      </c>
      <c r="J1442" s="1087">
        <f t="shared" si="53"/>
        <v>341.21915999999999</v>
      </c>
      <c r="K1442" s="1065"/>
    </row>
    <row r="1443" spans="1:11" s="1066" customFormat="1" ht="49.2" customHeight="1">
      <c r="A1443" s="1074" t="s">
        <v>1966</v>
      </c>
      <c r="B1443" s="1075" t="s">
        <v>4435</v>
      </c>
      <c r="C1443" s="1071">
        <v>46261</v>
      </c>
      <c r="D1443" s="1081" t="s">
        <v>4350</v>
      </c>
      <c r="E1443" s="1081" t="s">
        <v>4351</v>
      </c>
      <c r="F1443" s="1082">
        <v>30133.35</v>
      </c>
      <c r="G1443" s="1083" t="s">
        <v>1304</v>
      </c>
      <c r="H1443" s="1094">
        <v>0.1</v>
      </c>
      <c r="I1443" s="1086">
        <f t="shared" si="53"/>
        <v>3013.335</v>
      </c>
      <c r="J1443" s="1087">
        <f t="shared" si="53"/>
        <v>3013.335</v>
      </c>
      <c r="K1443" s="1065"/>
    </row>
    <row r="1444" spans="1:11" s="1066" customFormat="1" ht="49.2" customHeight="1">
      <c r="A1444" s="1074" t="s">
        <v>3043</v>
      </c>
      <c r="B1444" s="1075" t="s">
        <v>3252</v>
      </c>
      <c r="C1444" s="1071">
        <v>46261</v>
      </c>
      <c r="D1444" s="1081" t="s">
        <v>4352</v>
      </c>
      <c r="E1444" s="1081" t="s">
        <v>4353</v>
      </c>
      <c r="F1444" s="1082">
        <v>377.3</v>
      </c>
      <c r="G1444" s="1083" t="s">
        <v>4155</v>
      </c>
      <c r="H1444" s="1094">
        <v>0.1</v>
      </c>
      <c r="I1444" s="1086">
        <f t="shared" si="53"/>
        <v>37.730000000000004</v>
      </c>
      <c r="J1444" s="1087">
        <f t="shared" si="53"/>
        <v>1010.7867000000001</v>
      </c>
      <c r="K1444" s="1065"/>
    </row>
    <row r="1445" spans="1:11" s="1066" customFormat="1" ht="49.2" customHeight="1">
      <c r="A1445" s="1074" t="s">
        <v>3043</v>
      </c>
      <c r="B1445" s="1075" t="s">
        <v>3252</v>
      </c>
      <c r="C1445" s="1071">
        <v>46261</v>
      </c>
      <c r="D1445" s="1081" t="s">
        <v>4354</v>
      </c>
      <c r="E1445" s="1081" t="s">
        <v>4355</v>
      </c>
      <c r="F1445" s="1082">
        <v>377.3</v>
      </c>
      <c r="G1445" s="1083" t="s">
        <v>4300</v>
      </c>
      <c r="H1445" s="1094">
        <v>0.1</v>
      </c>
      <c r="I1445" s="1086">
        <f t="shared" si="53"/>
        <v>37.730000000000004</v>
      </c>
      <c r="J1445" s="1087">
        <f t="shared" si="53"/>
        <v>1000.9769000000001</v>
      </c>
      <c r="K1445" s="1065"/>
    </row>
    <row r="1446" spans="1:11" s="1066" customFormat="1" ht="49.2" customHeight="1">
      <c r="A1446" s="1074" t="s">
        <v>3253</v>
      </c>
      <c r="B1446" s="1075" t="s">
        <v>3254</v>
      </c>
      <c r="C1446" s="1071">
        <v>46261</v>
      </c>
      <c r="D1446" s="1081" t="s">
        <v>4356</v>
      </c>
      <c r="E1446" s="1081" t="s">
        <v>4357</v>
      </c>
      <c r="F1446" s="1082">
        <v>602.32000000000005</v>
      </c>
      <c r="G1446" s="1083" t="s">
        <v>4358</v>
      </c>
      <c r="H1446" s="1094">
        <v>0.45</v>
      </c>
      <c r="I1446" s="1086">
        <f t="shared" si="53"/>
        <v>271.04400000000004</v>
      </c>
      <c r="J1446" s="1087">
        <f t="shared" si="53"/>
        <v>1588.3178400000004</v>
      </c>
      <c r="K1446" s="1065"/>
    </row>
    <row r="1447" spans="1:11" s="1066" customFormat="1" ht="49.2" customHeight="1">
      <c r="A1447" s="1074" t="s">
        <v>3253</v>
      </c>
      <c r="B1447" s="1075" t="s">
        <v>3254</v>
      </c>
      <c r="C1447" s="1071">
        <v>46261</v>
      </c>
      <c r="D1447" s="1081" t="s">
        <v>4359</v>
      </c>
      <c r="E1447" s="1081" t="s">
        <v>4360</v>
      </c>
      <c r="F1447" s="1082">
        <v>602.32000000000005</v>
      </c>
      <c r="G1447" s="1083" t="s">
        <v>3722</v>
      </c>
      <c r="H1447" s="1094">
        <v>0.45</v>
      </c>
      <c r="I1447" s="1086">
        <f t="shared" si="53"/>
        <v>271.04400000000004</v>
      </c>
      <c r="J1447" s="1087">
        <f t="shared" si="53"/>
        <v>1366.0617600000003</v>
      </c>
      <c r="K1447" s="1065"/>
    </row>
    <row r="1448" spans="1:11" s="1066" customFormat="1" ht="49.2" customHeight="1">
      <c r="A1448" s="1074" t="s">
        <v>3043</v>
      </c>
      <c r="B1448" s="1075" t="s">
        <v>3252</v>
      </c>
      <c r="C1448" s="1071">
        <v>46261</v>
      </c>
      <c r="D1448" s="1081" t="s">
        <v>4361</v>
      </c>
      <c r="E1448" s="1081" t="s">
        <v>4362</v>
      </c>
      <c r="F1448" s="1082">
        <v>377.3</v>
      </c>
      <c r="G1448" s="1083" t="s">
        <v>4363</v>
      </c>
      <c r="H1448" s="1094">
        <v>0.45</v>
      </c>
      <c r="I1448" s="1086">
        <f t="shared" si="53"/>
        <v>169.785</v>
      </c>
      <c r="J1448" s="1087">
        <f t="shared" si="53"/>
        <v>3966.1776</v>
      </c>
      <c r="K1448" s="1065"/>
    </row>
    <row r="1449" spans="1:11" s="1066" customFormat="1" ht="49.2" customHeight="1">
      <c r="A1449" s="1074" t="s">
        <v>3253</v>
      </c>
      <c r="B1449" s="1075" t="s">
        <v>3254</v>
      </c>
      <c r="C1449" s="1071">
        <v>46261</v>
      </c>
      <c r="D1449" s="1081" t="s">
        <v>4364</v>
      </c>
      <c r="E1449" s="1081" t="s">
        <v>4365</v>
      </c>
      <c r="F1449" s="1082">
        <v>602.32000000000005</v>
      </c>
      <c r="G1449" s="1083" t="s">
        <v>3731</v>
      </c>
      <c r="H1449" s="1094">
        <v>0.45</v>
      </c>
      <c r="I1449" s="1086">
        <f t="shared" si="53"/>
        <v>271.04400000000004</v>
      </c>
      <c r="J1449" s="1087">
        <f t="shared" si="53"/>
        <v>1151.9370000000001</v>
      </c>
      <c r="K1449" s="1065"/>
    </row>
    <row r="1450" spans="1:11" s="1066" customFormat="1" ht="49.2" customHeight="1">
      <c r="A1450" s="1074" t="s">
        <v>1765</v>
      </c>
      <c r="B1450" s="1075" t="s">
        <v>3042</v>
      </c>
      <c r="C1450" s="1071">
        <v>46263</v>
      </c>
      <c r="D1450" s="1081" t="s">
        <v>4366</v>
      </c>
      <c r="E1450" s="1081" t="s">
        <v>4367</v>
      </c>
      <c r="F1450" s="1082">
        <v>22.31</v>
      </c>
      <c r="G1450" s="1083" t="s">
        <v>4368</v>
      </c>
      <c r="H1450" s="1094">
        <v>1</v>
      </c>
      <c r="I1450" s="1086">
        <f t="shared" si="53"/>
        <v>22.31</v>
      </c>
      <c r="J1450" s="1087">
        <f t="shared" si="53"/>
        <v>90289.239300000001</v>
      </c>
      <c r="K1450" s="1065"/>
    </row>
    <row r="1451" spans="1:11" s="1066" customFormat="1" ht="49.2" customHeight="1">
      <c r="A1451" s="1074" t="s">
        <v>1471</v>
      </c>
      <c r="B1451" s="1075" t="s">
        <v>4458</v>
      </c>
      <c r="C1451" s="1071">
        <v>46261</v>
      </c>
      <c r="D1451" s="1081" t="s">
        <v>4369</v>
      </c>
      <c r="E1451" s="1081" t="s">
        <v>4370</v>
      </c>
      <c r="F1451" s="1082">
        <v>212.41</v>
      </c>
      <c r="G1451" s="1083" t="s">
        <v>1347</v>
      </c>
      <c r="H1451" s="1094">
        <v>0.1</v>
      </c>
      <c r="I1451" s="1086">
        <f t="shared" si="53"/>
        <v>21.241</v>
      </c>
      <c r="J1451" s="1087">
        <f t="shared" si="53"/>
        <v>2098.6107999999999</v>
      </c>
      <c r="K1451" s="1065"/>
    </row>
    <row r="1452" spans="1:11" s="1066" customFormat="1" ht="49.2" customHeight="1">
      <c r="A1452" s="1074" t="s">
        <v>3043</v>
      </c>
      <c r="B1452" s="1075" t="s">
        <v>3252</v>
      </c>
      <c r="C1452" s="1071">
        <v>46263</v>
      </c>
      <c r="D1452" s="1081" t="s">
        <v>4371</v>
      </c>
      <c r="E1452" s="1081" t="s">
        <v>4372</v>
      </c>
      <c r="F1452" s="1082">
        <v>377.3</v>
      </c>
      <c r="G1452" s="1083" t="s">
        <v>3743</v>
      </c>
      <c r="H1452" s="1094">
        <v>0.45</v>
      </c>
      <c r="I1452" s="1086">
        <f t="shared" si="53"/>
        <v>169.785</v>
      </c>
      <c r="J1452" s="1087">
        <f t="shared" si="53"/>
        <v>4497.6046499999993</v>
      </c>
      <c r="K1452" s="1065"/>
    </row>
    <row r="1453" spans="1:11" s="1066" customFormat="1" ht="49.2" customHeight="1">
      <c r="A1453" s="1074" t="s">
        <v>1471</v>
      </c>
      <c r="B1453" s="1075" t="s">
        <v>4458</v>
      </c>
      <c r="C1453" s="1071">
        <v>46263</v>
      </c>
      <c r="D1453" s="1081" t="s">
        <v>4373</v>
      </c>
      <c r="E1453" s="1081" t="s">
        <v>4374</v>
      </c>
      <c r="F1453" s="1082">
        <v>212.41</v>
      </c>
      <c r="G1453" s="1083" t="s">
        <v>3569</v>
      </c>
      <c r="H1453" s="1094">
        <v>0.45</v>
      </c>
      <c r="I1453" s="1086">
        <f t="shared" si="53"/>
        <v>95.584500000000006</v>
      </c>
      <c r="J1453" s="1087">
        <f t="shared" si="53"/>
        <v>9435.1459950000008</v>
      </c>
      <c r="K1453" s="1065"/>
    </row>
    <row r="1454" spans="1:11" s="1066" customFormat="1" ht="49.2" customHeight="1">
      <c r="A1454" s="1074" t="s">
        <v>3043</v>
      </c>
      <c r="B1454" s="1075" t="s">
        <v>3252</v>
      </c>
      <c r="C1454" s="1071">
        <v>46263</v>
      </c>
      <c r="D1454" s="1081" t="s">
        <v>4375</v>
      </c>
      <c r="E1454" s="1081" t="s">
        <v>4376</v>
      </c>
      <c r="F1454" s="1082">
        <v>377.3</v>
      </c>
      <c r="G1454" s="1083" t="s">
        <v>3143</v>
      </c>
      <c r="H1454" s="1094">
        <v>0.45</v>
      </c>
      <c r="I1454" s="1086">
        <f t="shared" si="53"/>
        <v>169.785</v>
      </c>
      <c r="J1454" s="1087">
        <f t="shared" si="53"/>
        <v>3867.7022999999999</v>
      </c>
      <c r="K1454" s="1065"/>
    </row>
    <row r="1455" spans="1:11" s="1066" customFormat="1" ht="49.2" customHeight="1">
      <c r="A1455" s="1074" t="s">
        <v>3043</v>
      </c>
      <c r="B1455" s="1075" t="s">
        <v>3252</v>
      </c>
      <c r="C1455" s="1071">
        <v>46263</v>
      </c>
      <c r="D1455" s="1081" t="s">
        <v>4377</v>
      </c>
      <c r="E1455" s="1081" t="s">
        <v>4378</v>
      </c>
      <c r="F1455" s="1082">
        <v>377.3</v>
      </c>
      <c r="G1455" s="1083" t="s">
        <v>3155</v>
      </c>
      <c r="H1455" s="1094">
        <v>0.45</v>
      </c>
      <c r="I1455" s="1086">
        <f t="shared" si="53"/>
        <v>169.785</v>
      </c>
      <c r="J1455" s="1087">
        <f t="shared" si="53"/>
        <v>4889.808</v>
      </c>
      <c r="K1455" s="1065"/>
    </row>
    <row r="1456" spans="1:11" s="1066" customFormat="1" ht="49.2" customHeight="1">
      <c r="A1456" s="1074" t="s">
        <v>3253</v>
      </c>
      <c r="B1456" s="1075" t="s">
        <v>3254</v>
      </c>
      <c r="C1456" s="1071">
        <v>46263</v>
      </c>
      <c r="D1456" s="1081" t="s">
        <v>4379</v>
      </c>
      <c r="E1456" s="1081" t="s">
        <v>4380</v>
      </c>
      <c r="F1456" s="1082">
        <v>602.32000000000005</v>
      </c>
      <c r="G1456" s="1083" t="s">
        <v>4381</v>
      </c>
      <c r="H1456" s="1094">
        <v>0.45</v>
      </c>
      <c r="I1456" s="1086">
        <f t="shared" si="53"/>
        <v>271.04400000000004</v>
      </c>
      <c r="J1456" s="1087">
        <f t="shared" si="53"/>
        <v>964.91664000000014</v>
      </c>
      <c r="K1456" s="1065"/>
    </row>
    <row r="1457" spans="1:11" s="1066" customFormat="1" ht="49.2" customHeight="1">
      <c r="A1457" s="1074" t="s">
        <v>1471</v>
      </c>
      <c r="B1457" s="1075" t="s">
        <v>4458</v>
      </c>
      <c r="C1457" s="1071">
        <v>46263</v>
      </c>
      <c r="D1457" s="1081" t="s">
        <v>4382</v>
      </c>
      <c r="E1457" s="1081" t="s">
        <v>4383</v>
      </c>
      <c r="F1457" s="1082">
        <v>212.41</v>
      </c>
      <c r="G1457" s="1083" t="s">
        <v>2245</v>
      </c>
      <c r="H1457" s="1094">
        <v>0.1</v>
      </c>
      <c r="I1457" s="1086">
        <f t="shared" si="53"/>
        <v>21.241</v>
      </c>
      <c r="J1457" s="1087">
        <f t="shared" si="53"/>
        <v>1675.2776700000002</v>
      </c>
      <c r="K1457" s="1065"/>
    </row>
    <row r="1458" spans="1:11" s="1066" customFormat="1" ht="49.2" customHeight="1">
      <c r="A1458" s="1074" t="s">
        <v>1471</v>
      </c>
      <c r="B1458" s="1075" t="s">
        <v>4458</v>
      </c>
      <c r="C1458" s="1071">
        <v>46263</v>
      </c>
      <c r="D1458" s="1081" t="s">
        <v>4384</v>
      </c>
      <c r="E1458" s="1081" t="s">
        <v>4385</v>
      </c>
      <c r="F1458" s="1082">
        <v>212.41</v>
      </c>
      <c r="G1458" s="1083" t="s">
        <v>2246</v>
      </c>
      <c r="H1458" s="1094">
        <v>0.1</v>
      </c>
      <c r="I1458" s="1086">
        <f t="shared" si="53"/>
        <v>21.241</v>
      </c>
      <c r="J1458" s="1087">
        <f t="shared" si="53"/>
        <v>2099.88526</v>
      </c>
      <c r="K1458" s="1065"/>
    </row>
    <row r="1459" spans="1:11" s="1066" customFormat="1" ht="49.2" customHeight="1">
      <c r="A1459" s="1074" t="s">
        <v>1471</v>
      </c>
      <c r="B1459" s="1075" t="s">
        <v>4458</v>
      </c>
      <c r="C1459" s="1071">
        <v>46263</v>
      </c>
      <c r="D1459" s="1081" t="s">
        <v>4386</v>
      </c>
      <c r="E1459" s="1081" t="s">
        <v>4387</v>
      </c>
      <c r="F1459" s="1082">
        <v>212.41</v>
      </c>
      <c r="G1459" s="1083" t="s">
        <v>2257</v>
      </c>
      <c r="H1459" s="1094">
        <v>0.1</v>
      </c>
      <c r="I1459" s="1086">
        <f t="shared" ref="I1459:J1473" si="54">H1459*F1459</f>
        <v>21.241</v>
      </c>
      <c r="J1459" s="1087">
        <f t="shared" si="54"/>
        <v>2097.3363399999998</v>
      </c>
      <c r="K1459" s="1065"/>
    </row>
    <row r="1460" spans="1:11" s="1066" customFormat="1" ht="49.2" customHeight="1">
      <c r="A1460" s="1074" t="s">
        <v>3043</v>
      </c>
      <c r="B1460" s="1075" t="s">
        <v>3045</v>
      </c>
      <c r="C1460" s="1071">
        <v>46264</v>
      </c>
      <c r="D1460" s="1081" t="s">
        <v>4459</v>
      </c>
      <c r="E1460" s="1081" t="s">
        <v>4460</v>
      </c>
      <c r="F1460" s="1082">
        <v>377.3</v>
      </c>
      <c r="G1460" s="1083" t="s">
        <v>4017</v>
      </c>
      <c r="H1460" s="1094">
        <v>0.1</v>
      </c>
      <c r="I1460" s="1086">
        <f t="shared" si="54"/>
        <v>37.730000000000004</v>
      </c>
      <c r="J1460" s="1087">
        <f t="shared" si="54"/>
        <v>1098.3203000000001</v>
      </c>
      <c r="K1460" s="1065"/>
    </row>
    <row r="1461" spans="1:11" s="1066" customFormat="1" ht="49.2" customHeight="1">
      <c r="A1461" s="1074" t="s">
        <v>4447</v>
      </c>
      <c r="B1461" s="1075" t="s">
        <v>4448</v>
      </c>
      <c r="C1461" s="1071">
        <v>46265</v>
      </c>
      <c r="D1461" s="1081" t="s">
        <v>4461</v>
      </c>
      <c r="E1461" s="1081" t="s">
        <v>4462</v>
      </c>
      <c r="F1461" s="1082">
        <v>28.13</v>
      </c>
      <c r="G1461" s="1083" t="s">
        <v>4717</v>
      </c>
      <c r="H1461" s="1094">
        <v>0.1</v>
      </c>
      <c r="I1461" s="1086">
        <f t="shared" si="54"/>
        <v>2.8130000000000002</v>
      </c>
      <c r="J1461" s="1087">
        <f t="shared" si="54"/>
        <v>1291.4764300000002</v>
      </c>
      <c r="K1461" s="1065"/>
    </row>
    <row r="1462" spans="1:11" s="1066" customFormat="1" ht="48.6" customHeight="1">
      <c r="A1462" s="1074" t="s">
        <v>2779</v>
      </c>
      <c r="B1462" s="1075" t="s">
        <v>4899</v>
      </c>
      <c r="C1462" s="1071">
        <v>46264</v>
      </c>
      <c r="D1462" s="1081" t="s">
        <v>4463</v>
      </c>
      <c r="E1462" s="1081" t="s">
        <v>4464</v>
      </c>
      <c r="F1462" s="1082">
        <v>617.84</v>
      </c>
      <c r="G1462" s="1083" t="s">
        <v>4718</v>
      </c>
      <c r="H1462" s="1094">
        <v>0.25</v>
      </c>
      <c r="I1462" s="1086">
        <f t="shared" si="54"/>
        <v>154.46</v>
      </c>
      <c r="J1462" s="1087">
        <f t="shared" si="54"/>
        <v>4125.6266000000005</v>
      </c>
      <c r="K1462" s="1065"/>
    </row>
    <row r="1463" spans="1:11" s="1066" customFormat="1" ht="49.2" customHeight="1">
      <c r="A1463" s="1074" t="s">
        <v>4900</v>
      </c>
      <c r="B1463" s="1075" t="s">
        <v>4901</v>
      </c>
      <c r="C1463" s="1071">
        <v>46264</v>
      </c>
      <c r="D1463" s="1081" t="s">
        <v>4465</v>
      </c>
      <c r="E1463" s="1081" t="s">
        <v>4466</v>
      </c>
      <c r="F1463" s="1082">
        <v>7042.56</v>
      </c>
      <c r="G1463" s="1083" t="s">
        <v>4719</v>
      </c>
      <c r="H1463" s="1094">
        <v>0.3</v>
      </c>
      <c r="I1463" s="1086">
        <f t="shared" si="54"/>
        <v>2112.768</v>
      </c>
      <c r="J1463" s="1087">
        <f t="shared" si="54"/>
        <v>6338.3040000000001</v>
      </c>
      <c r="K1463" s="1065"/>
    </row>
    <row r="1464" spans="1:11" s="1066" customFormat="1" ht="49.2" customHeight="1">
      <c r="A1464" s="1074" t="s">
        <v>4415</v>
      </c>
      <c r="B1464" s="1075" t="s">
        <v>4417</v>
      </c>
      <c r="C1464" s="1071">
        <v>46264</v>
      </c>
      <c r="D1464" s="1081" t="s">
        <v>4467</v>
      </c>
      <c r="E1464" s="1081" t="s">
        <v>4468</v>
      </c>
      <c r="F1464" s="1082">
        <v>179.43</v>
      </c>
      <c r="G1464" s="1083" t="s">
        <v>3896</v>
      </c>
      <c r="H1464" s="1094">
        <v>0.45</v>
      </c>
      <c r="I1464" s="1086">
        <f t="shared" si="54"/>
        <v>80.743500000000012</v>
      </c>
      <c r="J1464" s="1087">
        <f t="shared" si="54"/>
        <v>50464.687500000007</v>
      </c>
      <c r="K1464" s="1065"/>
    </row>
    <row r="1465" spans="1:11" s="1066" customFormat="1" ht="49.2" customHeight="1">
      <c r="A1465" s="1074" t="s">
        <v>3614</v>
      </c>
      <c r="B1465" s="1075" t="s">
        <v>4902</v>
      </c>
      <c r="C1465" s="1071">
        <v>46264</v>
      </c>
      <c r="D1465" s="1081" t="s">
        <v>4469</v>
      </c>
      <c r="E1465" s="1081" t="s">
        <v>4470</v>
      </c>
      <c r="F1465" s="1082">
        <v>212.41</v>
      </c>
      <c r="G1465" s="1083" t="s">
        <v>2245</v>
      </c>
      <c r="H1465" s="1094">
        <v>0.1</v>
      </c>
      <c r="I1465" s="1086">
        <f t="shared" si="54"/>
        <v>21.241</v>
      </c>
      <c r="J1465" s="1087">
        <f t="shared" si="54"/>
        <v>1675.2776700000002</v>
      </c>
      <c r="K1465" s="1065"/>
    </row>
    <row r="1466" spans="1:11" s="1066" customFormat="1" ht="49.2" customHeight="1">
      <c r="A1466" s="1074" t="s">
        <v>3043</v>
      </c>
      <c r="B1466" s="1075" t="s">
        <v>3045</v>
      </c>
      <c r="C1466" s="1071">
        <v>46265</v>
      </c>
      <c r="D1466" s="1081" t="s">
        <v>4471</v>
      </c>
      <c r="E1466" s="1081" t="s">
        <v>4472</v>
      </c>
      <c r="F1466" s="1082">
        <v>377.3</v>
      </c>
      <c r="G1466" s="1083" t="s">
        <v>3143</v>
      </c>
      <c r="H1466" s="1094">
        <v>0.1</v>
      </c>
      <c r="I1466" s="1086">
        <f t="shared" si="54"/>
        <v>37.730000000000004</v>
      </c>
      <c r="J1466" s="1087">
        <f t="shared" si="54"/>
        <v>859.48940000000016</v>
      </c>
      <c r="K1466" s="1065"/>
    </row>
    <row r="1467" spans="1:11" s="1066" customFormat="1" ht="49.2" customHeight="1">
      <c r="A1467" s="1074" t="s">
        <v>3043</v>
      </c>
      <c r="B1467" s="1075" t="s">
        <v>3045</v>
      </c>
      <c r="C1467" s="1071">
        <v>46265</v>
      </c>
      <c r="D1467" s="1081" t="s">
        <v>4473</v>
      </c>
      <c r="E1467" s="1081" t="s">
        <v>4474</v>
      </c>
      <c r="F1467" s="1082">
        <v>377.3</v>
      </c>
      <c r="G1467" s="1083" t="s">
        <v>3901</v>
      </c>
      <c r="H1467" s="1094">
        <v>0.1</v>
      </c>
      <c r="I1467" s="1086">
        <f t="shared" si="54"/>
        <v>37.730000000000004</v>
      </c>
      <c r="J1467" s="1087">
        <f t="shared" si="54"/>
        <v>844.39740000000006</v>
      </c>
      <c r="K1467" s="1065"/>
    </row>
    <row r="1468" spans="1:11" s="1066" customFormat="1" ht="49.2" customHeight="1">
      <c r="A1468" s="1074" t="s">
        <v>3253</v>
      </c>
      <c r="B1468" s="1075" t="s">
        <v>3259</v>
      </c>
      <c r="C1468" s="1071">
        <v>46266</v>
      </c>
      <c r="D1468" s="1081" t="s">
        <v>4475</v>
      </c>
      <c r="E1468" s="1081" t="s">
        <v>4476</v>
      </c>
      <c r="F1468" s="1082">
        <v>602.32000000000005</v>
      </c>
      <c r="G1468" s="1083" t="s">
        <v>4358</v>
      </c>
      <c r="H1468" s="1094">
        <v>0.1</v>
      </c>
      <c r="I1468" s="1086">
        <f t="shared" si="54"/>
        <v>60.232000000000006</v>
      </c>
      <c r="J1468" s="1087">
        <f t="shared" si="54"/>
        <v>352.95952000000005</v>
      </c>
      <c r="K1468" s="1065"/>
    </row>
    <row r="1469" spans="1:11" s="1066" customFormat="1" ht="49.2" customHeight="1">
      <c r="A1469" s="1074" t="s">
        <v>3043</v>
      </c>
      <c r="B1469" s="1075" t="s">
        <v>3045</v>
      </c>
      <c r="C1469" s="1071">
        <v>46265</v>
      </c>
      <c r="D1469" s="1081" t="s">
        <v>4477</v>
      </c>
      <c r="E1469" s="1081" t="s">
        <v>4478</v>
      </c>
      <c r="F1469" s="1082">
        <v>377.3</v>
      </c>
      <c r="G1469" s="1083" t="s">
        <v>3155</v>
      </c>
      <c r="H1469" s="1094">
        <v>0.1</v>
      </c>
      <c r="I1469" s="1086">
        <f t="shared" si="54"/>
        <v>37.730000000000004</v>
      </c>
      <c r="J1469" s="1087">
        <f t="shared" si="54"/>
        <v>1086.6240000000003</v>
      </c>
      <c r="K1469" s="1065"/>
    </row>
    <row r="1470" spans="1:11" s="1066" customFormat="1" ht="49.2" customHeight="1">
      <c r="A1470" s="1074" t="s">
        <v>3253</v>
      </c>
      <c r="B1470" s="1075" t="s">
        <v>3259</v>
      </c>
      <c r="C1470" s="1071">
        <v>46266</v>
      </c>
      <c r="D1470" s="1081" t="s">
        <v>4479</v>
      </c>
      <c r="E1470" s="1081" t="s">
        <v>4480</v>
      </c>
      <c r="F1470" s="1082">
        <v>602.32000000000005</v>
      </c>
      <c r="G1470" s="1083" t="s">
        <v>4720</v>
      </c>
      <c r="H1470" s="1094">
        <v>0.1</v>
      </c>
      <c r="I1470" s="1086">
        <f t="shared" si="54"/>
        <v>60.232000000000006</v>
      </c>
      <c r="J1470" s="1087">
        <f t="shared" si="54"/>
        <v>303.56928000000005</v>
      </c>
      <c r="K1470" s="1065"/>
    </row>
    <row r="1471" spans="1:11" s="1066" customFormat="1" ht="49.2" customHeight="1">
      <c r="A1471" s="1074" t="s">
        <v>3043</v>
      </c>
      <c r="B1471" s="1075" t="s">
        <v>3045</v>
      </c>
      <c r="C1471" s="1071">
        <v>46265</v>
      </c>
      <c r="D1471" s="1081" t="s">
        <v>4481</v>
      </c>
      <c r="E1471" s="1081" t="s">
        <v>4482</v>
      </c>
      <c r="F1471" s="1082">
        <v>377.3</v>
      </c>
      <c r="G1471" s="1083" t="s">
        <v>3725</v>
      </c>
      <c r="H1471" s="1094">
        <v>0.1</v>
      </c>
      <c r="I1471" s="1086">
        <f t="shared" si="54"/>
        <v>37.730000000000004</v>
      </c>
      <c r="J1471" s="1087">
        <f t="shared" si="54"/>
        <v>910.80220000000008</v>
      </c>
      <c r="K1471" s="1065"/>
    </row>
    <row r="1472" spans="1:11" s="1066" customFormat="1" ht="49.2" customHeight="1">
      <c r="A1472" s="1074" t="s">
        <v>1966</v>
      </c>
      <c r="B1472" s="1075" t="s">
        <v>4903</v>
      </c>
      <c r="C1472" s="1071">
        <v>46265</v>
      </c>
      <c r="D1472" s="1081" t="s">
        <v>4483</v>
      </c>
      <c r="E1472" s="1081" t="s">
        <v>4484</v>
      </c>
      <c r="F1472" s="1082">
        <v>30133.35</v>
      </c>
      <c r="G1472" s="1083" t="s">
        <v>1461</v>
      </c>
      <c r="H1472" s="1094">
        <v>0.1</v>
      </c>
      <c r="I1472" s="1086">
        <f t="shared" si="54"/>
        <v>3013.335</v>
      </c>
      <c r="J1472" s="1087">
        <f t="shared" si="54"/>
        <v>3013.335</v>
      </c>
      <c r="K1472" s="1065"/>
    </row>
    <row r="1473" spans="1:11" s="1066" customFormat="1" ht="49.2" customHeight="1">
      <c r="A1473" s="1074" t="s">
        <v>2782</v>
      </c>
      <c r="B1473" s="1075" t="s">
        <v>4420</v>
      </c>
      <c r="C1473" s="1071">
        <v>46265</v>
      </c>
      <c r="D1473" s="1081" t="s">
        <v>4485</v>
      </c>
      <c r="E1473" s="1081" t="s">
        <v>4486</v>
      </c>
      <c r="F1473" s="1082">
        <v>5124.07</v>
      </c>
      <c r="G1473" s="1083" t="s">
        <v>1304</v>
      </c>
      <c r="H1473" s="1094">
        <v>0.1</v>
      </c>
      <c r="I1473" s="1086">
        <f t="shared" si="54"/>
        <v>512.40700000000004</v>
      </c>
      <c r="J1473" s="1087">
        <f t="shared" si="54"/>
        <v>512.40700000000004</v>
      </c>
      <c r="K1473" s="1065"/>
    </row>
    <row r="1474" spans="1:11" s="1066" customFormat="1" ht="49.2" customHeight="1">
      <c r="A1474" s="1074" t="s">
        <v>2784</v>
      </c>
      <c r="B1474" s="1075" t="s">
        <v>4432</v>
      </c>
      <c r="C1474" s="1071">
        <v>46265</v>
      </c>
      <c r="D1474" s="1081" t="s">
        <v>4487</v>
      </c>
      <c r="E1474" s="1081" t="s">
        <v>4488</v>
      </c>
      <c r="F1474" s="1082">
        <v>12444.99</v>
      </c>
      <c r="G1474" s="1083" t="s">
        <v>1461</v>
      </c>
      <c r="H1474" s="1094">
        <v>0.1</v>
      </c>
      <c r="I1474" s="1086">
        <f t="shared" ref="I1474:I1542" si="55">H1474*F1474</f>
        <v>1244.499</v>
      </c>
      <c r="J1474" s="1087">
        <f t="shared" ref="J1474:J1542" si="56">I1474*G1474</f>
        <v>1244.499</v>
      </c>
      <c r="K1474" s="1065"/>
    </row>
    <row r="1475" spans="1:11" s="1066" customFormat="1" ht="49.2" customHeight="1">
      <c r="A1475" s="1074" t="s">
        <v>2782</v>
      </c>
      <c r="B1475" s="1075" t="s">
        <v>4420</v>
      </c>
      <c r="C1475" s="1071">
        <v>46265</v>
      </c>
      <c r="D1475" s="1081" t="s">
        <v>4489</v>
      </c>
      <c r="E1475" s="1081" t="s">
        <v>4490</v>
      </c>
      <c r="F1475" s="1082">
        <v>5124.07</v>
      </c>
      <c r="G1475" s="1083" t="s">
        <v>1304</v>
      </c>
      <c r="H1475" s="1094">
        <v>0.1</v>
      </c>
      <c r="I1475" s="1086">
        <f t="shared" si="55"/>
        <v>512.40700000000004</v>
      </c>
      <c r="J1475" s="1087">
        <f t="shared" si="56"/>
        <v>512.40700000000004</v>
      </c>
      <c r="K1475" s="1065"/>
    </row>
    <row r="1476" spans="1:11" s="1066" customFormat="1" ht="49.2" customHeight="1">
      <c r="A1476" s="1074" t="s">
        <v>1966</v>
      </c>
      <c r="B1476" s="1075" t="s">
        <v>4903</v>
      </c>
      <c r="C1476" s="1071">
        <v>46265</v>
      </c>
      <c r="D1476" s="1081" t="s">
        <v>4491</v>
      </c>
      <c r="E1476" s="1081" t="s">
        <v>4492</v>
      </c>
      <c r="F1476" s="1082">
        <v>30133.35</v>
      </c>
      <c r="G1476" s="1083" t="s">
        <v>1304</v>
      </c>
      <c r="H1476" s="1094">
        <v>0.1</v>
      </c>
      <c r="I1476" s="1086">
        <f t="shared" si="55"/>
        <v>3013.335</v>
      </c>
      <c r="J1476" s="1087">
        <f t="shared" si="56"/>
        <v>3013.335</v>
      </c>
      <c r="K1476" s="1065"/>
    </row>
    <row r="1477" spans="1:11" s="1066" customFormat="1" ht="49.2" customHeight="1">
      <c r="A1477" s="1074" t="s">
        <v>2782</v>
      </c>
      <c r="B1477" s="1075" t="s">
        <v>4420</v>
      </c>
      <c r="C1477" s="1071">
        <v>46265</v>
      </c>
      <c r="D1477" s="1081" t="s">
        <v>4493</v>
      </c>
      <c r="E1477" s="1081" t="s">
        <v>4494</v>
      </c>
      <c r="F1477" s="1082">
        <v>5124.07</v>
      </c>
      <c r="G1477" s="1083" t="s">
        <v>1304</v>
      </c>
      <c r="H1477" s="1094">
        <v>0.1</v>
      </c>
      <c r="I1477" s="1086">
        <f t="shared" si="55"/>
        <v>512.40700000000004</v>
      </c>
      <c r="J1477" s="1087">
        <f t="shared" si="56"/>
        <v>512.40700000000004</v>
      </c>
      <c r="K1477" s="1065"/>
    </row>
    <row r="1478" spans="1:11" s="1066" customFormat="1" ht="49.2" customHeight="1">
      <c r="A1478" s="1074" t="s">
        <v>2784</v>
      </c>
      <c r="B1478" s="1075" t="s">
        <v>4432</v>
      </c>
      <c r="C1478" s="1071">
        <v>46265</v>
      </c>
      <c r="D1478" s="1081" t="s">
        <v>4495</v>
      </c>
      <c r="E1478" s="1081" t="s">
        <v>4496</v>
      </c>
      <c r="F1478" s="1082">
        <v>12444.99</v>
      </c>
      <c r="G1478" s="1083" t="s">
        <v>1304</v>
      </c>
      <c r="H1478" s="1094">
        <v>0.1</v>
      </c>
      <c r="I1478" s="1086">
        <f t="shared" si="55"/>
        <v>1244.499</v>
      </c>
      <c r="J1478" s="1087">
        <f t="shared" si="56"/>
        <v>1244.499</v>
      </c>
      <c r="K1478" s="1065"/>
    </row>
    <row r="1479" spans="1:11" s="1066" customFormat="1" ht="49.2" customHeight="1">
      <c r="A1479" s="1074" t="s">
        <v>2782</v>
      </c>
      <c r="B1479" s="1075" t="s">
        <v>4420</v>
      </c>
      <c r="C1479" s="1071">
        <v>46265</v>
      </c>
      <c r="D1479" s="1081" t="s">
        <v>4497</v>
      </c>
      <c r="E1479" s="1081" t="s">
        <v>4498</v>
      </c>
      <c r="F1479" s="1082">
        <v>5124.07</v>
      </c>
      <c r="G1479" s="1083" t="s">
        <v>1304</v>
      </c>
      <c r="H1479" s="1094">
        <v>0.1</v>
      </c>
      <c r="I1479" s="1086">
        <f t="shared" si="55"/>
        <v>512.40700000000004</v>
      </c>
      <c r="J1479" s="1087">
        <f t="shared" si="56"/>
        <v>512.40700000000004</v>
      </c>
      <c r="K1479" s="1065"/>
    </row>
    <row r="1480" spans="1:11" s="1066" customFormat="1" ht="49.2" customHeight="1">
      <c r="A1480" s="1074" t="s">
        <v>4904</v>
      </c>
      <c r="B1480" s="1075" t="s">
        <v>4905</v>
      </c>
      <c r="C1480" s="1071">
        <v>46266</v>
      </c>
      <c r="D1480" s="1081" t="s">
        <v>4499</v>
      </c>
      <c r="E1480" s="1081" t="s">
        <v>4500</v>
      </c>
      <c r="F1480" s="1082">
        <v>425.18</v>
      </c>
      <c r="G1480" s="1083" t="s">
        <v>4721</v>
      </c>
      <c r="H1480" s="1094">
        <v>0.3</v>
      </c>
      <c r="I1480" s="1086">
        <f t="shared" si="55"/>
        <v>127.554</v>
      </c>
      <c r="J1480" s="1087">
        <f t="shared" si="56"/>
        <v>54233.409720000003</v>
      </c>
      <c r="K1480" s="1065"/>
    </row>
    <row r="1481" spans="1:11" s="1066" customFormat="1" ht="49.2" customHeight="1">
      <c r="A1481" s="1074" t="s">
        <v>2779</v>
      </c>
      <c r="B1481" s="1075" t="s">
        <v>3041</v>
      </c>
      <c r="C1481" s="1071">
        <v>46266</v>
      </c>
      <c r="D1481" s="1081" t="s">
        <v>4501</v>
      </c>
      <c r="E1481" s="1081" t="s">
        <v>4502</v>
      </c>
      <c r="F1481" s="1082">
        <v>617.84</v>
      </c>
      <c r="G1481" s="1083" t="s">
        <v>4722</v>
      </c>
      <c r="H1481" s="1094">
        <v>0.45</v>
      </c>
      <c r="I1481" s="1086">
        <f t="shared" si="55"/>
        <v>278.02800000000002</v>
      </c>
      <c r="J1481" s="1087">
        <f t="shared" si="56"/>
        <v>33168.740400000002</v>
      </c>
      <c r="K1481" s="1065"/>
    </row>
    <row r="1482" spans="1:11" s="1066" customFormat="1" ht="49.2" customHeight="1">
      <c r="A1482" s="1074" t="s">
        <v>3256</v>
      </c>
      <c r="B1482" s="1075" t="s">
        <v>3258</v>
      </c>
      <c r="C1482" s="1071">
        <v>46272</v>
      </c>
      <c r="D1482" s="1081" t="s">
        <v>4503</v>
      </c>
      <c r="E1482" s="1081" t="s">
        <v>4504</v>
      </c>
      <c r="F1482" s="1082">
        <v>82.44</v>
      </c>
      <c r="G1482" s="1083" t="s">
        <v>3247</v>
      </c>
      <c r="H1482" s="1094">
        <v>0.1</v>
      </c>
      <c r="I1482" s="1086">
        <f t="shared" si="55"/>
        <v>8.2439999999999998</v>
      </c>
      <c r="J1482" s="1087">
        <f t="shared" si="56"/>
        <v>778.89312000000007</v>
      </c>
      <c r="K1482" s="1065"/>
    </row>
    <row r="1483" spans="1:11" s="1066" customFormat="1" ht="49.2" customHeight="1">
      <c r="A1483" s="1074" t="s">
        <v>3260</v>
      </c>
      <c r="B1483" s="1075" t="s">
        <v>3261</v>
      </c>
      <c r="C1483" s="1071">
        <v>46272</v>
      </c>
      <c r="D1483" s="1081" t="s">
        <v>4505</v>
      </c>
      <c r="E1483" s="1081" t="s">
        <v>4506</v>
      </c>
      <c r="F1483" s="1082">
        <v>101.84</v>
      </c>
      <c r="G1483" s="1083" t="s">
        <v>3250</v>
      </c>
      <c r="H1483" s="1094">
        <v>0.1</v>
      </c>
      <c r="I1483" s="1086">
        <f t="shared" si="55"/>
        <v>10.184000000000001</v>
      </c>
      <c r="J1483" s="1087">
        <f t="shared" si="56"/>
        <v>693.12304000000006</v>
      </c>
      <c r="K1483" s="1065"/>
    </row>
    <row r="1484" spans="1:11" s="1066" customFormat="1" ht="49.2" customHeight="1">
      <c r="A1484" s="1074" t="s">
        <v>4906</v>
      </c>
      <c r="B1484" s="1075" t="s">
        <v>4907</v>
      </c>
      <c r="C1484" s="1071">
        <v>46266</v>
      </c>
      <c r="D1484" s="1081" t="s">
        <v>4507</v>
      </c>
      <c r="E1484" s="1081" t="s">
        <v>4508</v>
      </c>
      <c r="F1484" s="1082">
        <v>62.07</v>
      </c>
      <c r="G1484" s="1083" t="s">
        <v>4723</v>
      </c>
      <c r="H1484" s="1094">
        <v>0.1</v>
      </c>
      <c r="I1484" s="1086">
        <f t="shared" si="55"/>
        <v>6.2070000000000007</v>
      </c>
      <c r="J1484" s="1087">
        <f t="shared" si="56"/>
        <v>3305.2275000000004</v>
      </c>
      <c r="K1484" s="1065"/>
    </row>
    <row r="1485" spans="1:11" s="1066" customFormat="1" ht="49.2" customHeight="1">
      <c r="A1485" s="1074" t="s">
        <v>1765</v>
      </c>
      <c r="B1485" s="1075" t="s">
        <v>3042</v>
      </c>
      <c r="C1485" s="1071">
        <v>46266</v>
      </c>
      <c r="D1485" s="1081" t="s">
        <v>4509</v>
      </c>
      <c r="E1485" s="1081" t="s">
        <v>4510</v>
      </c>
      <c r="F1485" s="1082">
        <v>22.31</v>
      </c>
      <c r="G1485" s="1083" t="s">
        <v>4724</v>
      </c>
      <c r="H1485" s="1094">
        <v>1</v>
      </c>
      <c r="I1485" s="1086">
        <f t="shared" si="55"/>
        <v>22.31</v>
      </c>
      <c r="J1485" s="1087">
        <f t="shared" si="56"/>
        <v>114412.5961</v>
      </c>
      <c r="K1485" s="1065"/>
    </row>
    <row r="1486" spans="1:11" s="1066" customFormat="1" ht="49.2" customHeight="1">
      <c r="A1486" s="1074" t="s">
        <v>1765</v>
      </c>
      <c r="B1486" s="1075" t="s">
        <v>3042</v>
      </c>
      <c r="C1486" s="1071">
        <v>46266</v>
      </c>
      <c r="D1486" s="1081" t="s">
        <v>4511</v>
      </c>
      <c r="E1486" s="1081" t="s">
        <v>4512</v>
      </c>
      <c r="F1486" s="1082">
        <v>22.31</v>
      </c>
      <c r="G1486" s="1083" t="s">
        <v>4725</v>
      </c>
      <c r="H1486" s="1094">
        <v>1</v>
      </c>
      <c r="I1486" s="1086">
        <f t="shared" si="55"/>
        <v>22.31</v>
      </c>
      <c r="J1486" s="1087">
        <f t="shared" si="56"/>
        <v>129467.16100000001</v>
      </c>
      <c r="K1486" s="1065"/>
    </row>
    <row r="1487" spans="1:11" s="1066" customFormat="1" ht="49.2" customHeight="1">
      <c r="A1487" s="1074" t="s">
        <v>1216</v>
      </c>
      <c r="B1487" s="1075" t="s">
        <v>3630</v>
      </c>
      <c r="C1487" s="1071">
        <v>46268</v>
      </c>
      <c r="D1487" s="1081" t="s">
        <v>4513</v>
      </c>
      <c r="E1487" s="1081" t="s">
        <v>4514</v>
      </c>
      <c r="F1487" s="1082">
        <v>12377.1</v>
      </c>
      <c r="G1487" s="1083" t="s">
        <v>1304</v>
      </c>
      <c r="H1487" s="1094">
        <v>0.3</v>
      </c>
      <c r="I1487" s="1086">
        <f t="shared" si="55"/>
        <v>3713.13</v>
      </c>
      <c r="J1487" s="1087">
        <f t="shared" si="56"/>
        <v>3713.13</v>
      </c>
      <c r="K1487" s="1065"/>
    </row>
    <row r="1488" spans="1:11" s="1066" customFormat="1" ht="49.2" customHeight="1">
      <c r="A1488" s="1074" t="s">
        <v>1216</v>
      </c>
      <c r="B1488" s="1075" t="s">
        <v>3630</v>
      </c>
      <c r="C1488" s="1071">
        <v>46268</v>
      </c>
      <c r="D1488" s="1081" t="s">
        <v>4515</v>
      </c>
      <c r="E1488" s="1081" t="s">
        <v>4516</v>
      </c>
      <c r="F1488" s="1082">
        <v>12377.1</v>
      </c>
      <c r="G1488" s="1083" t="s">
        <v>1304</v>
      </c>
      <c r="H1488" s="1094">
        <v>0.3</v>
      </c>
      <c r="I1488" s="1086">
        <f t="shared" si="55"/>
        <v>3713.13</v>
      </c>
      <c r="J1488" s="1087">
        <f t="shared" si="56"/>
        <v>3713.13</v>
      </c>
      <c r="K1488" s="1065"/>
    </row>
    <row r="1489" spans="1:11" s="1066" customFormat="1" ht="49.2" customHeight="1">
      <c r="A1489" s="1074" t="s">
        <v>1971</v>
      </c>
      <c r="B1489" s="1075" t="s">
        <v>3636</v>
      </c>
      <c r="C1489" s="1071">
        <v>46268</v>
      </c>
      <c r="D1489" s="1081" t="s">
        <v>4517</v>
      </c>
      <c r="E1489" s="1081" t="s">
        <v>4518</v>
      </c>
      <c r="F1489" s="1082">
        <v>8820.42</v>
      </c>
      <c r="G1489" s="1083" t="s">
        <v>1304</v>
      </c>
      <c r="H1489" s="1094">
        <v>0.3</v>
      </c>
      <c r="I1489" s="1086">
        <f t="shared" si="55"/>
        <v>2646.1259999999997</v>
      </c>
      <c r="J1489" s="1087">
        <f t="shared" si="56"/>
        <v>2646.1259999999997</v>
      </c>
      <c r="K1489" s="1065"/>
    </row>
    <row r="1490" spans="1:11" s="1066" customFormat="1" ht="49.2" customHeight="1">
      <c r="A1490" s="1116" t="s">
        <v>1218</v>
      </c>
      <c r="B1490" s="1075" t="s">
        <v>4425</v>
      </c>
      <c r="C1490" s="1071">
        <v>46266</v>
      </c>
      <c r="D1490" s="1081" t="s">
        <v>4519</v>
      </c>
      <c r="E1490" s="1081" t="s">
        <v>4520</v>
      </c>
      <c r="F1490" s="1082">
        <v>13.58</v>
      </c>
      <c r="G1490" s="1083" t="s">
        <v>4726</v>
      </c>
      <c r="H1490" s="1094">
        <v>0.1</v>
      </c>
      <c r="I1490" s="1086">
        <f t="shared" si="55"/>
        <v>1.3580000000000001</v>
      </c>
      <c r="J1490" s="1087">
        <f t="shared" si="56"/>
        <v>1781.85896</v>
      </c>
      <c r="K1490" s="1065"/>
    </row>
    <row r="1491" spans="1:11" s="1066" customFormat="1" ht="49.2" customHeight="1">
      <c r="A1491" s="1074" t="s">
        <v>3043</v>
      </c>
      <c r="B1491" s="1075" t="s">
        <v>3045</v>
      </c>
      <c r="C1491" s="1071">
        <v>46266</v>
      </c>
      <c r="D1491" s="1081" t="s">
        <v>4521</v>
      </c>
      <c r="E1491" s="1081" t="s">
        <v>4522</v>
      </c>
      <c r="F1491" s="1082">
        <v>377.3</v>
      </c>
      <c r="G1491" s="1083" t="s">
        <v>3734</v>
      </c>
      <c r="H1491" s="1094">
        <v>0.1</v>
      </c>
      <c r="I1491" s="1086">
        <f t="shared" si="55"/>
        <v>37.730000000000004</v>
      </c>
      <c r="J1491" s="1087">
        <f t="shared" si="56"/>
        <v>1088.5105000000001</v>
      </c>
      <c r="K1491" s="1065"/>
    </row>
    <row r="1492" spans="1:11" s="1066" customFormat="1" ht="49.2" customHeight="1">
      <c r="A1492" s="1074" t="s">
        <v>2782</v>
      </c>
      <c r="B1492" s="1075" t="s">
        <v>4420</v>
      </c>
      <c r="C1492" s="1071">
        <v>46266</v>
      </c>
      <c r="D1492" s="1081" t="s">
        <v>4523</v>
      </c>
      <c r="E1492" s="1081" t="s">
        <v>4524</v>
      </c>
      <c r="F1492" s="1082">
        <v>5124.07</v>
      </c>
      <c r="G1492" s="1083" t="s">
        <v>1304</v>
      </c>
      <c r="H1492" s="1094">
        <v>0.1</v>
      </c>
      <c r="I1492" s="1086">
        <f t="shared" si="55"/>
        <v>512.40700000000004</v>
      </c>
      <c r="J1492" s="1087">
        <f t="shared" si="56"/>
        <v>512.40700000000004</v>
      </c>
      <c r="K1492" s="1065"/>
    </row>
    <row r="1493" spans="1:11" s="1066" customFormat="1" ht="49.2" customHeight="1">
      <c r="A1493" s="1074" t="s">
        <v>1471</v>
      </c>
      <c r="B1493" s="1075" t="s">
        <v>4458</v>
      </c>
      <c r="C1493" s="1071">
        <v>46266</v>
      </c>
      <c r="D1493" s="1081" t="s">
        <v>4525</v>
      </c>
      <c r="E1493" s="1081" t="s">
        <v>4526</v>
      </c>
      <c r="F1493" s="1082">
        <v>212.41</v>
      </c>
      <c r="G1493" s="1083" t="s">
        <v>4727</v>
      </c>
      <c r="H1493" s="1094">
        <v>0.1</v>
      </c>
      <c r="I1493" s="1086">
        <f t="shared" si="55"/>
        <v>21.241</v>
      </c>
      <c r="J1493" s="1087">
        <f t="shared" si="56"/>
        <v>1674.8528499999998</v>
      </c>
      <c r="K1493" s="1065"/>
    </row>
    <row r="1494" spans="1:11" s="1066" customFormat="1" ht="49.2" customHeight="1">
      <c r="A1494" s="1074" t="s">
        <v>1471</v>
      </c>
      <c r="B1494" s="1075" t="s">
        <v>4458</v>
      </c>
      <c r="C1494" s="1071">
        <v>46266</v>
      </c>
      <c r="D1494" s="1081" t="s">
        <v>4527</v>
      </c>
      <c r="E1494" s="1081" t="s">
        <v>4528</v>
      </c>
      <c r="F1494" s="1082">
        <v>212.41</v>
      </c>
      <c r="G1494" s="1083" t="s">
        <v>2257</v>
      </c>
      <c r="H1494" s="1094">
        <v>0.1</v>
      </c>
      <c r="I1494" s="1086">
        <f t="shared" si="55"/>
        <v>21.241</v>
      </c>
      <c r="J1494" s="1087">
        <f t="shared" si="56"/>
        <v>2097.3363399999998</v>
      </c>
      <c r="K1494" s="1065"/>
    </row>
    <row r="1495" spans="1:11" s="1066" customFormat="1" ht="49.2" customHeight="1">
      <c r="A1495" s="1074" t="s">
        <v>1471</v>
      </c>
      <c r="B1495" s="1075" t="s">
        <v>4458</v>
      </c>
      <c r="C1495" s="1071">
        <v>46266</v>
      </c>
      <c r="D1495" s="1081" t="s">
        <v>4529</v>
      </c>
      <c r="E1495" s="1081" t="s">
        <v>4530</v>
      </c>
      <c r="F1495" s="1082">
        <v>212.41</v>
      </c>
      <c r="G1495" s="1083" t="s">
        <v>2258</v>
      </c>
      <c r="H1495" s="1094">
        <v>0.1</v>
      </c>
      <c r="I1495" s="1086">
        <f t="shared" si="55"/>
        <v>21.241</v>
      </c>
      <c r="J1495" s="1087">
        <f t="shared" si="56"/>
        <v>2053.5798800000002</v>
      </c>
      <c r="K1495" s="1065"/>
    </row>
    <row r="1496" spans="1:11" s="1066" customFormat="1" ht="49.2" customHeight="1">
      <c r="A1496" s="1074" t="s">
        <v>3043</v>
      </c>
      <c r="B1496" s="1075" t="s">
        <v>3045</v>
      </c>
      <c r="C1496" s="1071">
        <v>46266</v>
      </c>
      <c r="D1496" s="1081" t="s">
        <v>4531</v>
      </c>
      <c r="E1496" s="1081" t="s">
        <v>4532</v>
      </c>
      <c r="F1496" s="1082">
        <v>377.3</v>
      </c>
      <c r="G1496" s="1083" t="s">
        <v>3910</v>
      </c>
      <c r="H1496" s="1094">
        <v>0.1</v>
      </c>
      <c r="I1496" s="1086">
        <f t="shared" si="55"/>
        <v>37.730000000000004</v>
      </c>
      <c r="J1496" s="1087">
        <f t="shared" si="56"/>
        <v>918.34820000000013</v>
      </c>
      <c r="K1496" s="1065"/>
    </row>
    <row r="1497" spans="1:11" s="1066" customFormat="1" ht="49.2" customHeight="1">
      <c r="A1497" s="1074" t="s">
        <v>3253</v>
      </c>
      <c r="B1497" s="1075" t="s">
        <v>3259</v>
      </c>
      <c r="C1497" s="1071">
        <v>46266</v>
      </c>
      <c r="D1497" s="1081" t="s">
        <v>4533</v>
      </c>
      <c r="E1497" s="1081" t="s">
        <v>4534</v>
      </c>
      <c r="F1497" s="1082">
        <v>602.32000000000005</v>
      </c>
      <c r="G1497" s="1083" t="s">
        <v>3731</v>
      </c>
      <c r="H1497" s="1094">
        <v>0.1</v>
      </c>
      <c r="I1497" s="1086">
        <f t="shared" si="55"/>
        <v>60.232000000000006</v>
      </c>
      <c r="J1497" s="1087">
        <f t="shared" si="56"/>
        <v>255.98600000000002</v>
      </c>
      <c r="K1497" s="1065"/>
    </row>
    <row r="1498" spans="1:11" s="1066" customFormat="1" ht="49.2" customHeight="1">
      <c r="A1498" s="1074" t="s">
        <v>2784</v>
      </c>
      <c r="B1498" s="1075" t="s">
        <v>4432</v>
      </c>
      <c r="C1498" s="1071">
        <v>46266</v>
      </c>
      <c r="D1498" s="1081" t="s">
        <v>4535</v>
      </c>
      <c r="E1498" s="1081" t="s">
        <v>4536</v>
      </c>
      <c r="F1498" s="1082">
        <v>12444.99</v>
      </c>
      <c r="G1498" s="1083" t="s">
        <v>1304</v>
      </c>
      <c r="H1498" s="1094">
        <v>0.1</v>
      </c>
      <c r="I1498" s="1086">
        <f t="shared" si="55"/>
        <v>1244.499</v>
      </c>
      <c r="J1498" s="1087">
        <f t="shared" si="56"/>
        <v>1244.499</v>
      </c>
      <c r="K1498" s="1065"/>
    </row>
    <row r="1499" spans="1:11" s="1066" customFormat="1" ht="49.2" customHeight="1">
      <c r="A1499" s="1074" t="s">
        <v>1966</v>
      </c>
      <c r="B1499" s="1075" t="s">
        <v>4908</v>
      </c>
      <c r="C1499" s="1071">
        <v>46266</v>
      </c>
      <c r="D1499" s="1081" t="s">
        <v>4537</v>
      </c>
      <c r="E1499" s="1081" t="s">
        <v>4538</v>
      </c>
      <c r="F1499" s="1082">
        <v>30133.35</v>
      </c>
      <c r="G1499" s="1083" t="s">
        <v>1304</v>
      </c>
      <c r="H1499" s="1094">
        <v>0.1</v>
      </c>
      <c r="I1499" s="1086">
        <f t="shared" si="55"/>
        <v>3013.335</v>
      </c>
      <c r="J1499" s="1087">
        <f t="shared" si="56"/>
        <v>3013.335</v>
      </c>
      <c r="K1499" s="1065"/>
    </row>
    <row r="1500" spans="1:11" s="1066" customFormat="1" ht="49.2" customHeight="1">
      <c r="A1500" s="1074" t="s">
        <v>3596</v>
      </c>
      <c r="B1500" s="1075" t="s">
        <v>3597</v>
      </c>
      <c r="C1500" s="1071">
        <v>46267</v>
      </c>
      <c r="D1500" s="1081" t="s">
        <v>4539</v>
      </c>
      <c r="E1500" s="1081" t="s">
        <v>4540</v>
      </c>
      <c r="F1500" s="1082">
        <v>290.97000000000003</v>
      </c>
      <c r="G1500" s="1083" t="s">
        <v>4728</v>
      </c>
      <c r="H1500" s="1094">
        <v>0.05</v>
      </c>
      <c r="I1500" s="1086">
        <f t="shared" si="55"/>
        <v>14.548500000000002</v>
      </c>
      <c r="J1500" s="1087">
        <f t="shared" si="56"/>
        <v>13457.362500000003</v>
      </c>
      <c r="K1500" s="1065"/>
    </row>
    <row r="1501" spans="1:11" s="1066" customFormat="1" ht="49.2" customHeight="1">
      <c r="A1501" s="1074" t="s">
        <v>1218</v>
      </c>
      <c r="B1501" s="1075" t="s">
        <v>3604</v>
      </c>
      <c r="C1501" s="1071">
        <v>46267</v>
      </c>
      <c r="D1501" s="1081" t="s">
        <v>4541</v>
      </c>
      <c r="E1501" s="1081" t="s">
        <v>4542</v>
      </c>
      <c r="F1501" s="1082">
        <v>13.58</v>
      </c>
      <c r="G1501" s="1083" t="s">
        <v>4729</v>
      </c>
      <c r="H1501" s="1094">
        <v>0.1</v>
      </c>
      <c r="I1501" s="1086">
        <f t="shared" si="55"/>
        <v>1.3580000000000001</v>
      </c>
      <c r="J1501" s="1087">
        <f t="shared" si="56"/>
        <v>1090.9764600000001</v>
      </c>
      <c r="K1501" s="1065"/>
    </row>
    <row r="1502" spans="1:11" s="1066" customFormat="1" ht="49.2" customHeight="1">
      <c r="A1502" s="1074" t="s">
        <v>3043</v>
      </c>
      <c r="B1502" s="1075" t="s">
        <v>3045</v>
      </c>
      <c r="C1502" s="1071">
        <v>46267</v>
      </c>
      <c r="D1502" s="1081" t="s">
        <v>4543</v>
      </c>
      <c r="E1502" s="1081" t="s">
        <v>4544</v>
      </c>
      <c r="F1502" s="1082">
        <v>377.3</v>
      </c>
      <c r="G1502" s="1083" t="s">
        <v>4155</v>
      </c>
      <c r="H1502" s="1094">
        <v>0.1</v>
      </c>
      <c r="I1502" s="1086">
        <f t="shared" si="55"/>
        <v>37.730000000000004</v>
      </c>
      <c r="J1502" s="1087">
        <f t="shared" si="56"/>
        <v>1010.7867000000001</v>
      </c>
      <c r="K1502" s="1065"/>
    </row>
    <row r="1503" spans="1:11" s="1066" customFormat="1" ht="49.2" customHeight="1">
      <c r="A1503" s="1074" t="s">
        <v>3043</v>
      </c>
      <c r="B1503" s="1075" t="s">
        <v>3045</v>
      </c>
      <c r="C1503" s="1071">
        <v>46267</v>
      </c>
      <c r="D1503" s="1081" t="s">
        <v>4545</v>
      </c>
      <c r="E1503" s="1081" t="s">
        <v>4546</v>
      </c>
      <c r="F1503" s="1082">
        <v>377.3</v>
      </c>
      <c r="G1503" s="1083" t="s">
        <v>4300</v>
      </c>
      <c r="H1503" s="1094">
        <v>0.1</v>
      </c>
      <c r="I1503" s="1086">
        <f t="shared" si="55"/>
        <v>37.730000000000004</v>
      </c>
      <c r="J1503" s="1087">
        <f t="shared" si="56"/>
        <v>1000.9769000000001</v>
      </c>
      <c r="K1503" s="1065"/>
    </row>
    <row r="1504" spans="1:11" s="1066" customFormat="1" ht="49.2" customHeight="1">
      <c r="A1504" s="1074" t="s">
        <v>2782</v>
      </c>
      <c r="B1504" s="1075" t="s">
        <v>4420</v>
      </c>
      <c r="C1504" s="1071">
        <v>46267</v>
      </c>
      <c r="D1504" s="1081" t="s">
        <v>4547</v>
      </c>
      <c r="E1504" s="1081" t="s">
        <v>4548</v>
      </c>
      <c r="F1504" s="1082">
        <v>5124.07</v>
      </c>
      <c r="G1504" s="1083" t="s">
        <v>3246</v>
      </c>
      <c r="H1504" s="1094">
        <v>0.3</v>
      </c>
      <c r="I1504" s="1086">
        <f t="shared" si="55"/>
        <v>1537.2209999999998</v>
      </c>
      <c r="J1504" s="1087">
        <f t="shared" si="56"/>
        <v>1537.2209999999998</v>
      </c>
      <c r="K1504" s="1065"/>
    </row>
    <row r="1505" spans="1:11" s="1066" customFormat="1" ht="49.2" customHeight="1">
      <c r="A1505" s="1074" t="s">
        <v>2782</v>
      </c>
      <c r="B1505" s="1075" t="s">
        <v>4420</v>
      </c>
      <c r="C1505" s="1071">
        <v>46267</v>
      </c>
      <c r="D1505" s="1081" t="s">
        <v>4549</v>
      </c>
      <c r="E1505" s="1081" t="s">
        <v>4550</v>
      </c>
      <c r="F1505" s="1082">
        <v>5124.07</v>
      </c>
      <c r="G1505" s="1083" t="s">
        <v>3246</v>
      </c>
      <c r="H1505" s="1094">
        <v>0.3</v>
      </c>
      <c r="I1505" s="1086">
        <f t="shared" si="55"/>
        <v>1537.2209999999998</v>
      </c>
      <c r="J1505" s="1087">
        <f t="shared" si="56"/>
        <v>1537.2209999999998</v>
      </c>
      <c r="K1505" s="1065"/>
    </row>
    <row r="1506" spans="1:11" s="1066" customFormat="1" ht="49.2" customHeight="1">
      <c r="A1506" s="1074" t="s">
        <v>2782</v>
      </c>
      <c r="B1506" s="1075" t="s">
        <v>4420</v>
      </c>
      <c r="C1506" s="1071">
        <v>46267</v>
      </c>
      <c r="D1506" s="1081" t="s">
        <v>4551</v>
      </c>
      <c r="E1506" s="1081" t="s">
        <v>4552</v>
      </c>
      <c r="F1506" s="1082">
        <v>5124.07</v>
      </c>
      <c r="G1506" s="1083" t="s">
        <v>3246</v>
      </c>
      <c r="H1506" s="1094">
        <v>0.3</v>
      </c>
      <c r="I1506" s="1086">
        <f t="shared" si="55"/>
        <v>1537.2209999999998</v>
      </c>
      <c r="J1506" s="1087">
        <f t="shared" si="56"/>
        <v>1537.2209999999998</v>
      </c>
      <c r="K1506" s="1065"/>
    </row>
    <row r="1507" spans="1:11" s="1066" customFormat="1" ht="49.2" customHeight="1">
      <c r="A1507" s="1074" t="s">
        <v>2779</v>
      </c>
      <c r="B1507" s="1075" t="s">
        <v>3618</v>
      </c>
      <c r="C1507" s="1071">
        <v>46267</v>
      </c>
      <c r="D1507" s="1081" t="s">
        <v>4553</v>
      </c>
      <c r="E1507" s="1081" t="s">
        <v>4554</v>
      </c>
      <c r="F1507" s="1082">
        <v>617.84</v>
      </c>
      <c r="G1507" s="1083" t="s">
        <v>4730</v>
      </c>
      <c r="H1507" s="1094">
        <v>0.25</v>
      </c>
      <c r="I1507" s="1086">
        <f t="shared" si="55"/>
        <v>154.46</v>
      </c>
      <c r="J1507" s="1087">
        <f t="shared" si="56"/>
        <v>2581.0266000000001</v>
      </c>
      <c r="K1507" s="1065"/>
    </row>
    <row r="1508" spans="1:11" s="1066" customFormat="1" ht="49.2" customHeight="1">
      <c r="A1508" s="1074" t="s">
        <v>2782</v>
      </c>
      <c r="B1508" s="1075" t="s">
        <v>4420</v>
      </c>
      <c r="C1508" s="1071">
        <v>46267</v>
      </c>
      <c r="D1508" s="1081" t="s">
        <v>4555</v>
      </c>
      <c r="E1508" s="1081" t="s">
        <v>4556</v>
      </c>
      <c r="F1508" s="1082">
        <v>5124.07</v>
      </c>
      <c r="G1508" s="1083" t="s">
        <v>1304</v>
      </c>
      <c r="H1508" s="1094">
        <v>0.1</v>
      </c>
      <c r="I1508" s="1086">
        <f t="shared" si="55"/>
        <v>512.40700000000004</v>
      </c>
      <c r="J1508" s="1087">
        <f t="shared" si="56"/>
        <v>512.40700000000004</v>
      </c>
      <c r="K1508" s="1065"/>
    </row>
    <row r="1509" spans="1:11" s="1066" customFormat="1" ht="49.2" customHeight="1">
      <c r="A1509" s="1074" t="s">
        <v>1218</v>
      </c>
      <c r="B1509" s="1075" t="s">
        <v>3604</v>
      </c>
      <c r="C1509" s="1071">
        <v>46267</v>
      </c>
      <c r="D1509" s="1081" t="s">
        <v>4557</v>
      </c>
      <c r="E1509" s="1081" t="s">
        <v>4558</v>
      </c>
      <c r="F1509" s="1082">
        <v>13.58</v>
      </c>
      <c r="G1509" s="1083" t="s">
        <v>4731</v>
      </c>
      <c r="H1509" s="1094">
        <v>0.1</v>
      </c>
      <c r="I1509" s="1086">
        <f t="shared" si="55"/>
        <v>1.3580000000000001</v>
      </c>
      <c r="J1509" s="1087">
        <f t="shared" si="56"/>
        <v>1758.4606200000003</v>
      </c>
      <c r="K1509" s="1065"/>
    </row>
    <row r="1510" spans="1:11" s="1066" customFormat="1" ht="49.2" customHeight="1">
      <c r="A1510" s="1074" t="s">
        <v>1216</v>
      </c>
      <c r="B1510" s="1075" t="s">
        <v>3630</v>
      </c>
      <c r="C1510" s="1071">
        <v>46268</v>
      </c>
      <c r="D1510" s="1081" t="s">
        <v>4559</v>
      </c>
      <c r="E1510" s="1081" t="s">
        <v>4560</v>
      </c>
      <c r="F1510" s="1082">
        <v>12377.1</v>
      </c>
      <c r="G1510" s="1083" t="s">
        <v>1304</v>
      </c>
      <c r="H1510" s="1094">
        <v>0.3</v>
      </c>
      <c r="I1510" s="1086">
        <f t="shared" si="55"/>
        <v>3713.13</v>
      </c>
      <c r="J1510" s="1087">
        <f t="shared" si="56"/>
        <v>3713.13</v>
      </c>
      <c r="K1510" s="1065"/>
    </row>
    <row r="1511" spans="1:11" s="1066" customFormat="1" ht="49.2" customHeight="1">
      <c r="A1511" s="1074" t="s">
        <v>3260</v>
      </c>
      <c r="B1511" s="1075" t="s">
        <v>3261</v>
      </c>
      <c r="C1511" s="1071">
        <v>46267</v>
      </c>
      <c r="D1511" s="1081" t="s">
        <v>4561</v>
      </c>
      <c r="E1511" s="1081" t="s">
        <v>4562</v>
      </c>
      <c r="F1511" s="1082">
        <v>101.84</v>
      </c>
      <c r="G1511" s="1083" t="s">
        <v>4732</v>
      </c>
      <c r="H1511" s="1094">
        <v>0.1</v>
      </c>
      <c r="I1511" s="1086">
        <f t="shared" si="55"/>
        <v>10.184000000000001</v>
      </c>
      <c r="J1511" s="1087">
        <f t="shared" si="56"/>
        <v>529.5680000000001</v>
      </c>
      <c r="K1511" s="1065"/>
    </row>
    <row r="1512" spans="1:11" s="1066" customFormat="1" ht="49.2" customHeight="1">
      <c r="A1512" s="1074" t="s">
        <v>5002</v>
      </c>
      <c r="B1512" s="1075" t="s">
        <v>3258</v>
      </c>
      <c r="C1512" s="1071">
        <v>46275</v>
      </c>
      <c r="D1512" s="1081" t="s">
        <v>5040</v>
      </c>
      <c r="E1512" s="1081" t="s">
        <v>5041</v>
      </c>
      <c r="F1512" s="1082">
        <v>82.44</v>
      </c>
      <c r="G1512" s="1083" t="s">
        <v>5045</v>
      </c>
      <c r="H1512" s="1094">
        <v>0.05</v>
      </c>
      <c r="I1512" s="1086">
        <f t="shared" si="55"/>
        <v>4.1219999999999999</v>
      </c>
      <c r="J1512" s="1087">
        <f t="shared" si="56"/>
        <v>222.58799999999999</v>
      </c>
      <c r="K1512" s="1065"/>
    </row>
    <row r="1513" spans="1:11" s="1066" customFormat="1" ht="49.2" hidden="1" customHeight="1">
      <c r="A1513" s="1149" t="s">
        <v>5044</v>
      </c>
      <c r="B1513" s="1075"/>
      <c r="C1513" s="1071">
        <v>46267</v>
      </c>
      <c r="D1513" s="1081" t="s">
        <v>5042</v>
      </c>
      <c r="E1513" s="1081" t="s">
        <v>5043</v>
      </c>
      <c r="F1513" s="1082"/>
      <c r="G1513" s="1083" t="s">
        <v>5046</v>
      </c>
      <c r="H1513" s="1094">
        <v>0.05</v>
      </c>
      <c r="I1513" s="1086">
        <f t="shared" si="55"/>
        <v>0</v>
      </c>
      <c r="J1513" s="1087">
        <f t="shared" si="56"/>
        <v>0</v>
      </c>
      <c r="K1513" s="1065"/>
    </row>
    <row r="1514" spans="1:11" s="1066" customFormat="1" ht="49.2" customHeight="1">
      <c r="A1514" s="1074" t="s">
        <v>4451</v>
      </c>
      <c r="B1514" s="1075" t="s">
        <v>4452</v>
      </c>
      <c r="C1514" s="1071">
        <v>46267</v>
      </c>
      <c r="D1514" s="1081" t="s">
        <v>4563</v>
      </c>
      <c r="E1514" s="1081" t="s">
        <v>4564</v>
      </c>
      <c r="F1514" s="1082">
        <v>2683.76</v>
      </c>
      <c r="G1514" s="1083" t="s">
        <v>1584</v>
      </c>
      <c r="H1514" s="1094">
        <v>0.3</v>
      </c>
      <c r="I1514" s="1086">
        <f t="shared" si="55"/>
        <v>805.12800000000004</v>
      </c>
      <c r="J1514" s="1087">
        <f t="shared" si="56"/>
        <v>805.12800000000004</v>
      </c>
      <c r="K1514" s="1065"/>
    </row>
    <row r="1515" spans="1:11" s="1066" customFormat="1" ht="49.2" customHeight="1">
      <c r="A1515" s="1074" t="s">
        <v>4440</v>
      </c>
      <c r="B1515" s="1075" t="s">
        <v>4909</v>
      </c>
      <c r="C1515" s="1071">
        <v>46268</v>
      </c>
      <c r="D1515" s="1081" t="s">
        <v>4565</v>
      </c>
      <c r="E1515" s="1081" t="s">
        <v>4566</v>
      </c>
      <c r="F1515" s="1082">
        <v>15848.43</v>
      </c>
      <c r="G1515" s="1083" t="s">
        <v>1304</v>
      </c>
      <c r="H1515" s="1094">
        <v>0.3</v>
      </c>
      <c r="I1515" s="1086">
        <f t="shared" si="55"/>
        <v>4754.5289999999995</v>
      </c>
      <c r="J1515" s="1087">
        <f t="shared" si="56"/>
        <v>4754.5289999999995</v>
      </c>
      <c r="K1515" s="1065"/>
    </row>
    <row r="1516" spans="1:11" s="1066" customFormat="1" ht="49.2" customHeight="1">
      <c r="A1516" s="1074" t="s">
        <v>4440</v>
      </c>
      <c r="B1516" s="1075" t="s">
        <v>4909</v>
      </c>
      <c r="C1516" s="1071">
        <v>46268</v>
      </c>
      <c r="D1516" s="1081" t="s">
        <v>4567</v>
      </c>
      <c r="E1516" s="1081" t="s">
        <v>4568</v>
      </c>
      <c r="F1516" s="1082">
        <v>15848.43</v>
      </c>
      <c r="G1516" s="1083" t="s">
        <v>1461</v>
      </c>
      <c r="H1516" s="1094">
        <v>0.3</v>
      </c>
      <c r="I1516" s="1086">
        <f t="shared" si="55"/>
        <v>4754.5289999999995</v>
      </c>
      <c r="J1516" s="1087">
        <f t="shared" si="56"/>
        <v>4754.5289999999995</v>
      </c>
      <c r="K1516" s="1065"/>
    </row>
    <row r="1517" spans="1:11" s="1066" customFormat="1" ht="49.2" customHeight="1">
      <c r="A1517" s="1074" t="s">
        <v>1470</v>
      </c>
      <c r="B1517" s="1075" t="s">
        <v>4910</v>
      </c>
      <c r="C1517" s="1071">
        <v>46268</v>
      </c>
      <c r="D1517" s="1081" t="s">
        <v>4569</v>
      </c>
      <c r="E1517" s="1081" t="s">
        <v>4570</v>
      </c>
      <c r="F1517" s="1082">
        <v>19018.11</v>
      </c>
      <c r="G1517" s="1083" t="s">
        <v>1304</v>
      </c>
      <c r="H1517" s="1094">
        <v>0.3</v>
      </c>
      <c r="I1517" s="1086">
        <f t="shared" si="55"/>
        <v>5705.433</v>
      </c>
      <c r="J1517" s="1087">
        <f t="shared" si="56"/>
        <v>5705.433</v>
      </c>
      <c r="K1517" s="1065"/>
    </row>
    <row r="1518" spans="1:11" s="1066" customFormat="1" ht="49.2" customHeight="1">
      <c r="A1518" s="1074" t="s">
        <v>4906</v>
      </c>
      <c r="B1518" s="1075" t="s">
        <v>4907</v>
      </c>
      <c r="C1518" s="1071">
        <v>46268</v>
      </c>
      <c r="D1518" s="1081" t="s">
        <v>4571</v>
      </c>
      <c r="E1518" s="1081" t="s">
        <v>4572</v>
      </c>
      <c r="F1518" s="1082">
        <v>62.07</v>
      </c>
      <c r="G1518" s="1083" t="s">
        <v>4733</v>
      </c>
      <c r="H1518" s="1094">
        <v>0.1</v>
      </c>
      <c r="I1518" s="1086">
        <f t="shared" si="55"/>
        <v>6.2070000000000007</v>
      </c>
      <c r="J1518" s="1087">
        <f t="shared" si="56"/>
        <v>4903.5300000000007</v>
      </c>
      <c r="K1518" s="1065"/>
    </row>
    <row r="1519" spans="1:11" s="1066" customFormat="1" ht="49.2" customHeight="1">
      <c r="A1519" s="1074" t="s">
        <v>3043</v>
      </c>
      <c r="B1519" s="1075" t="s">
        <v>3045</v>
      </c>
      <c r="C1519" s="1071">
        <v>46268</v>
      </c>
      <c r="D1519" s="1081" t="s">
        <v>4573</v>
      </c>
      <c r="E1519" s="1081" t="s">
        <v>4574</v>
      </c>
      <c r="F1519" s="1082">
        <v>377.3</v>
      </c>
      <c r="G1519" s="1083" t="s">
        <v>3155</v>
      </c>
      <c r="H1519" s="1094">
        <v>0.1</v>
      </c>
      <c r="I1519" s="1086">
        <f t="shared" si="55"/>
        <v>37.730000000000004</v>
      </c>
      <c r="J1519" s="1087">
        <f t="shared" si="56"/>
        <v>1086.6240000000003</v>
      </c>
      <c r="K1519" s="1065"/>
    </row>
    <row r="1520" spans="1:11" s="1066" customFormat="1" ht="49.2" customHeight="1">
      <c r="A1520" s="1074" t="s">
        <v>3253</v>
      </c>
      <c r="B1520" s="1075" t="s">
        <v>3259</v>
      </c>
      <c r="C1520" s="1071">
        <v>46268</v>
      </c>
      <c r="D1520" s="1081" t="s">
        <v>4575</v>
      </c>
      <c r="E1520" s="1081" t="s">
        <v>4576</v>
      </c>
      <c r="F1520" s="1082">
        <v>602.32000000000005</v>
      </c>
      <c r="G1520" s="1083" t="s">
        <v>3740</v>
      </c>
      <c r="H1520" s="1094">
        <v>0.25</v>
      </c>
      <c r="I1520" s="1086">
        <f t="shared" si="55"/>
        <v>150.58000000000001</v>
      </c>
      <c r="J1520" s="1087">
        <f t="shared" si="56"/>
        <v>546.60540000000003</v>
      </c>
      <c r="K1520" s="1065"/>
    </row>
    <row r="1521" spans="1:11" s="1066" customFormat="1" ht="49.2" customHeight="1">
      <c r="A1521" s="1074" t="s">
        <v>2782</v>
      </c>
      <c r="B1521" s="1075" t="s">
        <v>4420</v>
      </c>
      <c r="C1521" s="1071">
        <v>46268</v>
      </c>
      <c r="D1521" s="1081" t="s">
        <v>4577</v>
      </c>
      <c r="E1521" s="1081" t="s">
        <v>4578</v>
      </c>
      <c r="F1521" s="1082">
        <v>5124.07</v>
      </c>
      <c r="G1521" s="1083" t="s">
        <v>1304</v>
      </c>
      <c r="H1521" s="1094">
        <v>0.1</v>
      </c>
      <c r="I1521" s="1086">
        <f t="shared" si="55"/>
        <v>512.40700000000004</v>
      </c>
      <c r="J1521" s="1087">
        <f t="shared" si="56"/>
        <v>512.40700000000004</v>
      </c>
      <c r="K1521" s="1065"/>
    </row>
    <row r="1522" spans="1:11" s="1066" customFormat="1" ht="49.2" customHeight="1">
      <c r="A1522" s="1074" t="s">
        <v>2784</v>
      </c>
      <c r="B1522" s="1075" t="s">
        <v>4432</v>
      </c>
      <c r="C1522" s="1071">
        <v>46268</v>
      </c>
      <c r="D1522" s="1081" t="s">
        <v>4579</v>
      </c>
      <c r="E1522" s="1081" t="s">
        <v>4580</v>
      </c>
      <c r="F1522" s="1082">
        <v>12444.99</v>
      </c>
      <c r="G1522" s="1083" t="s">
        <v>1304</v>
      </c>
      <c r="H1522" s="1094">
        <v>0.1</v>
      </c>
      <c r="I1522" s="1086">
        <f t="shared" si="55"/>
        <v>1244.499</v>
      </c>
      <c r="J1522" s="1087">
        <f t="shared" si="56"/>
        <v>1244.499</v>
      </c>
      <c r="K1522" s="1065"/>
    </row>
    <row r="1523" spans="1:11" s="1066" customFormat="1" ht="49.2" customHeight="1">
      <c r="A1523" s="1074" t="s">
        <v>1966</v>
      </c>
      <c r="B1523" s="1075" t="s">
        <v>4908</v>
      </c>
      <c r="C1523" s="1071">
        <v>46268</v>
      </c>
      <c r="D1523" s="1081" t="s">
        <v>4581</v>
      </c>
      <c r="E1523" s="1081" t="s">
        <v>4582</v>
      </c>
      <c r="F1523" s="1082">
        <v>30133.35</v>
      </c>
      <c r="G1523" s="1083" t="s">
        <v>1304</v>
      </c>
      <c r="H1523" s="1094">
        <v>0.1</v>
      </c>
      <c r="I1523" s="1086">
        <f t="shared" si="55"/>
        <v>3013.335</v>
      </c>
      <c r="J1523" s="1087">
        <f t="shared" si="56"/>
        <v>3013.335</v>
      </c>
      <c r="K1523" s="1065"/>
    </row>
    <row r="1524" spans="1:11" s="1066" customFormat="1" ht="49.2" customHeight="1">
      <c r="A1524" s="1074" t="s">
        <v>1308</v>
      </c>
      <c r="B1524" s="1075" t="s">
        <v>4911</v>
      </c>
      <c r="C1524" s="1071">
        <v>46268</v>
      </c>
      <c r="D1524" s="1081" t="s">
        <v>4583</v>
      </c>
      <c r="E1524" s="1081" t="s">
        <v>4584</v>
      </c>
      <c r="F1524" s="1082">
        <v>884.56</v>
      </c>
      <c r="G1524" s="1083" t="s">
        <v>2248</v>
      </c>
      <c r="H1524" s="1094">
        <v>0.1</v>
      </c>
      <c r="I1524" s="1086">
        <f t="shared" si="55"/>
        <v>88.456000000000003</v>
      </c>
      <c r="J1524" s="1087">
        <f t="shared" si="56"/>
        <v>7695.6720000000005</v>
      </c>
      <c r="K1524" s="1065"/>
    </row>
    <row r="1525" spans="1:11" s="1066" customFormat="1" ht="49.2" customHeight="1">
      <c r="A1525" s="1074" t="s">
        <v>5002</v>
      </c>
      <c r="B1525" s="1075" t="s">
        <v>3258</v>
      </c>
      <c r="C1525" s="1071">
        <v>46268</v>
      </c>
      <c r="D1525" s="1081" t="s">
        <v>4585</v>
      </c>
      <c r="E1525" s="1081" t="s">
        <v>4586</v>
      </c>
      <c r="F1525" s="1082">
        <v>82.44</v>
      </c>
      <c r="G1525" s="1083" t="s">
        <v>3566</v>
      </c>
      <c r="H1525" s="1094">
        <v>0.1</v>
      </c>
      <c r="I1525" s="1086">
        <f t="shared" si="55"/>
        <v>8.2439999999999998</v>
      </c>
      <c r="J1525" s="1087">
        <f t="shared" si="56"/>
        <v>811.12716</v>
      </c>
      <c r="K1525" s="1065"/>
    </row>
    <row r="1526" spans="1:11" s="1066" customFormat="1" ht="49.2" customHeight="1">
      <c r="A1526" s="1074" t="s">
        <v>5003</v>
      </c>
      <c r="B1526" s="1075" t="s">
        <v>3042</v>
      </c>
      <c r="C1526" s="1071">
        <v>46268</v>
      </c>
      <c r="D1526" s="1081" t="s">
        <v>4587</v>
      </c>
      <c r="E1526" s="1081" t="s">
        <v>4588</v>
      </c>
      <c r="F1526" s="1082">
        <v>22.31</v>
      </c>
      <c r="G1526" s="1083" t="s">
        <v>4734</v>
      </c>
      <c r="H1526" s="1094">
        <v>1</v>
      </c>
      <c r="I1526" s="1086">
        <f t="shared" si="55"/>
        <v>22.31</v>
      </c>
      <c r="J1526" s="1087">
        <f t="shared" si="56"/>
        <v>3382.1959999999995</v>
      </c>
      <c r="K1526" s="1065"/>
    </row>
    <row r="1527" spans="1:11" s="1066" customFormat="1" ht="49.2" customHeight="1">
      <c r="A1527" s="1074" t="s">
        <v>5004</v>
      </c>
      <c r="B1527" s="1075" t="s">
        <v>5986</v>
      </c>
      <c r="C1527" s="1071">
        <v>46268</v>
      </c>
      <c r="D1527" s="1081" t="s">
        <v>4589</v>
      </c>
      <c r="E1527" s="1081" t="s">
        <v>4590</v>
      </c>
      <c r="F1527" s="1082">
        <v>379.24</v>
      </c>
      <c r="G1527" s="1083" t="s">
        <v>3858</v>
      </c>
      <c r="H1527" s="1094">
        <v>0.45</v>
      </c>
      <c r="I1527" s="1086">
        <f t="shared" si="55"/>
        <v>170.65800000000002</v>
      </c>
      <c r="J1527" s="1087">
        <f t="shared" si="56"/>
        <v>10887.9804</v>
      </c>
      <c r="K1527" s="1065"/>
    </row>
    <row r="1528" spans="1:11" s="1066" customFormat="1" ht="49.2" customHeight="1">
      <c r="A1528" s="1074" t="s">
        <v>5005</v>
      </c>
      <c r="B1528" s="1075" t="s">
        <v>4410</v>
      </c>
      <c r="C1528" s="1071">
        <v>46268</v>
      </c>
      <c r="D1528" s="1081" t="s">
        <v>4591</v>
      </c>
      <c r="E1528" s="1081" t="s">
        <v>4592</v>
      </c>
      <c r="F1528" s="1082">
        <v>300.67</v>
      </c>
      <c r="G1528" s="1083" t="s">
        <v>3858</v>
      </c>
      <c r="H1528" s="1094">
        <v>0.45</v>
      </c>
      <c r="I1528" s="1086">
        <f t="shared" si="55"/>
        <v>135.3015</v>
      </c>
      <c r="J1528" s="1087">
        <f t="shared" si="56"/>
        <v>8632.2356999999993</v>
      </c>
      <c r="K1528" s="1065"/>
    </row>
    <row r="1529" spans="1:11" s="1066" customFormat="1" ht="49.2" customHeight="1">
      <c r="A1529" s="1074" t="s">
        <v>1978</v>
      </c>
      <c r="B1529" s="1075" t="s">
        <v>4410</v>
      </c>
      <c r="C1529" s="1071">
        <v>46268</v>
      </c>
      <c r="D1529" s="1081" t="s">
        <v>4593</v>
      </c>
      <c r="E1529" s="1081" t="s">
        <v>4594</v>
      </c>
      <c r="F1529" s="1082">
        <v>300.67</v>
      </c>
      <c r="G1529" s="1083" t="s">
        <v>4735</v>
      </c>
      <c r="H1529" s="1094">
        <v>0.45</v>
      </c>
      <c r="I1529" s="1086">
        <f t="shared" si="55"/>
        <v>135.3015</v>
      </c>
      <c r="J1529" s="1087">
        <f t="shared" si="56"/>
        <v>8705.2985100000005</v>
      </c>
      <c r="K1529" s="1065"/>
    </row>
    <row r="1530" spans="1:11" s="1066" customFormat="1" ht="49.2" customHeight="1">
      <c r="A1530" s="1074" t="s">
        <v>5006</v>
      </c>
      <c r="B1530" s="1075" t="s">
        <v>5987</v>
      </c>
      <c r="C1530" s="1071">
        <v>46268</v>
      </c>
      <c r="D1530" s="1081" t="s">
        <v>4595</v>
      </c>
      <c r="E1530" s="1081" t="s">
        <v>4596</v>
      </c>
      <c r="F1530" s="1082">
        <v>312.31</v>
      </c>
      <c r="G1530" s="1083" t="s">
        <v>4736</v>
      </c>
      <c r="H1530" s="1094">
        <v>0.45</v>
      </c>
      <c r="I1530" s="1086">
        <f t="shared" si="55"/>
        <v>140.5395</v>
      </c>
      <c r="J1530" s="1087">
        <f t="shared" si="56"/>
        <v>8973.447075</v>
      </c>
      <c r="K1530" s="1065"/>
    </row>
    <row r="1531" spans="1:11" s="1066" customFormat="1" ht="49.2" customHeight="1">
      <c r="A1531" s="1074" t="s">
        <v>5007</v>
      </c>
      <c r="B1531" s="1075" t="s">
        <v>5988</v>
      </c>
      <c r="C1531" s="1071">
        <v>46268</v>
      </c>
      <c r="D1531" s="1081" t="s">
        <v>4597</v>
      </c>
      <c r="E1531" s="1081" t="s">
        <v>4598</v>
      </c>
      <c r="F1531" s="1082">
        <v>461.68</v>
      </c>
      <c r="G1531" s="1083" t="s">
        <v>3855</v>
      </c>
      <c r="H1531" s="1094">
        <v>0.45</v>
      </c>
      <c r="I1531" s="1086">
        <f t="shared" si="55"/>
        <v>207.756</v>
      </c>
      <c r="J1531" s="1087">
        <f t="shared" si="56"/>
        <v>13223.669399999999</v>
      </c>
      <c r="K1531" s="1065"/>
    </row>
    <row r="1532" spans="1:11" s="1066" customFormat="1" ht="49.2" customHeight="1">
      <c r="A1532" s="1074" t="s">
        <v>5000</v>
      </c>
      <c r="B1532" s="1075" t="s">
        <v>3041</v>
      </c>
      <c r="C1532" s="1071">
        <v>46268</v>
      </c>
      <c r="D1532" s="1081" t="s">
        <v>4599</v>
      </c>
      <c r="E1532" s="1081" t="s">
        <v>4600</v>
      </c>
      <c r="F1532" s="1082">
        <v>617.84</v>
      </c>
      <c r="G1532" s="1083" t="s">
        <v>4737</v>
      </c>
      <c r="H1532" s="1094">
        <v>0.45</v>
      </c>
      <c r="I1532" s="1086">
        <f t="shared" si="55"/>
        <v>278.02800000000002</v>
      </c>
      <c r="J1532" s="1087">
        <f t="shared" si="56"/>
        <v>27491.408640000001</v>
      </c>
      <c r="K1532" s="1065"/>
    </row>
    <row r="1533" spans="1:11" s="1066" customFormat="1" ht="49.2" customHeight="1">
      <c r="A1533" s="1074" t="s">
        <v>5008</v>
      </c>
      <c r="B1533" s="1075" t="s">
        <v>4420</v>
      </c>
      <c r="C1533" s="1071">
        <v>46268</v>
      </c>
      <c r="D1533" s="1081" t="s">
        <v>4601</v>
      </c>
      <c r="E1533" s="1081" t="s">
        <v>4602</v>
      </c>
      <c r="F1533" s="1082">
        <v>5124.07</v>
      </c>
      <c r="G1533" s="1083" t="s">
        <v>1304</v>
      </c>
      <c r="H1533" s="1094">
        <v>0.1</v>
      </c>
      <c r="I1533" s="1086">
        <f t="shared" si="55"/>
        <v>512.40700000000004</v>
      </c>
      <c r="J1533" s="1087">
        <f t="shared" si="56"/>
        <v>512.40700000000004</v>
      </c>
      <c r="K1533" s="1065"/>
    </row>
    <row r="1534" spans="1:11" s="1066" customFormat="1" ht="49.2" customHeight="1">
      <c r="A1534" s="1074" t="s">
        <v>5009</v>
      </c>
      <c r="B1534" s="1075" t="s">
        <v>3630</v>
      </c>
      <c r="C1534" s="1071">
        <v>46268</v>
      </c>
      <c r="D1534" s="1081" t="s">
        <v>4603</v>
      </c>
      <c r="E1534" s="1081" t="s">
        <v>4604</v>
      </c>
      <c r="F1534" s="1082">
        <v>12377.1</v>
      </c>
      <c r="G1534" s="1083" t="s">
        <v>1304</v>
      </c>
      <c r="H1534" s="1094">
        <v>0.3</v>
      </c>
      <c r="I1534" s="1086">
        <f t="shared" si="55"/>
        <v>3713.13</v>
      </c>
      <c r="J1534" s="1087">
        <f t="shared" si="56"/>
        <v>3713.13</v>
      </c>
      <c r="K1534" s="1065"/>
    </row>
    <row r="1535" spans="1:11" s="1066" customFormat="1" ht="49.2" customHeight="1">
      <c r="A1535" s="1074" t="s">
        <v>5009</v>
      </c>
      <c r="B1535" s="1075" t="s">
        <v>3630</v>
      </c>
      <c r="C1535" s="1071">
        <v>46268</v>
      </c>
      <c r="D1535" s="1081" t="s">
        <v>4605</v>
      </c>
      <c r="E1535" s="1081" t="s">
        <v>4606</v>
      </c>
      <c r="F1535" s="1082">
        <v>12377.1</v>
      </c>
      <c r="G1535" s="1083" t="s">
        <v>1304</v>
      </c>
      <c r="H1535" s="1094">
        <v>0.3</v>
      </c>
      <c r="I1535" s="1086">
        <f t="shared" si="55"/>
        <v>3713.13</v>
      </c>
      <c r="J1535" s="1087">
        <f t="shared" si="56"/>
        <v>3713.13</v>
      </c>
      <c r="K1535" s="1065"/>
    </row>
    <row r="1536" spans="1:11" s="1066" customFormat="1" ht="49.2" customHeight="1">
      <c r="A1536" s="1074" t="s">
        <v>5009</v>
      </c>
      <c r="B1536" s="1075" t="s">
        <v>3630</v>
      </c>
      <c r="C1536" s="1071">
        <v>46268</v>
      </c>
      <c r="D1536" s="1081" t="s">
        <v>4607</v>
      </c>
      <c r="E1536" s="1081" t="s">
        <v>4608</v>
      </c>
      <c r="F1536" s="1082">
        <v>12377.1</v>
      </c>
      <c r="G1536" s="1083" t="s">
        <v>1304</v>
      </c>
      <c r="H1536" s="1094">
        <v>0.3</v>
      </c>
      <c r="I1536" s="1086">
        <f t="shared" si="55"/>
        <v>3713.13</v>
      </c>
      <c r="J1536" s="1087">
        <f t="shared" si="56"/>
        <v>3713.13</v>
      </c>
      <c r="K1536" s="1065"/>
    </row>
    <row r="1537" spans="1:11" s="1066" customFormat="1" ht="49.2" customHeight="1">
      <c r="A1537" s="1074" t="s">
        <v>5000</v>
      </c>
      <c r="B1537" s="1075" t="s">
        <v>3041</v>
      </c>
      <c r="C1537" s="1071">
        <v>46272</v>
      </c>
      <c r="D1537" s="1081" t="s">
        <v>4993</v>
      </c>
      <c r="E1537" s="1081" t="s">
        <v>4994</v>
      </c>
      <c r="F1537" s="1082">
        <v>10584.69</v>
      </c>
      <c r="G1537" s="1083" t="s">
        <v>4999</v>
      </c>
      <c r="H1537" s="1094">
        <v>0.45</v>
      </c>
      <c r="I1537" s="1086">
        <f t="shared" si="55"/>
        <v>4763.1105000000007</v>
      </c>
      <c r="J1537" s="1087">
        <f t="shared" si="56"/>
        <v>364806.63319500006</v>
      </c>
      <c r="K1537" s="1065"/>
    </row>
    <row r="1538" spans="1:11" s="1066" customFormat="1" ht="49.2" hidden="1" customHeight="1">
      <c r="A1538" s="1149" t="s">
        <v>5001</v>
      </c>
      <c r="B1538" s="1075"/>
      <c r="C1538" s="1071">
        <v>46285</v>
      </c>
      <c r="D1538" s="1081" t="s">
        <v>4995</v>
      </c>
      <c r="E1538" s="1081" t="s">
        <v>4996</v>
      </c>
      <c r="F1538" s="1082"/>
      <c r="G1538" s="1083" t="s">
        <v>4014</v>
      </c>
      <c r="H1538" s="1094">
        <v>0.1</v>
      </c>
      <c r="I1538" s="1086">
        <f t="shared" si="55"/>
        <v>0</v>
      </c>
      <c r="J1538" s="1087">
        <f t="shared" si="56"/>
        <v>0</v>
      </c>
      <c r="K1538" s="1065"/>
    </row>
    <row r="1539" spans="1:11" s="1066" customFormat="1" ht="49.2" hidden="1" customHeight="1">
      <c r="A1539" s="1149" t="s">
        <v>5001</v>
      </c>
      <c r="B1539" s="1075"/>
      <c r="C1539" s="1071">
        <v>46285</v>
      </c>
      <c r="D1539" s="1081" t="s">
        <v>4997</v>
      </c>
      <c r="E1539" s="1081" t="s">
        <v>4998</v>
      </c>
      <c r="F1539" s="1082"/>
      <c r="G1539" s="1083" t="s">
        <v>4011</v>
      </c>
      <c r="H1539" s="1094">
        <v>0.1</v>
      </c>
      <c r="I1539" s="1086">
        <f t="shared" si="55"/>
        <v>0</v>
      </c>
      <c r="J1539" s="1087">
        <f t="shared" si="56"/>
        <v>0</v>
      </c>
      <c r="K1539" s="1065"/>
    </row>
    <row r="1540" spans="1:11" s="1066" customFormat="1" ht="49.2" customHeight="1">
      <c r="A1540" s="1074" t="s">
        <v>5008</v>
      </c>
      <c r="B1540" s="1075" t="s">
        <v>4420</v>
      </c>
      <c r="C1540" s="1071">
        <v>46272</v>
      </c>
      <c r="D1540" s="1081" t="s">
        <v>4609</v>
      </c>
      <c r="E1540" s="1081" t="s">
        <v>4610</v>
      </c>
      <c r="F1540" s="1082">
        <v>5124.07</v>
      </c>
      <c r="G1540" s="1083" t="s">
        <v>1304</v>
      </c>
      <c r="H1540" s="1094">
        <v>0.1</v>
      </c>
      <c r="I1540" s="1086">
        <f t="shared" si="55"/>
        <v>512.40700000000004</v>
      </c>
      <c r="J1540" s="1087">
        <f t="shared" si="56"/>
        <v>512.40700000000004</v>
      </c>
      <c r="K1540" s="1065"/>
    </row>
    <row r="1541" spans="1:11" s="1066" customFormat="1" ht="49.2" customHeight="1">
      <c r="A1541" s="1074" t="s">
        <v>5008</v>
      </c>
      <c r="B1541" s="1075" t="s">
        <v>4420</v>
      </c>
      <c r="C1541" s="1071">
        <v>46272</v>
      </c>
      <c r="D1541" s="1081" t="s">
        <v>4611</v>
      </c>
      <c r="E1541" s="1081" t="s">
        <v>4612</v>
      </c>
      <c r="F1541" s="1082">
        <v>5124.07</v>
      </c>
      <c r="G1541" s="1083" t="s">
        <v>1461</v>
      </c>
      <c r="H1541" s="1094">
        <v>0.1</v>
      </c>
      <c r="I1541" s="1086">
        <f t="shared" si="55"/>
        <v>512.40700000000004</v>
      </c>
      <c r="J1541" s="1087">
        <f t="shared" si="56"/>
        <v>512.40700000000004</v>
      </c>
      <c r="K1541" s="1065"/>
    </row>
    <row r="1542" spans="1:11" s="1066" customFormat="1" ht="49.2" customHeight="1">
      <c r="A1542" s="1074" t="s">
        <v>5008</v>
      </c>
      <c r="B1542" s="1075" t="s">
        <v>4420</v>
      </c>
      <c r="C1542" s="1071">
        <v>46268</v>
      </c>
      <c r="D1542" s="1081" t="s">
        <v>4613</v>
      </c>
      <c r="E1542" s="1081" t="s">
        <v>4614</v>
      </c>
      <c r="F1542" s="1082">
        <v>5124.07</v>
      </c>
      <c r="G1542" s="1083" t="s">
        <v>1304</v>
      </c>
      <c r="H1542" s="1094">
        <v>0.1</v>
      </c>
      <c r="I1542" s="1086">
        <f t="shared" si="55"/>
        <v>512.40700000000004</v>
      </c>
      <c r="J1542" s="1087">
        <f t="shared" si="56"/>
        <v>512.40700000000004</v>
      </c>
      <c r="K1542" s="1065"/>
    </row>
    <row r="1543" spans="1:11" s="1066" customFormat="1" ht="49.2" customHeight="1">
      <c r="A1543" s="1074" t="s">
        <v>5008</v>
      </c>
      <c r="B1543" s="1075" t="s">
        <v>4420</v>
      </c>
      <c r="C1543" s="1071">
        <v>46268</v>
      </c>
      <c r="D1543" s="1081" t="s">
        <v>4615</v>
      </c>
      <c r="E1543" s="1081" t="s">
        <v>4616</v>
      </c>
      <c r="F1543" s="1082">
        <v>5124.07</v>
      </c>
      <c r="G1543" s="1083" t="s">
        <v>1304</v>
      </c>
      <c r="H1543" s="1094">
        <v>0.1</v>
      </c>
      <c r="I1543" s="1086">
        <f t="shared" ref="I1543:I1625" si="57">H1543*F1543</f>
        <v>512.40700000000004</v>
      </c>
      <c r="J1543" s="1087">
        <f t="shared" ref="J1543:J1598" si="58">I1543*G1543</f>
        <v>512.40700000000004</v>
      </c>
      <c r="K1543" s="1065"/>
    </row>
    <row r="1544" spans="1:11" s="1066" customFormat="1" ht="49.2" customHeight="1">
      <c r="A1544" s="1074" t="s">
        <v>5010</v>
      </c>
      <c r="B1544" s="1075" t="s">
        <v>3042</v>
      </c>
      <c r="C1544" s="1071">
        <v>46270</v>
      </c>
      <c r="D1544" s="1081" t="s">
        <v>4617</v>
      </c>
      <c r="E1544" s="1081" t="s">
        <v>4618</v>
      </c>
      <c r="F1544" s="1082">
        <v>22.31</v>
      </c>
      <c r="G1544" s="1083" t="s">
        <v>4738</v>
      </c>
      <c r="H1544" s="1094">
        <v>1</v>
      </c>
      <c r="I1544" s="1086">
        <f t="shared" si="57"/>
        <v>22.31</v>
      </c>
      <c r="J1544" s="1087">
        <f t="shared" si="58"/>
        <v>52931.590499999998</v>
      </c>
      <c r="K1544" s="1065"/>
    </row>
    <row r="1545" spans="1:11" s="1066" customFormat="1" ht="49.2" customHeight="1">
      <c r="A1545" s="1074" t="s">
        <v>5011</v>
      </c>
      <c r="B1545" s="1075" t="s">
        <v>3629</v>
      </c>
      <c r="C1545" s="1071">
        <v>46270</v>
      </c>
      <c r="D1545" s="1081" t="s">
        <v>4619</v>
      </c>
      <c r="E1545" s="1081" t="s">
        <v>4620</v>
      </c>
      <c r="F1545" s="1082">
        <v>308.43</v>
      </c>
      <c r="G1545" s="1083" t="s">
        <v>4739</v>
      </c>
      <c r="H1545" s="1094">
        <v>0.25</v>
      </c>
      <c r="I1545" s="1086">
        <f t="shared" si="57"/>
        <v>77.107500000000002</v>
      </c>
      <c r="J1545" s="1087">
        <f t="shared" si="58"/>
        <v>1204.4191499999999</v>
      </c>
      <c r="K1545" s="1065"/>
    </row>
    <row r="1546" spans="1:11" s="1066" customFormat="1" ht="49.2" customHeight="1">
      <c r="A1546" s="1074" t="s">
        <v>5000</v>
      </c>
      <c r="B1546" s="1075" t="s">
        <v>3618</v>
      </c>
      <c r="C1546" s="1071">
        <v>46270</v>
      </c>
      <c r="D1546" s="1081" t="s">
        <v>4621</v>
      </c>
      <c r="E1546" s="1081" t="s">
        <v>4622</v>
      </c>
      <c r="F1546" s="1082">
        <v>617.84</v>
      </c>
      <c r="G1546" s="1083" t="s">
        <v>3917</v>
      </c>
      <c r="H1546" s="1094">
        <v>0.25</v>
      </c>
      <c r="I1546" s="1086">
        <f t="shared" si="57"/>
        <v>154.46</v>
      </c>
      <c r="J1546" s="1087">
        <f t="shared" si="58"/>
        <v>2647.4444000000003</v>
      </c>
      <c r="K1546" s="1065"/>
    </row>
    <row r="1547" spans="1:11" s="1066" customFormat="1" ht="49.2" customHeight="1">
      <c r="A1547" s="1074" t="s">
        <v>5000</v>
      </c>
      <c r="B1547" s="1075" t="s">
        <v>3618</v>
      </c>
      <c r="C1547" s="1071">
        <v>46270</v>
      </c>
      <c r="D1547" s="1081" t="s">
        <v>4623</v>
      </c>
      <c r="E1547" s="1081" t="s">
        <v>4624</v>
      </c>
      <c r="F1547" s="1082">
        <v>617.84</v>
      </c>
      <c r="G1547" s="1083" t="s">
        <v>4740</v>
      </c>
      <c r="H1547" s="1094">
        <v>0.25</v>
      </c>
      <c r="I1547" s="1086">
        <f t="shared" si="57"/>
        <v>154.46</v>
      </c>
      <c r="J1547" s="1087">
        <f t="shared" si="58"/>
        <v>3742.5658000000003</v>
      </c>
      <c r="K1547" s="1065"/>
    </row>
    <row r="1548" spans="1:11" s="1066" customFormat="1" ht="49.2" customHeight="1">
      <c r="A1548" s="1074" t="s">
        <v>5016</v>
      </c>
      <c r="B1548" s="1075" t="s">
        <v>3261</v>
      </c>
      <c r="C1548" s="1071">
        <v>46278</v>
      </c>
      <c r="D1548" s="1081" t="s">
        <v>5012</v>
      </c>
      <c r="E1548" s="1081" t="s">
        <v>5013</v>
      </c>
      <c r="F1548" s="1082">
        <v>179.43</v>
      </c>
      <c r="G1548" s="1083" t="s">
        <v>4136</v>
      </c>
      <c r="H1548" s="1094">
        <v>0.45</v>
      </c>
      <c r="I1548" s="1086">
        <f t="shared" si="57"/>
        <v>80.743500000000012</v>
      </c>
      <c r="J1548" s="1087">
        <f t="shared" si="58"/>
        <v>38353.162500000006</v>
      </c>
      <c r="K1548" s="1065"/>
    </row>
    <row r="1549" spans="1:11" s="1066" customFormat="1" ht="49.2" customHeight="1">
      <c r="A1549" s="1074" t="s">
        <v>5001</v>
      </c>
      <c r="B1549" s="1075" t="s">
        <v>3045</v>
      </c>
      <c r="C1549" s="1071">
        <v>46279</v>
      </c>
      <c r="D1549" s="1081" t="s">
        <v>5014</v>
      </c>
      <c r="E1549" s="1081" t="s">
        <v>5015</v>
      </c>
      <c r="F1549" s="1082">
        <v>525.69000000000005</v>
      </c>
      <c r="G1549" s="1083" t="s">
        <v>4257</v>
      </c>
      <c r="H1549" s="1094">
        <v>0.1</v>
      </c>
      <c r="I1549" s="1086">
        <f t="shared" si="57"/>
        <v>52.56900000000001</v>
      </c>
      <c r="J1549" s="1087">
        <f t="shared" si="58"/>
        <v>1204.3557900000003</v>
      </c>
      <c r="K1549" s="1065"/>
    </row>
    <row r="1550" spans="1:11" s="1066" customFormat="1" ht="49.2" customHeight="1">
      <c r="A1550" s="1074" t="s">
        <v>5010</v>
      </c>
      <c r="B1550" s="1075" t="s">
        <v>3042</v>
      </c>
      <c r="C1550" s="1071">
        <v>46270</v>
      </c>
      <c r="D1550" s="1081" t="s">
        <v>4625</v>
      </c>
      <c r="E1550" s="1081" t="s">
        <v>4626</v>
      </c>
      <c r="F1550" s="1082">
        <v>22.31</v>
      </c>
      <c r="G1550" s="1083" t="s">
        <v>4741</v>
      </c>
      <c r="H1550" s="1094">
        <v>1</v>
      </c>
      <c r="I1550" s="1086">
        <f t="shared" si="57"/>
        <v>22.31</v>
      </c>
      <c r="J1550" s="1087">
        <f t="shared" si="58"/>
        <v>60860.564499999993</v>
      </c>
      <c r="K1550" s="1065"/>
    </row>
    <row r="1551" spans="1:11" s="1066" customFormat="1" ht="49.2" customHeight="1">
      <c r="A1551" s="1074" t="s">
        <v>5017</v>
      </c>
      <c r="B1551" s="1075" t="s">
        <v>3606</v>
      </c>
      <c r="C1551" s="1071">
        <v>46270</v>
      </c>
      <c r="D1551" s="1081" t="s">
        <v>4627</v>
      </c>
      <c r="E1551" s="1081" t="s">
        <v>4628</v>
      </c>
      <c r="F1551" s="1082">
        <v>86.32</v>
      </c>
      <c r="G1551" s="1083" t="s">
        <v>3585</v>
      </c>
      <c r="H1551" s="1094">
        <v>0.1</v>
      </c>
      <c r="I1551" s="1086">
        <f t="shared" si="57"/>
        <v>8.6319999999999997</v>
      </c>
      <c r="J1551" s="1087">
        <f t="shared" si="58"/>
        <v>263.88024000000001</v>
      </c>
      <c r="K1551" s="1065"/>
    </row>
    <row r="1552" spans="1:11" s="1066" customFormat="1" ht="49.2" customHeight="1">
      <c r="A1552" s="1074" t="s">
        <v>5002</v>
      </c>
      <c r="B1552" s="1075" t="s">
        <v>3258</v>
      </c>
      <c r="C1552" s="1071">
        <v>46270</v>
      </c>
      <c r="D1552" s="1081" t="s">
        <v>4629</v>
      </c>
      <c r="E1552" s="1081" t="s">
        <v>4630</v>
      </c>
      <c r="F1552" s="1082">
        <v>82.44</v>
      </c>
      <c r="G1552" s="1083" t="s">
        <v>3249</v>
      </c>
      <c r="H1552" s="1094">
        <v>0.1</v>
      </c>
      <c r="I1552" s="1086">
        <f t="shared" si="57"/>
        <v>8.2439999999999998</v>
      </c>
      <c r="J1552" s="1087">
        <f t="shared" si="58"/>
        <v>553.08996000000002</v>
      </c>
      <c r="K1552" s="1065"/>
    </row>
    <row r="1553" spans="1:11" s="1066" customFormat="1" ht="49.2" customHeight="1">
      <c r="A1553" s="1074" t="s">
        <v>5018</v>
      </c>
      <c r="B1553" s="1075" t="s">
        <v>4444</v>
      </c>
      <c r="C1553" s="1071">
        <v>46270</v>
      </c>
      <c r="D1553" s="1081" t="s">
        <v>4631</v>
      </c>
      <c r="E1553" s="1081" t="s">
        <v>4632</v>
      </c>
      <c r="F1553" s="1082">
        <v>212.41</v>
      </c>
      <c r="G1553" s="1083" t="s">
        <v>2697</v>
      </c>
      <c r="H1553" s="1094">
        <v>0.45</v>
      </c>
      <c r="I1553" s="1086">
        <f t="shared" si="57"/>
        <v>95.584500000000006</v>
      </c>
      <c r="J1553" s="1087">
        <f t="shared" si="58"/>
        <v>9449.4836699999996</v>
      </c>
      <c r="K1553" s="1065"/>
    </row>
    <row r="1554" spans="1:11" s="1066" customFormat="1" ht="49.2" customHeight="1">
      <c r="A1554" s="1074" t="s">
        <v>5018</v>
      </c>
      <c r="B1554" s="1075" t="s">
        <v>4444</v>
      </c>
      <c r="C1554" s="1071">
        <v>46270</v>
      </c>
      <c r="D1554" s="1081" t="s">
        <v>4633</v>
      </c>
      <c r="E1554" s="1081" t="s">
        <v>4634</v>
      </c>
      <c r="F1554" s="1082">
        <v>212.41</v>
      </c>
      <c r="G1554" s="1083" t="s">
        <v>2231</v>
      </c>
      <c r="H1554" s="1094">
        <v>0.45</v>
      </c>
      <c r="I1554" s="1086">
        <f t="shared" si="57"/>
        <v>95.584500000000006</v>
      </c>
      <c r="J1554" s="1087">
        <f t="shared" si="58"/>
        <v>9438.0135300000002</v>
      </c>
      <c r="K1554" s="1065"/>
    </row>
    <row r="1555" spans="1:11" s="1066" customFormat="1" ht="49.2" customHeight="1">
      <c r="A1555" s="1074" t="s">
        <v>5018</v>
      </c>
      <c r="B1555" s="1075" t="s">
        <v>4444</v>
      </c>
      <c r="C1555" s="1071">
        <v>46270</v>
      </c>
      <c r="D1555" s="1081" t="s">
        <v>4635</v>
      </c>
      <c r="E1555" s="1081" t="s">
        <v>4636</v>
      </c>
      <c r="F1555" s="1082">
        <v>212.41</v>
      </c>
      <c r="G1555" s="1083" t="s">
        <v>2259</v>
      </c>
      <c r="H1555" s="1094">
        <v>0.45</v>
      </c>
      <c r="I1555" s="1086">
        <f t="shared" si="57"/>
        <v>95.584500000000006</v>
      </c>
      <c r="J1555" s="1087">
        <f t="shared" si="58"/>
        <v>7538.7495150000004</v>
      </c>
      <c r="K1555" s="1065"/>
    </row>
    <row r="1556" spans="1:11" s="1066" customFormat="1" ht="49.2" customHeight="1">
      <c r="A1556" s="1074" t="s">
        <v>5018</v>
      </c>
      <c r="B1556" s="1075" t="s">
        <v>4444</v>
      </c>
      <c r="C1556" s="1071">
        <v>46270</v>
      </c>
      <c r="D1556" s="1081" t="s">
        <v>4637</v>
      </c>
      <c r="E1556" s="1081" t="s">
        <v>4638</v>
      </c>
      <c r="F1556" s="1082">
        <v>212.41</v>
      </c>
      <c r="G1556" s="1083" t="s">
        <v>2697</v>
      </c>
      <c r="H1556" s="1094">
        <v>0.45</v>
      </c>
      <c r="I1556" s="1086">
        <f t="shared" si="57"/>
        <v>95.584500000000006</v>
      </c>
      <c r="J1556" s="1087">
        <f t="shared" si="58"/>
        <v>9449.4836699999996</v>
      </c>
      <c r="K1556" s="1065"/>
    </row>
    <row r="1557" spans="1:11" s="1066" customFormat="1" ht="49.2" customHeight="1">
      <c r="A1557" s="1074" t="s">
        <v>5018</v>
      </c>
      <c r="B1557" s="1075" t="s">
        <v>4444</v>
      </c>
      <c r="C1557" s="1071">
        <v>46270</v>
      </c>
      <c r="D1557" s="1081" t="s">
        <v>4639</v>
      </c>
      <c r="E1557" s="1081" t="s">
        <v>4640</v>
      </c>
      <c r="F1557" s="1082">
        <v>212.41</v>
      </c>
      <c r="G1557" s="1083" t="s">
        <v>2231</v>
      </c>
      <c r="H1557" s="1094">
        <v>0.45</v>
      </c>
      <c r="I1557" s="1086">
        <f t="shared" si="57"/>
        <v>95.584500000000006</v>
      </c>
      <c r="J1557" s="1087">
        <f t="shared" si="58"/>
        <v>9438.0135300000002</v>
      </c>
      <c r="K1557" s="1065"/>
    </row>
    <row r="1558" spans="1:11" s="1066" customFormat="1" ht="49.2" customHeight="1">
      <c r="A1558" s="1074" t="s">
        <v>5019</v>
      </c>
      <c r="B1558" s="1075" t="s">
        <v>4907</v>
      </c>
      <c r="C1558" s="1071">
        <v>46270</v>
      </c>
      <c r="D1558" s="1081" t="s">
        <v>4641</v>
      </c>
      <c r="E1558" s="1081" t="s">
        <v>4642</v>
      </c>
      <c r="F1558" s="1082">
        <v>212.41</v>
      </c>
      <c r="G1558" s="1083" t="s">
        <v>4742</v>
      </c>
      <c r="H1558" s="1094">
        <v>0.1</v>
      </c>
      <c r="I1558" s="1086">
        <f t="shared" si="57"/>
        <v>21.241</v>
      </c>
      <c r="J1558" s="1087">
        <f t="shared" si="58"/>
        <v>16314.150049999998</v>
      </c>
      <c r="K1558" s="1065"/>
    </row>
    <row r="1559" spans="1:11" s="1066" customFormat="1" ht="49.2" customHeight="1">
      <c r="A1559" s="1074" t="s">
        <v>5020</v>
      </c>
      <c r="B1559" s="1075" t="s">
        <v>3619</v>
      </c>
      <c r="C1559" s="1071">
        <v>46270</v>
      </c>
      <c r="D1559" s="1081" t="s">
        <v>4643</v>
      </c>
      <c r="E1559" s="1081" t="s">
        <v>4644</v>
      </c>
      <c r="F1559" s="1082">
        <v>179.43</v>
      </c>
      <c r="G1559" s="1083" t="s">
        <v>4743</v>
      </c>
      <c r="H1559" s="1094">
        <v>0.1</v>
      </c>
      <c r="I1559" s="1086">
        <f t="shared" si="57"/>
        <v>17.943000000000001</v>
      </c>
      <c r="J1559" s="1087">
        <f t="shared" si="58"/>
        <v>442.11552000000006</v>
      </c>
      <c r="K1559" s="1065"/>
    </row>
    <row r="1560" spans="1:11" s="1066" customFormat="1" ht="49.2" customHeight="1">
      <c r="A1560" s="1074" t="s">
        <v>5020</v>
      </c>
      <c r="B1560" s="1075" t="s">
        <v>3619</v>
      </c>
      <c r="C1560" s="1071">
        <v>46270</v>
      </c>
      <c r="D1560" s="1081" t="s">
        <v>4645</v>
      </c>
      <c r="E1560" s="1081" t="s">
        <v>4646</v>
      </c>
      <c r="F1560" s="1082">
        <v>179.43</v>
      </c>
      <c r="G1560" s="1083" t="s">
        <v>3549</v>
      </c>
      <c r="H1560" s="1094">
        <v>0.1</v>
      </c>
      <c r="I1560" s="1086">
        <f t="shared" si="57"/>
        <v>17.943000000000001</v>
      </c>
      <c r="J1560" s="1087">
        <f t="shared" si="58"/>
        <v>488.58789000000007</v>
      </c>
      <c r="K1560" s="1065"/>
    </row>
    <row r="1561" spans="1:11" s="1066" customFormat="1" ht="49.2" customHeight="1">
      <c r="A1561" s="1074" t="s">
        <v>5020</v>
      </c>
      <c r="B1561" s="1075" t="s">
        <v>3619</v>
      </c>
      <c r="C1561" s="1071">
        <v>46270</v>
      </c>
      <c r="D1561" s="1081" t="s">
        <v>4647</v>
      </c>
      <c r="E1561" s="1081" t="s">
        <v>4648</v>
      </c>
      <c r="F1561" s="1082">
        <v>179.43</v>
      </c>
      <c r="G1561" s="1083" t="s">
        <v>4744</v>
      </c>
      <c r="H1561" s="1094">
        <v>0.1</v>
      </c>
      <c r="I1561" s="1086">
        <f t="shared" si="57"/>
        <v>17.943000000000001</v>
      </c>
      <c r="J1561" s="1087">
        <f t="shared" si="58"/>
        <v>460.95567000000005</v>
      </c>
      <c r="K1561" s="1065"/>
    </row>
    <row r="1562" spans="1:11" s="1066" customFormat="1" ht="49.2" customHeight="1">
      <c r="A1562" s="1074" t="s">
        <v>5002</v>
      </c>
      <c r="B1562" s="1075" t="s">
        <v>3258</v>
      </c>
      <c r="C1562" s="1071">
        <v>46271</v>
      </c>
      <c r="D1562" s="1081" t="s">
        <v>4649</v>
      </c>
      <c r="E1562" s="1081" t="s">
        <v>4650</v>
      </c>
      <c r="F1562" s="1082">
        <v>82.44</v>
      </c>
      <c r="G1562" s="1083" t="s">
        <v>4349</v>
      </c>
      <c r="H1562" s="1094">
        <v>0.45</v>
      </c>
      <c r="I1562" s="1086">
        <f t="shared" si="57"/>
        <v>37.097999999999999</v>
      </c>
      <c r="J1562" s="1087">
        <f t="shared" si="58"/>
        <v>1535.48622</v>
      </c>
      <c r="K1562" s="1065"/>
    </row>
    <row r="1563" spans="1:11" s="1066" customFormat="1" ht="49.2" customHeight="1">
      <c r="A1563" s="1074" t="s">
        <v>5021</v>
      </c>
      <c r="B1563" s="1075" t="s">
        <v>4905</v>
      </c>
      <c r="C1563" s="1071">
        <v>46271</v>
      </c>
      <c r="D1563" s="1081" t="s">
        <v>4651</v>
      </c>
      <c r="E1563" s="1081" t="s">
        <v>4652</v>
      </c>
      <c r="F1563" s="1082">
        <v>51.41</v>
      </c>
      <c r="G1563" s="1083" t="s">
        <v>4745</v>
      </c>
      <c r="H1563" s="1094">
        <v>0.3</v>
      </c>
      <c r="I1563" s="1086">
        <f t="shared" si="57"/>
        <v>15.422999999999998</v>
      </c>
      <c r="J1563" s="1087">
        <f t="shared" si="58"/>
        <v>11268.660719999998</v>
      </c>
      <c r="K1563" s="1065"/>
    </row>
    <row r="1564" spans="1:11" s="1066" customFormat="1" ht="49.2" customHeight="1">
      <c r="A1564" s="1074" t="s">
        <v>5010</v>
      </c>
      <c r="B1564" s="1075" t="s">
        <v>3042</v>
      </c>
      <c r="C1564" s="1071">
        <v>46271</v>
      </c>
      <c r="D1564" s="1081" t="s">
        <v>4653</v>
      </c>
      <c r="E1564" s="1081" t="s">
        <v>4654</v>
      </c>
      <c r="F1564" s="1082">
        <v>22.31</v>
      </c>
      <c r="G1564" s="1083" t="s">
        <v>4746</v>
      </c>
      <c r="H1564" s="1094">
        <v>1</v>
      </c>
      <c r="I1564" s="1086">
        <f t="shared" si="57"/>
        <v>22.31</v>
      </c>
      <c r="J1564" s="1087">
        <f t="shared" si="58"/>
        <v>59789.23829999999</v>
      </c>
      <c r="K1564" s="1065"/>
    </row>
    <row r="1565" spans="1:11" s="1066" customFormat="1" ht="49.2" customHeight="1">
      <c r="A1565" s="1074" t="s">
        <v>5010</v>
      </c>
      <c r="B1565" s="1075" t="s">
        <v>3042</v>
      </c>
      <c r="C1565" s="1071">
        <v>46270</v>
      </c>
      <c r="D1565" s="1081" t="s">
        <v>4655</v>
      </c>
      <c r="E1565" s="1081" t="s">
        <v>4656</v>
      </c>
      <c r="F1565" s="1082">
        <v>22.31</v>
      </c>
      <c r="G1565" s="1083" t="s">
        <v>4747</v>
      </c>
      <c r="H1565" s="1094">
        <v>1</v>
      </c>
      <c r="I1565" s="1086">
        <f t="shared" si="57"/>
        <v>22.31</v>
      </c>
      <c r="J1565" s="1087">
        <f t="shared" si="58"/>
        <v>105438.84479999999</v>
      </c>
      <c r="K1565" s="1065"/>
    </row>
    <row r="1566" spans="1:11" s="1066" customFormat="1" ht="49.2" customHeight="1">
      <c r="A1566" s="1074" t="s">
        <v>5025</v>
      </c>
      <c r="B1566" s="1075" t="s">
        <v>3261</v>
      </c>
      <c r="C1566" s="1071">
        <v>46273</v>
      </c>
      <c r="D1566" s="1081" t="s">
        <v>5022</v>
      </c>
      <c r="E1566" s="1081" t="s">
        <v>5023</v>
      </c>
      <c r="F1566" s="1082">
        <v>101.84</v>
      </c>
      <c r="G1566" s="1083" t="s">
        <v>5024</v>
      </c>
      <c r="H1566" s="1094">
        <v>0.45</v>
      </c>
      <c r="I1566" s="1086">
        <f t="shared" si="57"/>
        <v>45.828000000000003</v>
      </c>
      <c r="J1566" s="1087">
        <f t="shared" si="58"/>
        <v>3262.0370400000006</v>
      </c>
      <c r="K1566" s="1065"/>
    </row>
    <row r="1567" spans="1:11" s="1066" customFormat="1" ht="49.2" customHeight="1">
      <c r="A1567" s="1074" t="s">
        <v>5018</v>
      </c>
      <c r="B1567" s="1075" t="s">
        <v>4444</v>
      </c>
      <c r="C1567" s="1071">
        <v>46271</v>
      </c>
      <c r="D1567" s="1081" t="s">
        <v>4657</v>
      </c>
      <c r="E1567" s="1081" t="s">
        <v>4658</v>
      </c>
      <c r="F1567" s="1082">
        <v>212.41</v>
      </c>
      <c r="G1567" s="1083" t="s">
        <v>2231</v>
      </c>
      <c r="H1567" s="1094">
        <v>0.45</v>
      </c>
      <c r="I1567" s="1086">
        <f t="shared" si="57"/>
        <v>95.584500000000006</v>
      </c>
      <c r="J1567" s="1087">
        <f t="shared" si="58"/>
        <v>9438.0135300000002</v>
      </c>
      <c r="K1567" s="1065"/>
    </row>
    <row r="1568" spans="1:11" s="1066" customFormat="1" ht="49.2" customHeight="1">
      <c r="A1568" s="1074" t="s">
        <v>5018</v>
      </c>
      <c r="B1568" s="1075" t="s">
        <v>4444</v>
      </c>
      <c r="C1568" s="1071">
        <v>46271</v>
      </c>
      <c r="D1568" s="1081" t="s">
        <v>4659</v>
      </c>
      <c r="E1568" s="1081" t="s">
        <v>4660</v>
      </c>
      <c r="F1568" s="1082">
        <v>212.41</v>
      </c>
      <c r="G1568" s="1083" t="s">
        <v>2697</v>
      </c>
      <c r="H1568" s="1094">
        <v>0.45</v>
      </c>
      <c r="I1568" s="1086">
        <f t="shared" si="57"/>
        <v>95.584500000000006</v>
      </c>
      <c r="J1568" s="1087">
        <f t="shared" si="58"/>
        <v>9449.4836699999996</v>
      </c>
      <c r="K1568" s="1065"/>
    </row>
    <row r="1569" spans="1:11" s="1066" customFormat="1" ht="49.2" customHeight="1">
      <c r="A1569" s="1074" t="s">
        <v>5018</v>
      </c>
      <c r="B1569" s="1075" t="s">
        <v>4444</v>
      </c>
      <c r="C1569" s="1071">
        <v>46271</v>
      </c>
      <c r="D1569" s="1081" t="s">
        <v>4661</v>
      </c>
      <c r="E1569" s="1081" t="s">
        <v>4662</v>
      </c>
      <c r="F1569" s="1082">
        <v>212.41</v>
      </c>
      <c r="G1569" s="1083" t="s">
        <v>2259</v>
      </c>
      <c r="H1569" s="1094">
        <v>0.45</v>
      </c>
      <c r="I1569" s="1086">
        <f t="shared" si="57"/>
        <v>95.584500000000006</v>
      </c>
      <c r="J1569" s="1087">
        <f t="shared" si="58"/>
        <v>7538.7495150000004</v>
      </c>
      <c r="K1569" s="1065"/>
    </row>
    <row r="1570" spans="1:11" s="1066" customFormat="1" ht="49.2" customHeight="1">
      <c r="A1570" s="1074" t="s">
        <v>5029</v>
      </c>
      <c r="B1570" s="1075" t="s">
        <v>5989</v>
      </c>
      <c r="C1570" s="1071">
        <v>46271</v>
      </c>
      <c r="D1570" s="1081" t="s">
        <v>5026</v>
      </c>
      <c r="E1570" s="1081" t="s">
        <v>5027</v>
      </c>
      <c r="F1570" s="1082">
        <v>62.07</v>
      </c>
      <c r="G1570" s="1083" t="s">
        <v>5028</v>
      </c>
      <c r="H1570" s="1094">
        <v>0.3</v>
      </c>
      <c r="I1570" s="1086">
        <f t="shared" si="57"/>
        <v>18.620999999999999</v>
      </c>
      <c r="J1570" s="1087">
        <f t="shared" si="58"/>
        <v>95704.864019999994</v>
      </c>
      <c r="K1570" s="1065"/>
    </row>
    <row r="1571" spans="1:11" s="1066" customFormat="1" ht="49.2" customHeight="1">
      <c r="A1571" s="1074" t="s">
        <v>5010</v>
      </c>
      <c r="B1571" s="1075" t="s">
        <v>3042</v>
      </c>
      <c r="C1571" s="1071">
        <v>46271</v>
      </c>
      <c r="D1571" s="1081" t="s">
        <v>4663</v>
      </c>
      <c r="E1571" s="1081" t="s">
        <v>4664</v>
      </c>
      <c r="F1571" s="1082">
        <v>22.31</v>
      </c>
      <c r="G1571" s="1083" t="s">
        <v>4748</v>
      </c>
      <c r="H1571" s="1094">
        <v>1</v>
      </c>
      <c r="I1571" s="1086">
        <f t="shared" si="57"/>
        <v>22.31</v>
      </c>
      <c r="J1571" s="1087">
        <f t="shared" si="58"/>
        <v>80362.627899999992</v>
      </c>
      <c r="K1571" s="1065"/>
    </row>
    <row r="1572" spans="1:11" s="1066" customFormat="1" ht="49.2" customHeight="1">
      <c r="A1572" s="1074" t="s">
        <v>5025</v>
      </c>
      <c r="B1572" s="1075" t="s">
        <v>3261</v>
      </c>
      <c r="C1572" s="1071">
        <v>46273</v>
      </c>
      <c r="D1572" s="1081" t="s">
        <v>5030</v>
      </c>
      <c r="E1572" s="1081" t="s">
        <v>5031</v>
      </c>
      <c r="F1572" s="1082">
        <v>101.84</v>
      </c>
      <c r="G1572" s="1083" t="s">
        <v>5034</v>
      </c>
      <c r="H1572" s="1094">
        <v>0.45</v>
      </c>
      <c r="I1572" s="1086">
        <f t="shared" si="57"/>
        <v>45.828000000000003</v>
      </c>
      <c r="J1572" s="1087">
        <f t="shared" si="58"/>
        <v>1631.0185200000003</v>
      </c>
      <c r="K1572" s="1065"/>
    </row>
    <row r="1573" spans="1:11" s="1066" customFormat="1" ht="49.2" customHeight="1">
      <c r="A1573" s="1074" t="s">
        <v>5002</v>
      </c>
      <c r="B1573" s="1075" t="s">
        <v>3258</v>
      </c>
      <c r="C1573" s="1071">
        <v>46273</v>
      </c>
      <c r="D1573" s="1081" t="s">
        <v>5032</v>
      </c>
      <c r="E1573" s="1081" t="s">
        <v>5033</v>
      </c>
      <c r="F1573" s="1082">
        <v>179.43</v>
      </c>
      <c r="G1573" s="1083" t="s">
        <v>4349</v>
      </c>
      <c r="H1573" s="1094">
        <v>0.45</v>
      </c>
      <c r="I1573" s="1086">
        <f t="shared" si="57"/>
        <v>80.743500000000012</v>
      </c>
      <c r="J1573" s="1087">
        <f t="shared" si="58"/>
        <v>3341.9734650000005</v>
      </c>
      <c r="K1573" s="1065"/>
    </row>
    <row r="1574" spans="1:11" s="1066" customFormat="1" ht="49.2" customHeight="1">
      <c r="A1574" s="1074" t="s">
        <v>5047</v>
      </c>
      <c r="B1574" s="1075" t="s">
        <v>4456</v>
      </c>
      <c r="C1574" s="1071">
        <v>46271</v>
      </c>
      <c r="D1574" s="1081" t="s">
        <v>4665</v>
      </c>
      <c r="E1574" s="1081" t="s">
        <v>4666</v>
      </c>
      <c r="F1574" s="1082">
        <v>8820.42</v>
      </c>
      <c r="G1574" s="1083" t="s">
        <v>1304</v>
      </c>
      <c r="H1574" s="1094">
        <v>0.3</v>
      </c>
      <c r="I1574" s="1086">
        <f t="shared" si="57"/>
        <v>2646.1259999999997</v>
      </c>
      <c r="J1574" s="1087">
        <f t="shared" si="58"/>
        <v>2646.1259999999997</v>
      </c>
      <c r="K1574" s="1065"/>
    </row>
    <row r="1575" spans="1:11" s="1066" customFormat="1" ht="49.2" customHeight="1">
      <c r="A1575" s="1074" t="s">
        <v>5048</v>
      </c>
      <c r="B1575" s="1075" t="s">
        <v>4448</v>
      </c>
      <c r="C1575" s="1071">
        <v>46272</v>
      </c>
      <c r="D1575" s="1081" t="s">
        <v>4667</v>
      </c>
      <c r="E1575" s="1081" t="s">
        <v>4668</v>
      </c>
      <c r="F1575" s="1082">
        <v>28.13</v>
      </c>
      <c r="G1575" s="1083" t="s">
        <v>4749</v>
      </c>
      <c r="H1575" s="1094">
        <v>0.1</v>
      </c>
      <c r="I1575" s="1086">
        <f t="shared" si="57"/>
        <v>2.8130000000000002</v>
      </c>
      <c r="J1575" s="1087">
        <f t="shared" si="58"/>
        <v>1902.9945</v>
      </c>
      <c r="K1575" s="1065"/>
    </row>
    <row r="1576" spans="1:11" s="1066" customFormat="1" ht="49.2" customHeight="1">
      <c r="A1576" s="1074" t="s">
        <v>5048</v>
      </c>
      <c r="B1576" s="1075" t="s">
        <v>4448</v>
      </c>
      <c r="C1576" s="1071">
        <v>46272</v>
      </c>
      <c r="D1576" s="1081" t="s">
        <v>4669</v>
      </c>
      <c r="E1576" s="1081" t="s">
        <v>4670</v>
      </c>
      <c r="F1576" s="1082">
        <v>28.13</v>
      </c>
      <c r="G1576" s="1083" t="s">
        <v>4750</v>
      </c>
      <c r="H1576" s="1094">
        <v>0.1</v>
      </c>
      <c r="I1576" s="1086">
        <f t="shared" si="57"/>
        <v>2.8130000000000002</v>
      </c>
      <c r="J1576" s="1087">
        <f t="shared" si="58"/>
        <v>1710.0508299999999</v>
      </c>
      <c r="K1576" s="1065"/>
    </row>
    <row r="1577" spans="1:11" s="1066" customFormat="1" ht="49.2" customHeight="1">
      <c r="A1577" s="1074" t="s">
        <v>5009</v>
      </c>
      <c r="B1577" s="1075" t="s">
        <v>4455</v>
      </c>
      <c r="C1577" s="1071">
        <v>46272</v>
      </c>
      <c r="D1577" s="1081" t="s">
        <v>4671</v>
      </c>
      <c r="E1577" s="1081" t="s">
        <v>4672</v>
      </c>
      <c r="F1577" s="1082">
        <v>12377.1</v>
      </c>
      <c r="G1577" s="1083" t="s">
        <v>1304</v>
      </c>
      <c r="H1577" s="1094">
        <v>0.3</v>
      </c>
      <c r="I1577" s="1086">
        <f t="shared" si="57"/>
        <v>3713.13</v>
      </c>
      <c r="J1577" s="1087">
        <f t="shared" si="58"/>
        <v>3713.13</v>
      </c>
      <c r="K1577" s="1065"/>
    </row>
    <row r="1578" spans="1:11" s="1066" customFormat="1" ht="49.2" customHeight="1">
      <c r="A1578" s="1074" t="s">
        <v>5009</v>
      </c>
      <c r="B1578" s="1075" t="s">
        <v>4455</v>
      </c>
      <c r="C1578" s="1071">
        <v>46272</v>
      </c>
      <c r="D1578" s="1081" t="s">
        <v>4673</v>
      </c>
      <c r="E1578" s="1081" t="s">
        <v>4674</v>
      </c>
      <c r="F1578" s="1082">
        <v>12377.1</v>
      </c>
      <c r="G1578" s="1083" t="s">
        <v>1304</v>
      </c>
      <c r="H1578" s="1094">
        <v>0.3</v>
      </c>
      <c r="I1578" s="1086">
        <f t="shared" si="57"/>
        <v>3713.13</v>
      </c>
      <c r="J1578" s="1087">
        <f t="shared" si="58"/>
        <v>3713.13</v>
      </c>
      <c r="K1578" s="1065"/>
    </row>
    <row r="1579" spans="1:11" s="1066" customFormat="1" ht="49.2" customHeight="1">
      <c r="A1579" s="1074" t="s">
        <v>5047</v>
      </c>
      <c r="B1579" s="1075" t="s">
        <v>5990</v>
      </c>
      <c r="C1579" s="1071">
        <v>46272</v>
      </c>
      <c r="D1579" s="1081" t="s">
        <v>4675</v>
      </c>
      <c r="E1579" s="1081" t="s">
        <v>4676</v>
      </c>
      <c r="F1579" s="1082">
        <v>8820.42</v>
      </c>
      <c r="G1579" s="1083" t="s">
        <v>1304</v>
      </c>
      <c r="H1579" s="1094">
        <v>0.3</v>
      </c>
      <c r="I1579" s="1086">
        <f t="shared" si="57"/>
        <v>2646.1259999999997</v>
      </c>
      <c r="J1579" s="1087">
        <f t="shared" si="58"/>
        <v>2646.1259999999997</v>
      </c>
      <c r="K1579" s="1065"/>
    </row>
    <row r="1580" spans="1:11" s="1066" customFormat="1" ht="49.2" customHeight="1">
      <c r="A1580" s="1074" t="s">
        <v>5047</v>
      </c>
      <c r="B1580" s="1075" t="s">
        <v>5990</v>
      </c>
      <c r="C1580" s="1071">
        <v>46272</v>
      </c>
      <c r="D1580" s="1081" t="s">
        <v>4677</v>
      </c>
      <c r="E1580" s="1081" t="s">
        <v>4678</v>
      </c>
      <c r="F1580" s="1082">
        <v>8820.42</v>
      </c>
      <c r="G1580" s="1083" t="s">
        <v>1304</v>
      </c>
      <c r="H1580" s="1094">
        <v>0.3</v>
      </c>
      <c r="I1580" s="1086">
        <f t="shared" si="57"/>
        <v>2646.1259999999997</v>
      </c>
      <c r="J1580" s="1087">
        <f t="shared" si="58"/>
        <v>2646.1259999999997</v>
      </c>
      <c r="K1580" s="1065"/>
    </row>
    <row r="1581" spans="1:11" s="1066" customFormat="1" ht="49.2" customHeight="1">
      <c r="A1581" s="1074" t="s">
        <v>5047</v>
      </c>
      <c r="B1581" s="1075" t="s">
        <v>5990</v>
      </c>
      <c r="C1581" s="1071">
        <v>46272</v>
      </c>
      <c r="D1581" s="1081" t="s">
        <v>4679</v>
      </c>
      <c r="E1581" s="1081" t="s">
        <v>4680</v>
      </c>
      <c r="F1581" s="1082">
        <v>8820.42</v>
      </c>
      <c r="G1581" s="1083" t="s">
        <v>1304</v>
      </c>
      <c r="H1581" s="1094">
        <v>0.3</v>
      </c>
      <c r="I1581" s="1086">
        <f t="shared" si="57"/>
        <v>2646.1259999999997</v>
      </c>
      <c r="J1581" s="1087">
        <f t="shared" si="58"/>
        <v>2646.1259999999997</v>
      </c>
      <c r="K1581" s="1065"/>
    </row>
    <row r="1582" spans="1:11" s="1066" customFormat="1" ht="49.2" hidden="1" customHeight="1">
      <c r="A1582" s="1149" t="s">
        <v>5039</v>
      </c>
      <c r="B1582" s="1075" t="s">
        <v>5990</v>
      </c>
      <c r="C1582" s="1071">
        <v>46272</v>
      </c>
      <c r="D1582" s="1081" t="s">
        <v>5035</v>
      </c>
      <c r="E1582" s="1081" t="s">
        <v>5036</v>
      </c>
      <c r="F1582" s="1082">
        <v>8820.42</v>
      </c>
      <c r="G1582" s="1083" t="s">
        <v>1304</v>
      </c>
      <c r="H1582" s="1094">
        <v>0.3</v>
      </c>
      <c r="I1582" s="1086">
        <f t="shared" si="57"/>
        <v>2646.1259999999997</v>
      </c>
      <c r="J1582" s="1087">
        <f t="shared" si="58"/>
        <v>2646.1259999999997</v>
      </c>
      <c r="K1582" s="1065"/>
    </row>
    <row r="1583" spans="1:11" s="1066" customFormat="1" ht="49.2" hidden="1" customHeight="1">
      <c r="A1583" s="1149" t="s">
        <v>5039</v>
      </c>
      <c r="B1583" s="1075" t="s">
        <v>5990</v>
      </c>
      <c r="C1583" s="1071">
        <v>46272</v>
      </c>
      <c r="D1583" s="1081" t="s">
        <v>5037</v>
      </c>
      <c r="E1583" s="1081" t="s">
        <v>5038</v>
      </c>
      <c r="F1583" s="1082">
        <v>8820.42</v>
      </c>
      <c r="G1583" s="1083" t="s">
        <v>1304</v>
      </c>
      <c r="H1583" s="1094">
        <v>0.3</v>
      </c>
      <c r="I1583" s="1086">
        <f t="shared" si="57"/>
        <v>2646.1259999999997</v>
      </c>
      <c r="J1583" s="1087">
        <f t="shared" si="58"/>
        <v>2646.1259999999997</v>
      </c>
      <c r="K1583" s="1065"/>
    </row>
    <row r="1584" spans="1:11" s="1066" customFormat="1" ht="49.2" customHeight="1">
      <c r="A1584" s="1074" t="s">
        <v>5047</v>
      </c>
      <c r="B1584" s="1075" t="s">
        <v>5990</v>
      </c>
      <c r="C1584" s="1071">
        <v>46272</v>
      </c>
      <c r="D1584" s="1081" t="s">
        <v>4681</v>
      </c>
      <c r="E1584" s="1081" t="s">
        <v>4682</v>
      </c>
      <c r="F1584" s="1082">
        <v>8820.42</v>
      </c>
      <c r="G1584" s="1083" t="s">
        <v>1304</v>
      </c>
      <c r="H1584" s="1094">
        <v>0.3</v>
      </c>
      <c r="I1584" s="1086">
        <f>H1584*F1584</f>
        <v>2646.1259999999997</v>
      </c>
      <c r="J1584" s="1087">
        <f t="shared" si="58"/>
        <v>2646.1259999999997</v>
      </c>
      <c r="K1584" s="1065"/>
    </row>
    <row r="1585" spans="1:11" s="1066" customFormat="1" ht="49.2" customHeight="1">
      <c r="A1585" s="1074" t="s">
        <v>5009</v>
      </c>
      <c r="B1585" s="1075" t="s">
        <v>4455</v>
      </c>
      <c r="C1585" s="1071">
        <v>46272</v>
      </c>
      <c r="D1585" s="1081" t="s">
        <v>4683</v>
      </c>
      <c r="E1585" s="1081" t="s">
        <v>4684</v>
      </c>
      <c r="F1585" s="1082">
        <v>12377.1</v>
      </c>
      <c r="G1585" s="1083" t="s">
        <v>1304</v>
      </c>
      <c r="H1585" s="1094">
        <v>0.3</v>
      </c>
      <c r="I1585" s="1086">
        <f t="shared" si="57"/>
        <v>3713.13</v>
      </c>
      <c r="J1585" s="1087">
        <f t="shared" si="58"/>
        <v>3713.13</v>
      </c>
      <c r="K1585" s="1065"/>
    </row>
    <row r="1586" spans="1:11" s="1066" customFormat="1" ht="49.2" customHeight="1">
      <c r="A1586" s="1074" t="s">
        <v>5051</v>
      </c>
      <c r="B1586" s="1075" t="s">
        <v>5990</v>
      </c>
      <c r="C1586" s="1071">
        <v>46272</v>
      </c>
      <c r="D1586" s="1081" t="s">
        <v>4685</v>
      </c>
      <c r="E1586" s="1081" t="s">
        <v>4686</v>
      </c>
      <c r="F1586" s="1082">
        <v>8820.42</v>
      </c>
      <c r="G1586" s="1083" t="s">
        <v>1304</v>
      </c>
      <c r="H1586" s="1094">
        <v>0.3</v>
      </c>
      <c r="I1586" s="1086">
        <f>H1586*F1586</f>
        <v>2646.1259999999997</v>
      </c>
      <c r="J1586" s="1087">
        <f t="shared" si="58"/>
        <v>2646.1259999999997</v>
      </c>
      <c r="K1586" s="1065"/>
    </row>
    <row r="1587" spans="1:11" s="1066" customFormat="1" ht="49.2" customHeight="1">
      <c r="A1587" s="1074" t="s">
        <v>5052</v>
      </c>
      <c r="B1587" s="1075" t="s">
        <v>4455</v>
      </c>
      <c r="C1587" s="1071">
        <v>46272</v>
      </c>
      <c r="D1587" s="1081" t="s">
        <v>4687</v>
      </c>
      <c r="E1587" s="1081" t="s">
        <v>4688</v>
      </c>
      <c r="F1587" s="1082">
        <v>12377.1</v>
      </c>
      <c r="G1587" s="1083" t="s">
        <v>1304</v>
      </c>
      <c r="H1587" s="1094">
        <v>0.45</v>
      </c>
      <c r="I1587" s="1086">
        <f t="shared" si="57"/>
        <v>5569.6950000000006</v>
      </c>
      <c r="J1587" s="1087">
        <f t="shared" si="58"/>
        <v>5569.6950000000006</v>
      </c>
      <c r="K1587" s="1065"/>
    </row>
    <row r="1588" spans="1:11" s="1066" customFormat="1" ht="49.2" customHeight="1">
      <c r="A1588" s="1074" t="s">
        <v>5052</v>
      </c>
      <c r="B1588" s="1075" t="s">
        <v>4455</v>
      </c>
      <c r="C1588" s="1071">
        <v>46272</v>
      </c>
      <c r="D1588" s="1081" t="s">
        <v>4689</v>
      </c>
      <c r="E1588" s="1081" t="s">
        <v>4690</v>
      </c>
      <c r="F1588" s="1082">
        <v>12377.1</v>
      </c>
      <c r="G1588" s="1083" t="s">
        <v>1304</v>
      </c>
      <c r="H1588" s="1094">
        <v>0.45</v>
      </c>
      <c r="I1588" s="1086">
        <f t="shared" si="57"/>
        <v>5569.6950000000006</v>
      </c>
      <c r="J1588" s="1087">
        <f t="shared" si="58"/>
        <v>5569.6950000000006</v>
      </c>
      <c r="K1588" s="1065"/>
    </row>
    <row r="1589" spans="1:11" s="1066" customFormat="1" ht="49.2" customHeight="1">
      <c r="A1589" s="1074" t="s">
        <v>5051</v>
      </c>
      <c r="B1589" s="1075" t="s">
        <v>5990</v>
      </c>
      <c r="C1589" s="1071">
        <v>46272</v>
      </c>
      <c r="D1589" s="1081" t="s">
        <v>4691</v>
      </c>
      <c r="E1589" s="1081" t="s">
        <v>4692</v>
      </c>
      <c r="F1589" s="1082">
        <v>8820.42</v>
      </c>
      <c r="G1589" s="1083" t="s">
        <v>1304</v>
      </c>
      <c r="H1589" s="1094">
        <v>0.45</v>
      </c>
      <c r="I1589" s="1086">
        <f t="shared" si="57"/>
        <v>3969.1890000000003</v>
      </c>
      <c r="J1589" s="1087">
        <f t="shared" si="58"/>
        <v>3969.1890000000003</v>
      </c>
      <c r="K1589" s="1065"/>
    </row>
    <row r="1590" spans="1:11" s="1066" customFormat="1" ht="49.2" customHeight="1">
      <c r="A1590" s="1074" t="s">
        <v>5052</v>
      </c>
      <c r="B1590" s="1075" t="s">
        <v>4455</v>
      </c>
      <c r="C1590" s="1071">
        <v>46272</v>
      </c>
      <c r="D1590" s="1081" t="s">
        <v>4693</v>
      </c>
      <c r="E1590" s="1081" t="s">
        <v>4694</v>
      </c>
      <c r="F1590" s="1082">
        <v>12377.1</v>
      </c>
      <c r="G1590" s="1083" t="s">
        <v>1461</v>
      </c>
      <c r="H1590" s="1094">
        <v>0.45</v>
      </c>
      <c r="I1590" s="1086">
        <f t="shared" si="57"/>
        <v>5569.6950000000006</v>
      </c>
      <c r="J1590" s="1087">
        <f t="shared" si="58"/>
        <v>5569.6950000000006</v>
      </c>
      <c r="K1590" s="1065"/>
    </row>
    <row r="1591" spans="1:11" s="1066" customFormat="1" ht="49.2" customHeight="1">
      <c r="A1591" s="1074" t="s">
        <v>5052</v>
      </c>
      <c r="B1591" s="1075" t="s">
        <v>4455</v>
      </c>
      <c r="C1591" s="1071">
        <v>46272</v>
      </c>
      <c r="D1591" s="1081" t="s">
        <v>4695</v>
      </c>
      <c r="E1591" s="1081" t="s">
        <v>4696</v>
      </c>
      <c r="F1591" s="1082">
        <v>12377.1</v>
      </c>
      <c r="G1591" s="1083" t="s">
        <v>1304</v>
      </c>
      <c r="H1591" s="1094">
        <v>0.45</v>
      </c>
      <c r="I1591" s="1086">
        <f t="shared" si="57"/>
        <v>5569.6950000000006</v>
      </c>
      <c r="J1591" s="1087">
        <f t="shared" si="58"/>
        <v>5569.6950000000006</v>
      </c>
      <c r="K1591" s="1065"/>
    </row>
    <row r="1592" spans="1:11" s="1066" customFormat="1" ht="49.2" customHeight="1">
      <c r="A1592" s="1074" t="s">
        <v>5052</v>
      </c>
      <c r="B1592" s="1075" t="s">
        <v>4455</v>
      </c>
      <c r="C1592" s="1071">
        <v>46272</v>
      </c>
      <c r="D1592" s="1081" t="s">
        <v>4697</v>
      </c>
      <c r="E1592" s="1081" t="s">
        <v>4698</v>
      </c>
      <c r="F1592" s="1082">
        <v>12377.1</v>
      </c>
      <c r="G1592" s="1083" t="s">
        <v>1304</v>
      </c>
      <c r="H1592" s="1094">
        <v>0.45</v>
      </c>
      <c r="I1592" s="1086">
        <f t="shared" si="57"/>
        <v>5569.6950000000006</v>
      </c>
      <c r="J1592" s="1087">
        <f t="shared" si="58"/>
        <v>5569.6950000000006</v>
      </c>
      <c r="K1592" s="1065"/>
    </row>
    <row r="1593" spans="1:11" s="1066" customFormat="1" ht="49.2" customHeight="1">
      <c r="A1593" s="1074" t="s">
        <v>5052</v>
      </c>
      <c r="B1593" s="1075" t="s">
        <v>4455</v>
      </c>
      <c r="C1593" s="1071">
        <v>46272</v>
      </c>
      <c r="D1593" s="1081" t="s">
        <v>4699</v>
      </c>
      <c r="E1593" s="1081" t="s">
        <v>4700</v>
      </c>
      <c r="F1593" s="1082">
        <v>12377.1</v>
      </c>
      <c r="G1593" s="1083" t="s">
        <v>1304</v>
      </c>
      <c r="H1593" s="1094">
        <v>0.45</v>
      </c>
      <c r="I1593" s="1086">
        <f t="shared" si="57"/>
        <v>5569.6950000000006</v>
      </c>
      <c r="J1593" s="1087">
        <f t="shared" si="58"/>
        <v>5569.6950000000006</v>
      </c>
      <c r="K1593" s="1065"/>
    </row>
    <row r="1594" spans="1:11" s="1066" customFormat="1" ht="49.2" customHeight="1">
      <c r="A1594" s="1074" t="s">
        <v>5051</v>
      </c>
      <c r="B1594" s="1075" t="s">
        <v>5990</v>
      </c>
      <c r="C1594" s="1071">
        <v>46272</v>
      </c>
      <c r="D1594" s="1081" t="s">
        <v>4701</v>
      </c>
      <c r="E1594" s="1081" t="s">
        <v>4702</v>
      </c>
      <c r="F1594" s="1082">
        <v>8820.42</v>
      </c>
      <c r="G1594" s="1083" t="s">
        <v>1304</v>
      </c>
      <c r="H1594" s="1094">
        <v>0.45</v>
      </c>
      <c r="I1594" s="1086">
        <f t="shared" si="57"/>
        <v>3969.1890000000003</v>
      </c>
      <c r="J1594" s="1087">
        <f t="shared" si="58"/>
        <v>3969.1890000000003</v>
      </c>
      <c r="K1594" s="1065"/>
    </row>
    <row r="1595" spans="1:11" s="1066" customFormat="1" ht="49.2" customHeight="1">
      <c r="A1595" s="1074" t="s">
        <v>5052</v>
      </c>
      <c r="B1595" s="1075" t="s">
        <v>4455</v>
      </c>
      <c r="C1595" s="1071">
        <v>46272</v>
      </c>
      <c r="D1595" s="1081" t="s">
        <v>4703</v>
      </c>
      <c r="E1595" s="1081" t="s">
        <v>4704</v>
      </c>
      <c r="F1595" s="1082">
        <v>12377.1</v>
      </c>
      <c r="G1595" s="1083" t="s">
        <v>1304</v>
      </c>
      <c r="H1595" s="1094">
        <v>0.45</v>
      </c>
      <c r="I1595" s="1086">
        <f t="shared" si="57"/>
        <v>5569.6950000000006</v>
      </c>
      <c r="J1595" s="1087">
        <f t="shared" si="58"/>
        <v>5569.6950000000006</v>
      </c>
      <c r="K1595" s="1065"/>
    </row>
    <row r="1596" spans="1:11" s="1050" customFormat="1" ht="49.2" customHeight="1">
      <c r="A1596" s="1089" t="s">
        <v>5008</v>
      </c>
      <c r="B1596" s="1090" t="s">
        <v>4420</v>
      </c>
      <c r="C1596" s="1072">
        <v>46279</v>
      </c>
      <c r="D1596" s="1081" t="s">
        <v>5049</v>
      </c>
      <c r="E1596" s="1081" t="s">
        <v>5050</v>
      </c>
      <c r="F1596" s="1082">
        <v>5124.07</v>
      </c>
      <c r="G1596" s="1082" t="s">
        <v>1304</v>
      </c>
      <c r="H1596" s="1082">
        <v>0.1</v>
      </c>
      <c r="I1596" s="1086">
        <f t="shared" si="57"/>
        <v>512.40700000000004</v>
      </c>
      <c r="J1596" s="1086">
        <f t="shared" si="58"/>
        <v>512.40700000000004</v>
      </c>
      <c r="K1596" s="1049"/>
    </row>
    <row r="1597" spans="1:11" s="1066" customFormat="1" ht="49.2" customHeight="1">
      <c r="A1597" s="1074" t="s">
        <v>5055</v>
      </c>
      <c r="B1597" s="1075" t="s">
        <v>5991</v>
      </c>
      <c r="C1597" s="1071">
        <v>46272</v>
      </c>
      <c r="D1597" s="1081" t="s">
        <v>4705</v>
      </c>
      <c r="E1597" s="1081" t="s">
        <v>4706</v>
      </c>
      <c r="F1597" s="1082">
        <v>448.1</v>
      </c>
      <c r="G1597" s="1083" t="s">
        <v>3858</v>
      </c>
      <c r="H1597" s="1094">
        <v>0.45</v>
      </c>
      <c r="I1597" s="1086">
        <f t="shared" si="57"/>
        <v>201.64500000000001</v>
      </c>
      <c r="J1597" s="1087">
        <f t="shared" si="58"/>
        <v>12864.951000000001</v>
      </c>
      <c r="K1597" s="1065"/>
    </row>
    <row r="1598" spans="1:11" s="1066" customFormat="1" ht="49.2" customHeight="1">
      <c r="A1598" s="1074" t="s">
        <v>5048</v>
      </c>
      <c r="B1598" s="1075" t="s">
        <v>4448</v>
      </c>
      <c r="C1598" s="1071">
        <v>46272</v>
      </c>
      <c r="D1598" s="1081" t="s">
        <v>4707</v>
      </c>
      <c r="E1598" s="1081" t="s">
        <v>4708</v>
      </c>
      <c r="F1598" s="1082">
        <v>28.13</v>
      </c>
      <c r="G1598" s="1083" t="s">
        <v>4751</v>
      </c>
      <c r="H1598" s="1094">
        <v>0.1</v>
      </c>
      <c r="I1598" s="1086">
        <f t="shared" si="57"/>
        <v>2.8130000000000002</v>
      </c>
      <c r="J1598" s="1087">
        <f t="shared" si="58"/>
        <v>1233.52863</v>
      </c>
      <c r="K1598" s="1065"/>
    </row>
    <row r="1599" spans="1:11" s="1066" customFormat="1" ht="49.2" customHeight="1">
      <c r="A1599" s="1074" t="s">
        <v>5056</v>
      </c>
      <c r="B1599" s="1075" t="s">
        <v>5992</v>
      </c>
      <c r="C1599" s="1071">
        <v>46272</v>
      </c>
      <c r="D1599" s="1081" t="s">
        <v>4753</v>
      </c>
      <c r="E1599" s="1081" t="s">
        <v>4754</v>
      </c>
      <c r="F1599" s="1082">
        <v>7042.56</v>
      </c>
      <c r="G1599" s="1083" t="s">
        <v>1584</v>
      </c>
      <c r="H1599" s="1094">
        <v>0.3</v>
      </c>
      <c r="I1599" s="1086">
        <f>H1599*F1599</f>
        <v>2112.768</v>
      </c>
      <c r="J1599" s="1087">
        <f>I1599*G1599</f>
        <v>2112.768</v>
      </c>
      <c r="K1599" s="1065"/>
    </row>
    <row r="1600" spans="1:11" s="1066" customFormat="1" ht="49.2" customHeight="1">
      <c r="A1600" s="1074" t="s">
        <v>5010</v>
      </c>
      <c r="B1600" s="1075" t="s">
        <v>3042</v>
      </c>
      <c r="C1600" s="1071">
        <v>46273</v>
      </c>
      <c r="D1600" s="1081" t="s">
        <v>4709</v>
      </c>
      <c r="E1600" s="1081" t="s">
        <v>4710</v>
      </c>
      <c r="F1600" s="1082">
        <v>22.31</v>
      </c>
      <c r="G1600" s="1083" t="s">
        <v>4752</v>
      </c>
      <c r="H1600" s="1094">
        <v>1</v>
      </c>
      <c r="I1600" s="1086">
        <f>H1600*F1600</f>
        <v>22.31</v>
      </c>
      <c r="J1600" s="1087">
        <f t="shared" ref="J1600:J1702" si="59">I1600*G1600</f>
        <v>107575.9197</v>
      </c>
      <c r="K1600" s="1065"/>
    </row>
    <row r="1601" spans="1:11" s="1066" customFormat="1" ht="49.2" customHeight="1">
      <c r="A1601" s="1074" t="s">
        <v>5010</v>
      </c>
      <c r="B1601" s="1075" t="s">
        <v>3042</v>
      </c>
      <c r="C1601" s="1071">
        <v>46273</v>
      </c>
      <c r="D1601" s="1081" t="s">
        <v>4755</v>
      </c>
      <c r="E1601" s="1081" t="s">
        <v>4756</v>
      </c>
      <c r="F1601" s="1082">
        <v>22.31</v>
      </c>
      <c r="G1601" s="1083" t="s">
        <v>4757</v>
      </c>
      <c r="H1601" s="1094">
        <v>1</v>
      </c>
      <c r="I1601" s="1086">
        <f>H1601*F1601</f>
        <v>22.31</v>
      </c>
      <c r="J1601" s="1087">
        <f t="shared" si="59"/>
        <v>58149.230199999998</v>
      </c>
      <c r="K1601" s="1065"/>
    </row>
    <row r="1602" spans="1:11" s="1066" customFormat="1" ht="49.2" customHeight="1">
      <c r="A1602" s="1074" t="s">
        <v>5048</v>
      </c>
      <c r="B1602" s="1075" t="s">
        <v>4448</v>
      </c>
      <c r="C1602" s="1071">
        <v>46273</v>
      </c>
      <c r="D1602" s="1081" t="s">
        <v>4758</v>
      </c>
      <c r="E1602" s="1081" t="s">
        <v>4759</v>
      </c>
      <c r="F1602" s="1082">
        <v>28.13</v>
      </c>
      <c r="G1602" s="1083" t="s">
        <v>4760</v>
      </c>
      <c r="H1602" s="1094">
        <v>0.1</v>
      </c>
      <c r="I1602" s="1086">
        <f>H1602*F1602</f>
        <v>2.8130000000000002</v>
      </c>
      <c r="J1602" s="1087">
        <f t="shared" si="59"/>
        <v>1729.9950000000001</v>
      </c>
      <c r="K1602" s="1065"/>
    </row>
    <row r="1603" spans="1:11" s="1066" customFormat="1" ht="49.2" customHeight="1">
      <c r="A1603" s="1074" t="s">
        <v>5057</v>
      </c>
      <c r="B1603" s="1075" t="s">
        <v>4433</v>
      </c>
      <c r="C1603" s="1071">
        <v>46272</v>
      </c>
      <c r="D1603" s="1081" t="s">
        <v>4711</v>
      </c>
      <c r="E1603" s="1081" t="s">
        <v>4712</v>
      </c>
      <c r="F1603" s="1082">
        <v>212.41</v>
      </c>
      <c r="G1603" s="1083" t="s">
        <v>2245</v>
      </c>
      <c r="H1603" s="1094">
        <v>0.1</v>
      </c>
      <c r="I1603" s="1086">
        <f t="shared" si="57"/>
        <v>21.241</v>
      </c>
      <c r="J1603" s="1087">
        <f t="shared" si="59"/>
        <v>1675.2776700000002</v>
      </c>
      <c r="K1603" s="1065"/>
    </row>
    <row r="1604" spans="1:11" s="1066" customFormat="1" ht="49.2" customHeight="1">
      <c r="A1604" s="1074" t="s">
        <v>5057</v>
      </c>
      <c r="B1604" s="1075" t="s">
        <v>4433</v>
      </c>
      <c r="C1604" s="1071">
        <v>46272</v>
      </c>
      <c r="D1604" s="1081" t="s">
        <v>4713</v>
      </c>
      <c r="E1604" s="1081" t="s">
        <v>4714</v>
      </c>
      <c r="F1604" s="1082">
        <v>212.41</v>
      </c>
      <c r="G1604" s="1083" t="s">
        <v>2246</v>
      </c>
      <c r="H1604" s="1094">
        <v>0.1</v>
      </c>
      <c r="I1604" s="1086">
        <f t="shared" si="57"/>
        <v>21.241</v>
      </c>
      <c r="J1604" s="1087">
        <f t="shared" si="59"/>
        <v>2099.88526</v>
      </c>
      <c r="K1604" s="1065"/>
    </row>
    <row r="1605" spans="1:11" s="1066" customFormat="1" ht="49.2" customHeight="1">
      <c r="A1605" s="1074" t="s">
        <v>5057</v>
      </c>
      <c r="B1605" s="1075" t="s">
        <v>4433</v>
      </c>
      <c r="C1605" s="1071">
        <v>46272</v>
      </c>
      <c r="D1605" s="1081" t="s">
        <v>4715</v>
      </c>
      <c r="E1605" s="1081" t="s">
        <v>4716</v>
      </c>
      <c r="F1605" s="1082">
        <v>212.41</v>
      </c>
      <c r="G1605" s="1083" t="s">
        <v>3569</v>
      </c>
      <c r="H1605" s="1094">
        <v>0.1</v>
      </c>
      <c r="I1605" s="1086">
        <f t="shared" si="57"/>
        <v>21.241</v>
      </c>
      <c r="J1605" s="1087">
        <f t="shared" si="59"/>
        <v>2096.69911</v>
      </c>
      <c r="K1605" s="1065"/>
    </row>
    <row r="1606" spans="1:11" s="1066" customFormat="1" ht="49.2" customHeight="1">
      <c r="A1606" s="1074" t="s">
        <v>5058</v>
      </c>
      <c r="B1606" s="1075" t="s">
        <v>5994</v>
      </c>
      <c r="C1606" s="1071">
        <v>46273</v>
      </c>
      <c r="D1606" s="1081" t="s">
        <v>5053</v>
      </c>
      <c r="E1606" s="1081" t="s">
        <v>5054</v>
      </c>
      <c r="F1606" s="1082">
        <v>12376.13</v>
      </c>
      <c r="G1606" s="1083" t="s">
        <v>1304</v>
      </c>
      <c r="H1606" s="1094">
        <v>0.3</v>
      </c>
      <c r="I1606" s="1086">
        <f t="shared" si="57"/>
        <v>3712.8389999999995</v>
      </c>
      <c r="J1606" s="1087">
        <f t="shared" si="59"/>
        <v>3712.8389999999995</v>
      </c>
      <c r="K1606" s="1065"/>
    </row>
    <row r="1607" spans="1:11" s="1066" customFormat="1" ht="49.2" customHeight="1">
      <c r="A1607" s="1074" t="s">
        <v>5058</v>
      </c>
      <c r="B1607" s="1075" t="s">
        <v>5994</v>
      </c>
      <c r="C1607" s="1071">
        <v>46273</v>
      </c>
      <c r="D1607" s="1081" t="s">
        <v>4761</v>
      </c>
      <c r="E1607" s="1081" t="s">
        <v>4762</v>
      </c>
      <c r="F1607" s="1082">
        <v>12376.13</v>
      </c>
      <c r="G1607" s="1083" t="s">
        <v>1304</v>
      </c>
      <c r="H1607" s="1094">
        <v>0.3</v>
      </c>
      <c r="I1607" s="1086">
        <f t="shared" si="57"/>
        <v>3712.8389999999995</v>
      </c>
      <c r="J1607" s="1087">
        <f t="shared" si="59"/>
        <v>3712.8389999999995</v>
      </c>
      <c r="K1607" s="1065"/>
    </row>
    <row r="1608" spans="1:11" s="1066" customFormat="1" ht="49.2" customHeight="1">
      <c r="A1608" s="1074" t="s">
        <v>5058</v>
      </c>
      <c r="B1608" s="1075" t="s">
        <v>5994</v>
      </c>
      <c r="C1608" s="1071">
        <v>46278</v>
      </c>
      <c r="D1608" s="1081" t="s">
        <v>5059</v>
      </c>
      <c r="E1608" s="1081" t="s">
        <v>5060</v>
      </c>
      <c r="F1608" s="1082">
        <v>12376.13</v>
      </c>
      <c r="G1608" s="1083" t="s">
        <v>1304</v>
      </c>
      <c r="H1608" s="1094">
        <v>0.3</v>
      </c>
      <c r="I1608" s="1086">
        <f t="shared" si="57"/>
        <v>3712.8389999999995</v>
      </c>
      <c r="J1608" s="1087">
        <f t="shared" si="59"/>
        <v>3712.8389999999995</v>
      </c>
      <c r="K1608" s="1065"/>
    </row>
    <row r="1609" spans="1:11" s="1066" customFormat="1" ht="49.2" customHeight="1">
      <c r="A1609" s="1074" t="s">
        <v>5058</v>
      </c>
      <c r="B1609" s="1075" t="s">
        <v>5994</v>
      </c>
      <c r="C1609" s="1071">
        <v>46273</v>
      </c>
      <c r="D1609" s="1081" t="s">
        <v>4763</v>
      </c>
      <c r="E1609" s="1081" t="s">
        <v>4764</v>
      </c>
      <c r="F1609" s="1082">
        <v>12376.13</v>
      </c>
      <c r="G1609" s="1083" t="s">
        <v>1304</v>
      </c>
      <c r="H1609" s="1094">
        <v>0.3</v>
      </c>
      <c r="I1609" s="1086">
        <f t="shared" si="57"/>
        <v>3712.8389999999995</v>
      </c>
      <c r="J1609" s="1087">
        <f t="shared" si="59"/>
        <v>3712.8389999999995</v>
      </c>
      <c r="K1609" s="1065"/>
    </row>
    <row r="1610" spans="1:11" s="1066" customFormat="1" ht="49.2" customHeight="1">
      <c r="A1610" s="1074" t="s">
        <v>5058</v>
      </c>
      <c r="B1610" s="1075" t="s">
        <v>5994</v>
      </c>
      <c r="C1610" s="1071">
        <v>46273</v>
      </c>
      <c r="D1610" s="1081" t="s">
        <v>5061</v>
      </c>
      <c r="E1610" s="1081" t="s">
        <v>5062</v>
      </c>
      <c r="F1610" s="1082">
        <v>12376.13</v>
      </c>
      <c r="G1610" s="1083" t="s">
        <v>1304</v>
      </c>
      <c r="H1610" s="1094">
        <v>0.3</v>
      </c>
      <c r="I1610" s="1086">
        <f t="shared" si="57"/>
        <v>3712.8389999999995</v>
      </c>
      <c r="J1610" s="1087">
        <f t="shared" si="59"/>
        <v>3712.8389999999995</v>
      </c>
      <c r="K1610" s="1065"/>
    </row>
    <row r="1611" spans="1:11" s="1066" customFormat="1" ht="49.2" customHeight="1">
      <c r="A1611" s="1074" t="s">
        <v>5071</v>
      </c>
      <c r="B1611" s="1075" t="s">
        <v>5995</v>
      </c>
      <c r="C1611" s="1071">
        <v>46273</v>
      </c>
      <c r="D1611" s="1081" t="s">
        <v>5063</v>
      </c>
      <c r="E1611" s="1081" t="s">
        <v>5064</v>
      </c>
      <c r="F1611" s="1082">
        <v>15295.58</v>
      </c>
      <c r="G1611" s="1083" t="s">
        <v>1304</v>
      </c>
      <c r="H1611" s="1094">
        <v>0.3</v>
      </c>
      <c r="I1611" s="1086">
        <f t="shared" si="57"/>
        <v>4588.674</v>
      </c>
      <c r="J1611" s="1087">
        <f t="shared" si="59"/>
        <v>4588.674</v>
      </c>
      <c r="K1611" s="1065"/>
    </row>
    <row r="1612" spans="1:11" s="1066" customFormat="1" ht="49.2" customHeight="1">
      <c r="A1612" s="1074" t="s">
        <v>5072</v>
      </c>
      <c r="B1612" s="1075" t="s">
        <v>5996</v>
      </c>
      <c r="C1612" s="1071">
        <v>46273</v>
      </c>
      <c r="D1612" s="1081" t="s">
        <v>5065</v>
      </c>
      <c r="E1612" s="1081" t="s">
        <v>5066</v>
      </c>
      <c r="F1612" s="1082">
        <v>19537.02</v>
      </c>
      <c r="G1612" s="1083" t="s">
        <v>1304</v>
      </c>
      <c r="H1612" s="1094">
        <v>0.3</v>
      </c>
      <c r="I1612" s="1086">
        <f t="shared" si="57"/>
        <v>5861.1059999999998</v>
      </c>
      <c r="J1612" s="1087">
        <f t="shared" si="59"/>
        <v>5861.1059999999998</v>
      </c>
      <c r="K1612" s="1065"/>
    </row>
    <row r="1613" spans="1:11" s="1066" customFormat="1" ht="49.2" customHeight="1">
      <c r="A1613" s="1074" t="s">
        <v>5058</v>
      </c>
      <c r="B1613" s="1075" t="s">
        <v>5994</v>
      </c>
      <c r="C1613" s="1071">
        <v>46273</v>
      </c>
      <c r="D1613" s="1081" t="s">
        <v>5067</v>
      </c>
      <c r="E1613" s="1081" t="s">
        <v>5068</v>
      </c>
      <c r="F1613" s="1082">
        <v>12376.13</v>
      </c>
      <c r="G1613" s="1083" t="s">
        <v>1304</v>
      </c>
      <c r="H1613" s="1094">
        <v>0.3</v>
      </c>
      <c r="I1613" s="1086">
        <f t="shared" si="57"/>
        <v>3712.8389999999995</v>
      </c>
      <c r="J1613" s="1087">
        <f t="shared" si="59"/>
        <v>3712.8389999999995</v>
      </c>
      <c r="K1613" s="1065"/>
    </row>
    <row r="1614" spans="1:11" s="1066" customFormat="1" ht="49.2" customHeight="1">
      <c r="A1614" s="1074" t="s">
        <v>5058</v>
      </c>
      <c r="B1614" s="1075" t="s">
        <v>5994</v>
      </c>
      <c r="C1614" s="1071">
        <v>46273</v>
      </c>
      <c r="D1614" s="1081" t="s">
        <v>5069</v>
      </c>
      <c r="E1614" s="1081" t="s">
        <v>5070</v>
      </c>
      <c r="F1614" s="1082">
        <v>12376.13</v>
      </c>
      <c r="G1614" s="1083" t="s">
        <v>1304</v>
      </c>
      <c r="H1614" s="1094">
        <v>0.3</v>
      </c>
      <c r="I1614" s="1086">
        <f t="shared" si="57"/>
        <v>3712.8389999999995</v>
      </c>
      <c r="J1614" s="1087">
        <f t="shared" si="59"/>
        <v>3712.8389999999995</v>
      </c>
      <c r="K1614" s="1065"/>
    </row>
    <row r="1615" spans="1:11" s="1066" customFormat="1" ht="49.2" customHeight="1">
      <c r="A1615" s="1074" t="s">
        <v>5058</v>
      </c>
      <c r="B1615" s="1075" t="s">
        <v>5994</v>
      </c>
      <c r="C1615" s="1071">
        <v>46273</v>
      </c>
      <c r="D1615" s="1081" t="s">
        <v>4765</v>
      </c>
      <c r="E1615" s="1081" t="s">
        <v>4766</v>
      </c>
      <c r="F1615" s="1082">
        <v>12376.13</v>
      </c>
      <c r="G1615" s="1083" t="s">
        <v>1304</v>
      </c>
      <c r="H1615" s="1094">
        <v>0.3</v>
      </c>
      <c r="I1615" s="1086">
        <f t="shared" si="57"/>
        <v>3712.8389999999995</v>
      </c>
      <c r="J1615" s="1087">
        <f t="shared" si="59"/>
        <v>3712.8389999999995</v>
      </c>
      <c r="K1615" s="1065"/>
    </row>
    <row r="1616" spans="1:11" s="1066" customFormat="1" ht="49.2" customHeight="1">
      <c r="A1616" s="1074" t="s">
        <v>5058</v>
      </c>
      <c r="B1616" s="1075" t="s">
        <v>5994</v>
      </c>
      <c r="C1616" s="1071">
        <v>46273</v>
      </c>
      <c r="D1616" s="1081" t="s">
        <v>4767</v>
      </c>
      <c r="E1616" s="1081" t="s">
        <v>4768</v>
      </c>
      <c r="F1616" s="1082">
        <v>12376.13</v>
      </c>
      <c r="G1616" s="1083" t="s">
        <v>1304</v>
      </c>
      <c r="H1616" s="1094">
        <v>0.3</v>
      </c>
      <c r="I1616" s="1086">
        <f t="shared" si="57"/>
        <v>3712.8389999999995</v>
      </c>
      <c r="J1616" s="1087">
        <f t="shared" si="59"/>
        <v>3712.8389999999995</v>
      </c>
      <c r="K1616" s="1065"/>
    </row>
    <row r="1617" spans="1:11" s="1066" customFormat="1" ht="49.2" customHeight="1">
      <c r="A1617" s="1074" t="s">
        <v>5080</v>
      </c>
      <c r="B1617" s="1075" t="s">
        <v>4425</v>
      </c>
      <c r="C1617" s="1071">
        <v>46272</v>
      </c>
      <c r="D1617" s="1081" t="s">
        <v>5073</v>
      </c>
      <c r="E1617" s="1081" t="s">
        <v>5074</v>
      </c>
      <c r="F1617" s="1082">
        <v>51.41</v>
      </c>
      <c r="G1617" s="1083" t="s">
        <v>5075</v>
      </c>
      <c r="H1617" s="1094">
        <v>0.1</v>
      </c>
      <c r="I1617" s="1086">
        <f t="shared" si="57"/>
        <v>5.141</v>
      </c>
      <c r="J1617" s="1087">
        <f t="shared" si="59"/>
        <v>14989.87075</v>
      </c>
      <c r="K1617" s="1065"/>
    </row>
    <row r="1618" spans="1:11" s="1066" customFormat="1" ht="49.2" customHeight="1">
      <c r="A1618" s="1074" t="s">
        <v>5011</v>
      </c>
      <c r="B1618" s="1075" t="s">
        <v>5997</v>
      </c>
      <c r="C1618" s="1071">
        <v>46273</v>
      </c>
      <c r="D1618" s="1081" t="s">
        <v>4769</v>
      </c>
      <c r="E1618" s="1081" t="s">
        <v>4770</v>
      </c>
      <c r="F1618" s="1082">
        <v>308.43</v>
      </c>
      <c r="G1618" s="1083" t="s">
        <v>4861</v>
      </c>
      <c r="H1618" s="1094">
        <v>0.3</v>
      </c>
      <c r="I1618" s="1086">
        <f t="shared" si="57"/>
        <v>92.528999999999996</v>
      </c>
      <c r="J1618" s="1087">
        <f t="shared" si="59"/>
        <v>3145.9859999999999</v>
      </c>
      <c r="K1618" s="1065"/>
    </row>
    <row r="1619" spans="1:11" s="1066" customFormat="1" ht="49.2" customHeight="1">
      <c r="A1619" s="1074" t="s">
        <v>5010</v>
      </c>
      <c r="B1619" s="1075" t="s">
        <v>3042</v>
      </c>
      <c r="C1619" s="1071">
        <v>46273</v>
      </c>
      <c r="D1619" s="1081" t="s">
        <v>4771</v>
      </c>
      <c r="E1619" s="1081" t="s">
        <v>4772</v>
      </c>
      <c r="F1619" s="1082">
        <v>22.31</v>
      </c>
      <c r="G1619" s="1083" t="s">
        <v>4862</v>
      </c>
      <c r="H1619" s="1094">
        <v>0.1</v>
      </c>
      <c r="I1619" s="1086">
        <f t="shared" si="57"/>
        <v>2.2309999999999999</v>
      </c>
      <c r="J1619" s="1087">
        <f t="shared" si="59"/>
        <v>9749.6707900000001</v>
      </c>
      <c r="K1619" s="1065"/>
    </row>
    <row r="1620" spans="1:11" s="1066" customFormat="1" ht="49.2" customHeight="1">
      <c r="A1620" s="1074" t="s">
        <v>5058</v>
      </c>
      <c r="B1620" s="1075" t="s">
        <v>5994</v>
      </c>
      <c r="C1620" s="1071">
        <v>46273</v>
      </c>
      <c r="D1620" s="1081" t="s">
        <v>4773</v>
      </c>
      <c r="E1620" s="1081" t="s">
        <v>4774</v>
      </c>
      <c r="F1620" s="1082">
        <v>12376.13</v>
      </c>
      <c r="G1620" s="1083" t="s">
        <v>1304</v>
      </c>
      <c r="H1620" s="1094">
        <v>0.3</v>
      </c>
      <c r="I1620" s="1086">
        <f t="shared" si="57"/>
        <v>3712.8389999999995</v>
      </c>
      <c r="J1620" s="1087">
        <f t="shared" si="59"/>
        <v>3712.8389999999995</v>
      </c>
      <c r="K1620" s="1065"/>
    </row>
    <row r="1621" spans="1:11" s="1066" customFormat="1" ht="49.2" customHeight="1">
      <c r="A1621" s="1074" t="s">
        <v>5071</v>
      </c>
      <c r="B1621" s="1075" t="s">
        <v>5995</v>
      </c>
      <c r="C1621" s="1071">
        <v>46273</v>
      </c>
      <c r="D1621" s="1081" t="s">
        <v>4775</v>
      </c>
      <c r="E1621" s="1081" t="s">
        <v>4776</v>
      </c>
      <c r="F1621" s="1082">
        <v>15295.58</v>
      </c>
      <c r="G1621" s="1083" t="s">
        <v>1304</v>
      </c>
      <c r="H1621" s="1094">
        <v>0.3</v>
      </c>
      <c r="I1621" s="1086">
        <f t="shared" si="57"/>
        <v>4588.674</v>
      </c>
      <c r="J1621" s="1087">
        <f t="shared" si="59"/>
        <v>4588.674</v>
      </c>
      <c r="K1621" s="1065"/>
    </row>
    <row r="1622" spans="1:11" s="1066" customFormat="1" ht="49.2" hidden="1" customHeight="1">
      <c r="A1622" s="1149" t="s">
        <v>5039</v>
      </c>
      <c r="B1622" s="1075"/>
      <c r="C1622" s="1071">
        <v>46273</v>
      </c>
      <c r="D1622" s="1081" t="s">
        <v>5076</v>
      </c>
      <c r="E1622" s="1081" t="s">
        <v>5077</v>
      </c>
      <c r="F1622" s="1082"/>
      <c r="G1622" s="1083" t="s">
        <v>1304</v>
      </c>
      <c r="H1622" s="1094">
        <v>0.3</v>
      </c>
      <c r="I1622" s="1086">
        <f t="shared" si="57"/>
        <v>0</v>
      </c>
      <c r="J1622" s="1087">
        <f t="shared" si="59"/>
        <v>0</v>
      </c>
      <c r="K1622" s="1065"/>
    </row>
    <row r="1623" spans="1:11" s="1066" customFormat="1" ht="49.2" hidden="1" customHeight="1">
      <c r="A1623" s="1149" t="s">
        <v>5039</v>
      </c>
      <c r="B1623" s="1075"/>
      <c r="C1623" s="1071">
        <v>46273</v>
      </c>
      <c r="D1623" s="1081" t="s">
        <v>5078</v>
      </c>
      <c r="E1623" s="1081" t="s">
        <v>5079</v>
      </c>
      <c r="F1623" s="1082"/>
      <c r="G1623" s="1083" t="s">
        <v>1304</v>
      </c>
      <c r="H1623" s="1094">
        <v>0.3</v>
      </c>
      <c r="I1623" s="1086">
        <f t="shared" si="57"/>
        <v>0</v>
      </c>
      <c r="J1623" s="1087">
        <f t="shared" si="59"/>
        <v>0</v>
      </c>
      <c r="K1623" s="1065"/>
    </row>
    <row r="1624" spans="1:11" s="1066" customFormat="1" ht="49.2" customHeight="1">
      <c r="A1624" s="1074" t="s">
        <v>5072</v>
      </c>
      <c r="B1624" s="1075" t="s">
        <v>5996</v>
      </c>
      <c r="C1624" s="1071">
        <v>46273</v>
      </c>
      <c r="D1624" s="1081" t="s">
        <v>4777</v>
      </c>
      <c r="E1624" s="1081" t="s">
        <v>4778</v>
      </c>
      <c r="F1624" s="1082">
        <v>19537.02</v>
      </c>
      <c r="G1624" s="1083" t="s">
        <v>1304</v>
      </c>
      <c r="H1624" s="1094">
        <v>0.3</v>
      </c>
      <c r="I1624" s="1086">
        <f t="shared" si="57"/>
        <v>5861.1059999999998</v>
      </c>
      <c r="J1624" s="1087">
        <f t="shared" si="59"/>
        <v>5861.1059999999998</v>
      </c>
      <c r="K1624" s="1065"/>
    </row>
    <row r="1625" spans="1:11" s="1066" customFormat="1" ht="49.2" customHeight="1">
      <c r="A1625" s="1074" t="s">
        <v>5058</v>
      </c>
      <c r="B1625" s="1075" t="s">
        <v>5994</v>
      </c>
      <c r="C1625" s="1071">
        <v>46273</v>
      </c>
      <c r="D1625" s="1081" t="s">
        <v>4779</v>
      </c>
      <c r="E1625" s="1081" t="s">
        <v>4780</v>
      </c>
      <c r="F1625" s="1082">
        <v>12376.13</v>
      </c>
      <c r="G1625" s="1083" t="s">
        <v>1304</v>
      </c>
      <c r="H1625" s="1094">
        <v>0.3</v>
      </c>
      <c r="I1625" s="1086">
        <f t="shared" si="57"/>
        <v>3712.8389999999995</v>
      </c>
      <c r="J1625" s="1087">
        <f t="shared" si="59"/>
        <v>3712.8389999999995</v>
      </c>
      <c r="K1625" s="1065"/>
    </row>
    <row r="1626" spans="1:11" s="1066" customFormat="1" ht="49.2" customHeight="1">
      <c r="A1626" s="1074" t="s">
        <v>5058</v>
      </c>
      <c r="B1626" s="1075" t="s">
        <v>5994</v>
      </c>
      <c r="C1626" s="1071">
        <v>46273</v>
      </c>
      <c r="D1626" s="1081" t="s">
        <v>4781</v>
      </c>
      <c r="E1626" s="1081" t="s">
        <v>4782</v>
      </c>
      <c r="F1626" s="1082">
        <v>12376.13</v>
      </c>
      <c r="G1626" s="1083" t="s">
        <v>1304</v>
      </c>
      <c r="H1626" s="1094">
        <v>0.3</v>
      </c>
      <c r="I1626" s="1086">
        <f t="shared" ref="I1626:I1702" si="60">H1626*F1626</f>
        <v>3712.8389999999995</v>
      </c>
      <c r="J1626" s="1087">
        <f t="shared" si="59"/>
        <v>3712.8389999999995</v>
      </c>
      <c r="K1626" s="1065"/>
    </row>
    <row r="1627" spans="1:11" s="1066" customFormat="1" ht="49.2" customHeight="1">
      <c r="A1627" s="1074" t="s">
        <v>5058</v>
      </c>
      <c r="B1627" s="1075" t="s">
        <v>5994</v>
      </c>
      <c r="C1627" s="1071">
        <v>46273</v>
      </c>
      <c r="D1627" s="1081" t="s">
        <v>4783</v>
      </c>
      <c r="E1627" s="1081" t="s">
        <v>4784</v>
      </c>
      <c r="F1627" s="1082">
        <v>12376.13</v>
      </c>
      <c r="G1627" s="1083" t="s">
        <v>1304</v>
      </c>
      <c r="H1627" s="1094">
        <v>0.3</v>
      </c>
      <c r="I1627" s="1086">
        <f t="shared" si="60"/>
        <v>3712.8389999999995</v>
      </c>
      <c r="J1627" s="1087">
        <f t="shared" si="59"/>
        <v>3712.8389999999995</v>
      </c>
      <c r="K1627" s="1065"/>
    </row>
    <row r="1628" spans="1:11" s="1066" customFormat="1" ht="49.2" customHeight="1">
      <c r="A1628" s="1074" t="s">
        <v>5007</v>
      </c>
      <c r="B1628" s="1075" t="s">
        <v>5993</v>
      </c>
      <c r="C1628" s="1071">
        <v>46273</v>
      </c>
      <c r="D1628" s="1081" t="s">
        <v>4785</v>
      </c>
      <c r="E1628" s="1081" t="s">
        <v>4786</v>
      </c>
      <c r="F1628" s="1082">
        <v>461.68</v>
      </c>
      <c r="G1628" s="1083" t="s">
        <v>3858</v>
      </c>
      <c r="H1628" s="1094">
        <v>0.45</v>
      </c>
      <c r="I1628" s="1086">
        <f t="shared" si="60"/>
        <v>207.756</v>
      </c>
      <c r="J1628" s="1087">
        <f t="shared" si="59"/>
        <v>13254.8328</v>
      </c>
      <c r="K1628" s="1065"/>
    </row>
    <row r="1629" spans="1:11" s="1066" customFormat="1" ht="49.2" customHeight="1">
      <c r="A1629" s="1074" t="s">
        <v>5007</v>
      </c>
      <c r="B1629" s="1075" t="s">
        <v>5993</v>
      </c>
      <c r="C1629" s="1071">
        <v>46275</v>
      </c>
      <c r="D1629" s="1081" t="s">
        <v>4787</v>
      </c>
      <c r="E1629" s="1081" t="s">
        <v>4788</v>
      </c>
      <c r="F1629" s="1082">
        <v>461.68</v>
      </c>
      <c r="G1629" s="1083" t="s">
        <v>4863</v>
      </c>
      <c r="H1629" s="1094">
        <v>0.45</v>
      </c>
      <c r="I1629" s="1086">
        <f t="shared" si="60"/>
        <v>207.756</v>
      </c>
      <c r="J1629" s="1087">
        <f t="shared" si="59"/>
        <v>13348.323</v>
      </c>
      <c r="K1629" s="1065"/>
    </row>
    <row r="1630" spans="1:11" s="1066" customFormat="1" ht="49.2" customHeight="1">
      <c r="A1630" s="1074" t="s">
        <v>5019</v>
      </c>
      <c r="B1630" s="1075" t="s">
        <v>4907</v>
      </c>
      <c r="C1630" s="1071">
        <v>46273</v>
      </c>
      <c r="D1630" s="1081" t="s">
        <v>4789</v>
      </c>
      <c r="E1630" s="1081" t="s">
        <v>4790</v>
      </c>
      <c r="F1630" s="1082">
        <v>62.07</v>
      </c>
      <c r="G1630" s="1083" t="s">
        <v>4864</v>
      </c>
      <c r="H1630" s="1094">
        <v>0.1</v>
      </c>
      <c r="I1630" s="1086">
        <f t="shared" si="60"/>
        <v>6.2070000000000007</v>
      </c>
      <c r="J1630" s="1087">
        <f t="shared" si="59"/>
        <v>3922.8240000000005</v>
      </c>
      <c r="K1630" s="1065"/>
    </row>
    <row r="1631" spans="1:11" s="1066" customFormat="1" ht="49.2" customHeight="1">
      <c r="A1631" s="1074" t="s">
        <v>5048</v>
      </c>
      <c r="B1631" s="1075" t="s">
        <v>4448</v>
      </c>
      <c r="C1631" s="1071">
        <v>46273</v>
      </c>
      <c r="D1631" s="1081" t="s">
        <v>4791</v>
      </c>
      <c r="E1631" s="1081" t="s">
        <v>4792</v>
      </c>
      <c r="F1631" s="1082">
        <v>28.13</v>
      </c>
      <c r="G1631" s="1083" t="s">
        <v>4865</v>
      </c>
      <c r="H1631" s="1094">
        <v>0.1</v>
      </c>
      <c r="I1631" s="1086">
        <f t="shared" si="60"/>
        <v>2.8130000000000002</v>
      </c>
      <c r="J1631" s="1087">
        <f t="shared" si="59"/>
        <v>350.30289000000005</v>
      </c>
      <c r="K1631" s="1065"/>
    </row>
    <row r="1632" spans="1:11" s="1066" customFormat="1" ht="49.2" customHeight="1">
      <c r="A1632" s="1074" t="s">
        <v>5048</v>
      </c>
      <c r="B1632" s="1075" t="s">
        <v>4448</v>
      </c>
      <c r="C1632" s="1071">
        <v>46273</v>
      </c>
      <c r="D1632" s="1081" t="s">
        <v>4793</v>
      </c>
      <c r="E1632" s="1081" t="s">
        <v>4794</v>
      </c>
      <c r="F1632" s="1082">
        <v>28.13</v>
      </c>
      <c r="G1632" s="1083" t="s">
        <v>4866</v>
      </c>
      <c r="H1632" s="1094">
        <v>0.1</v>
      </c>
      <c r="I1632" s="1086">
        <f t="shared" si="60"/>
        <v>2.8130000000000002</v>
      </c>
      <c r="J1632" s="1087">
        <f t="shared" si="59"/>
        <v>3446.2062999999998</v>
      </c>
      <c r="K1632" s="1065"/>
    </row>
    <row r="1633" spans="1:11" s="1066" customFormat="1" ht="49.2" customHeight="1">
      <c r="A1633" s="1074" t="s">
        <v>5058</v>
      </c>
      <c r="B1633" s="1075" t="s">
        <v>5994</v>
      </c>
      <c r="C1633" s="1071">
        <v>46273</v>
      </c>
      <c r="D1633" s="1081" t="s">
        <v>4795</v>
      </c>
      <c r="E1633" s="1081" t="s">
        <v>4796</v>
      </c>
      <c r="F1633" s="1082">
        <v>12376.13</v>
      </c>
      <c r="G1633" s="1083" t="s">
        <v>1304</v>
      </c>
      <c r="H1633" s="1094">
        <v>0.3</v>
      </c>
      <c r="I1633" s="1086">
        <f t="shared" si="60"/>
        <v>3712.8389999999995</v>
      </c>
      <c r="J1633" s="1087">
        <f t="shared" si="59"/>
        <v>3712.8389999999995</v>
      </c>
      <c r="K1633" s="1065"/>
    </row>
    <row r="1634" spans="1:11" s="1066" customFormat="1" ht="49.2" hidden="1" customHeight="1">
      <c r="A1634" s="1149" t="s">
        <v>5058</v>
      </c>
      <c r="B1634" s="1075"/>
      <c r="C1634" s="1071">
        <v>46273</v>
      </c>
      <c r="D1634" s="1081" t="s">
        <v>5081</v>
      </c>
      <c r="E1634" s="1081" t="s">
        <v>5082</v>
      </c>
      <c r="F1634" s="1082"/>
      <c r="G1634" s="1083" t="s">
        <v>1304</v>
      </c>
      <c r="H1634" s="1094">
        <v>0.3</v>
      </c>
      <c r="I1634" s="1086">
        <f t="shared" si="60"/>
        <v>0</v>
      </c>
      <c r="J1634" s="1087">
        <f t="shared" si="59"/>
        <v>0</v>
      </c>
      <c r="K1634" s="1065"/>
    </row>
    <row r="1635" spans="1:11" s="1066" customFormat="1" ht="49.2" customHeight="1">
      <c r="A1635" s="1074" t="s">
        <v>5072</v>
      </c>
      <c r="B1635" s="1075" t="s">
        <v>5996</v>
      </c>
      <c r="C1635" s="1071">
        <v>46273</v>
      </c>
      <c r="D1635" s="1081" t="s">
        <v>5083</v>
      </c>
      <c r="E1635" s="1081" t="s">
        <v>5084</v>
      </c>
      <c r="F1635" s="1082">
        <v>19537.02</v>
      </c>
      <c r="G1635" s="1083" t="s">
        <v>1304</v>
      </c>
      <c r="H1635" s="1094">
        <v>0.3</v>
      </c>
      <c r="I1635" s="1086">
        <f t="shared" si="60"/>
        <v>5861.1059999999998</v>
      </c>
      <c r="J1635" s="1087">
        <f t="shared" si="59"/>
        <v>5861.1059999999998</v>
      </c>
      <c r="K1635" s="1065"/>
    </row>
    <row r="1636" spans="1:11" s="1066" customFormat="1" ht="49.2" customHeight="1">
      <c r="A1636" s="1074" t="s">
        <v>5071</v>
      </c>
      <c r="B1636" s="1075" t="s">
        <v>5995</v>
      </c>
      <c r="C1636" s="1071">
        <v>46273</v>
      </c>
      <c r="D1636" s="1081" t="s">
        <v>5085</v>
      </c>
      <c r="E1636" s="1081" t="s">
        <v>5086</v>
      </c>
      <c r="F1636" s="1082">
        <v>15295.58</v>
      </c>
      <c r="G1636" s="1083" t="s">
        <v>1304</v>
      </c>
      <c r="H1636" s="1094">
        <v>0.3</v>
      </c>
      <c r="I1636" s="1086">
        <f t="shared" si="60"/>
        <v>4588.674</v>
      </c>
      <c r="J1636" s="1087">
        <f t="shared" si="59"/>
        <v>4588.674</v>
      </c>
      <c r="K1636" s="1065"/>
    </row>
    <row r="1637" spans="1:11" s="1066" customFormat="1" ht="49.2" customHeight="1">
      <c r="A1637" s="1074" t="s">
        <v>5071</v>
      </c>
      <c r="B1637" s="1075" t="s">
        <v>5995</v>
      </c>
      <c r="C1637" s="1071">
        <v>46273</v>
      </c>
      <c r="D1637" s="1081" t="s">
        <v>5087</v>
      </c>
      <c r="E1637" s="1081" t="s">
        <v>5088</v>
      </c>
      <c r="F1637" s="1082">
        <v>15295.58</v>
      </c>
      <c r="G1637" s="1083" t="s">
        <v>1304</v>
      </c>
      <c r="H1637" s="1094">
        <v>0.3</v>
      </c>
      <c r="I1637" s="1086">
        <f t="shared" si="60"/>
        <v>4588.674</v>
      </c>
      <c r="J1637" s="1087">
        <f t="shared" si="59"/>
        <v>4588.674</v>
      </c>
      <c r="K1637" s="1065"/>
    </row>
    <row r="1638" spans="1:11" s="1066" customFormat="1" ht="49.2" customHeight="1">
      <c r="A1638" s="1074" t="s">
        <v>5058</v>
      </c>
      <c r="B1638" s="1075" t="s">
        <v>5994</v>
      </c>
      <c r="C1638" s="1071">
        <v>46273</v>
      </c>
      <c r="D1638" s="1081" t="s">
        <v>5089</v>
      </c>
      <c r="E1638" s="1081" t="s">
        <v>5090</v>
      </c>
      <c r="F1638" s="1082">
        <v>12376.13</v>
      </c>
      <c r="G1638" s="1083" t="s">
        <v>1304</v>
      </c>
      <c r="H1638" s="1094">
        <v>0.3</v>
      </c>
      <c r="I1638" s="1086">
        <f t="shared" si="60"/>
        <v>3712.8389999999995</v>
      </c>
      <c r="J1638" s="1087">
        <f t="shared" si="59"/>
        <v>3712.8389999999995</v>
      </c>
      <c r="K1638" s="1065"/>
    </row>
    <row r="1639" spans="1:11" s="1066" customFormat="1" ht="49.2" customHeight="1">
      <c r="A1639" s="1074" t="s">
        <v>5058</v>
      </c>
      <c r="B1639" s="1075" t="s">
        <v>5994</v>
      </c>
      <c r="C1639" s="1071">
        <v>46273</v>
      </c>
      <c r="D1639" s="1081" t="s">
        <v>5091</v>
      </c>
      <c r="E1639" s="1081" t="s">
        <v>5092</v>
      </c>
      <c r="F1639" s="1082">
        <v>12376.13</v>
      </c>
      <c r="G1639" s="1083" t="s">
        <v>1304</v>
      </c>
      <c r="H1639" s="1094">
        <v>0.3</v>
      </c>
      <c r="I1639" s="1086">
        <f t="shared" si="60"/>
        <v>3712.8389999999995</v>
      </c>
      <c r="J1639" s="1087">
        <f t="shared" si="59"/>
        <v>3712.8389999999995</v>
      </c>
      <c r="K1639" s="1065"/>
    </row>
    <row r="1640" spans="1:11" s="1066" customFormat="1" ht="49.2" customHeight="1">
      <c r="A1640" s="1074" t="s">
        <v>5018</v>
      </c>
      <c r="B1640" s="1075" t="s">
        <v>5998</v>
      </c>
      <c r="C1640" s="1071">
        <v>46274</v>
      </c>
      <c r="D1640" s="1081" t="s">
        <v>4797</v>
      </c>
      <c r="E1640" s="1081" t="s">
        <v>4798</v>
      </c>
      <c r="F1640" s="1082">
        <v>212.41</v>
      </c>
      <c r="G1640" s="1083" t="s">
        <v>2259</v>
      </c>
      <c r="H1640" s="1094">
        <v>0.1</v>
      </c>
      <c r="I1640" s="1086">
        <f t="shared" si="60"/>
        <v>21.241</v>
      </c>
      <c r="J1640" s="1087">
        <f t="shared" si="59"/>
        <v>1675.2776700000002</v>
      </c>
      <c r="K1640" s="1065"/>
    </row>
    <row r="1641" spans="1:11" s="1066" customFormat="1" ht="49.2" customHeight="1">
      <c r="A1641" s="1074" t="s">
        <v>5000</v>
      </c>
      <c r="B1641" s="1075" t="s">
        <v>3041</v>
      </c>
      <c r="C1641" s="1071">
        <v>46274</v>
      </c>
      <c r="D1641" s="1081" t="s">
        <v>4799</v>
      </c>
      <c r="E1641" s="1081" t="s">
        <v>4800</v>
      </c>
      <c r="F1641" s="1082">
        <v>617.84</v>
      </c>
      <c r="G1641" s="1083" t="s">
        <v>4867</v>
      </c>
      <c r="H1641" s="1094">
        <v>0.25</v>
      </c>
      <c r="I1641" s="1086">
        <f t="shared" si="60"/>
        <v>154.46</v>
      </c>
      <c r="J1641" s="1087">
        <f t="shared" si="59"/>
        <v>3730.2089999999998</v>
      </c>
      <c r="K1641" s="1065"/>
    </row>
    <row r="1642" spans="1:11" s="1066" customFormat="1" ht="49.2" customHeight="1">
      <c r="A1642" s="1074" t="s">
        <v>5112</v>
      </c>
      <c r="B1642" s="1075" t="s">
        <v>5999</v>
      </c>
      <c r="C1642" s="1071">
        <v>46274</v>
      </c>
      <c r="D1642" s="1081" t="s">
        <v>5116</v>
      </c>
      <c r="E1642" s="1081" t="s">
        <v>5117</v>
      </c>
      <c r="F1642" s="1082">
        <v>15848.43</v>
      </c>
      <c r="G1642" s="1083" t="s">
        <v>1304</v>
      </c>
      <c r="H1642" s="1094">
        <v>0.3</v>
      </c>
      <c r="I1642" s="1086">
        <f t="shared" si="60"/>
        <v>4754.5289999999995</v>
      </c>
      <c r="J1642" s="1087">
        <f t="shared" si="59"/>
        <v>4754.5289999999995</v>
      </c>
      <c r="K1642" s="1065"/>
    </row>
    <row r="1643" spans="1:11" s="1066" customFormat="1" ht="49.2" hidden="1" customHeight="1">
      <c r="A1643" s="1150" t="s">
        <v>5018</v>
      </c>
      <c r="B1643" s="1075"/>
      <c r="C1643" s="1071">
        <v>46274</v>
      </c>
      <c r="D1643" s="1081" t="s">
        <v>5093</v>
      </c>
      <c r="E1643" s="1081" t="s">
        <v>5094</v>
      </c>
      <c r="F1643" s="1082"/>
      <c r="G1643" s="1083" t="s">
        <v>2245</v>
      </c>
      <c r="H1643" s="1094">
        <v>0.1</v>
      </c>
      <c r="I1643" s="1086">
        <f t="shared" si="60"/>
        <v>0</v>
      </c>
      <c r="J1643" s="1087"/>
      <c r="K1643" s="1065"/>
    </row>
    <row r="1644" spans="1:11" s="1066" customFormat="1" ht="49.2" customHeight="1">
      <c r="A1644" s="1074" t="s">
        <v>5021</v>
      </c>
      <c r="B1644" s="1075" t="s">
        <v>6000</v>
      </c>
      <c r="C1644" s="1071">
        <v>46274</v>
      </c>
      <c r="D1644" s="1081" t="s">
        <v>4801</v>
      </c>
      <c r="E1644" s="1081" t="s">
        <v>4802</v>
      </c>
      <c r="F1644" s="1082">
        <v>51.41</v>
      </c>
      <c r="G1644" s="1083" t="s">
        <v>4868</v>
      </c>
      <c r="H1644" s="1094">
        <v>0.3</v>
      </c>
      <c r="I1644" s="1086">
        <f t="shared" si="60"/>
        <v>15.422999999999998</v>
      </c>
      <c r="J1644" s="1087">
        <f t="shared" si="59"/>
        <v>5309.8304399999988</v>
      </c>
      <c r="K1644" s="1065"/>
    </row>
    <row r="1645" spans="1:11" s="1066" customFormat="1" ht="49.2" customHeight="1">
      <c r="A1645" s="1074" t="s">
        <v>5021</v>
      </c>
      <c r="B1645" s="1075" t="s">
        <v>6001</v>
      </c>
      <c r="C1645" s="1071">
        <v>46274</v>
      </c>
      <c r="D1645" s="1081" t="s">
        <v>4803</v>
      </c>
      <c r="E1645" s="1081" t="s">
        <v>4804</v>
      </c>
      <c r="F1645" s="1082">
        <v>51.41</v>
      </c>
      <c r="G1645" s="1083" t="s">
        <v>4869</v>
      </c>
      <c r="H1645" s="1094">
        <v>0.3</v>
      </c>
      <c r="I1645" s="1086">
        <f t="shared" si="60"/>
        <v>15.422999999999998</v>
      </c>
      <c r="J1645" s="1087">
        <f t="shared" si="59"/>
        <v>5278.0590599999996</v>
      </c>
      <c r="K1645" s="1065"/>
    </row>
    <row r="1646" spans="1:11" s="1066" customFormat="1" ht="49.2" customHeight="1">
      <c r="A1646" s="1074" t="s">
        <v>5047</v>
      </c>
      <c r="B1646" s="1075" t="s">
        <v>6002</v>
      </c>
      <c r="C1646" s="1071">
        <v>46274</v>
      </c>
      <c r="D1646" s="1081" t="s">
        <v>4805</v>
      </c>
      <c r="E1646" s="1081" t="s">
        <v>4806</v>
      </c>
      <c r="F1646" s="1082">
        <v>8820.42</v>
      </c>
      <c r="G1646" s="1083" t="s">
        <v>1304</v>
      </c>
      <c r="H1646" s="1094">
        <v>0.1</v>
      </c>
      <c r="I1646" s="1086">
        <f t="shared" si="60"/>
        <v>882.04200000000003</v>
      </c>
      <c r="J1646" s="1087">
        <f t="shared" si="59"/>
        <v>882.04200000000003</v>
      </c>
      <c r="K1646" s="1065"/>
    </row>
    <row r="1647" spans="1:11" s="1066" customFormat="1" ht="49.2" hidden="1" customHeight="1">
      <c r="A1647" s="1150" t="s">
        <v>5009</v>
      </c>
      <c r="B1647" s="1075"/>
      <c r="C1647" s="1071">
        <v>46274</v>
      </c>
      <c r="D1647" s="1081" t="s">
        <v>5095</v>
      </c>
      <c r="E1647" s="1081" t="s">
        <v>5096</v>
      </c>
      <c r="F1647" s="1082"/>
      <c r="G1647" s="1083" t="s">
        <v>1461</v>
      </c>
      <c r="H1647" s="1094">
        <v>0.1</v>
      </c>
      <c r="I1647" s="1086">
        <f t="shared" si="60"/>
        <v>0</v>
      </c>
      <c r="J1647" s="1087">
        <f t="shared" si="59"/>
        <v>0</v>
      </c>
      <c r="K1647" s="1065"/>
    </row>
    <row r="1648" spans="1:11" s="1066" customFormat="1" ht="49.2" customHeight="1">
      <c r="A1648" s="1074" t="s">
        <v>5039</v>
      </c>
      <c r="B1648" s="1075" t="s">
        <v>6003</v>
      </c>
      <c r="C1648" s="1071">
        <v>46275</v>
      </c>
      <c r="D1648" s="1081" t="s">
        <v>5097</v>
      </c>
      <c r="E1648" s="1081" t="s">
        <v>5098</v>
      </c>
      <c r="F1648" s="1082">
        <v>30133.35</v>
      </c>
      <c r="G1648" s="1083" t="s">
        <v>1304</v>
      </c>
      <c r="H1648" s="1094">
        <v>0.05</v>
      </c>
      <c r="I1648" s="1086">
        <f t="shared" si="60"/>
        <v>1506.6675</v>
      </c>
      <c r="J1648" s="1087">
        <f t="shared" si="59"/>
        <v>1506.6675</v>
      </c>
      <c r="K1648" s="1065"/>
    </row>
    <row r="1649" spans="1:11" s="1066" customFormat="1" ht="49.2" customHeight="1">
      <c r="A1649" s="1074" t="s">
        <v>5055</v>
      </c>
      <c r="B1649" s="1075" t="s">
        <v>6004</v>
      </c>
      <c r="C1649" s="1071">
        <v>46274</v>
      </c>
      <c r="D1649" s="1081" t="s">
        <v>5099</v>
      </c>
      <c r="E1649" s="1081" t="s">
        <v>5100</v>
      </c>
      <c r="F1649" s="1082">
        <v>448.1</v>
      </c>
      <c r="G1649" s="1083" t="s">
        <v>3855</v>
      </c>
      <c r="H1649" s="1094">
        <v>0.45</v>
      </c>
      <c r="I1649" s="1086">
        <f t="shared" si="60"/>
        <v>201.64500000000001</v>
      </c>
      <c r="J1649" s="1087">
        <f t="shared" si="59"/>
        <v>12834.704250000001</v>
      </c>
      <c r="K1649" s="1065"/>
    </row>
    <row r="1650" spans="1:11" s="1066" customFormat="1" ht="49.2" customHeight="1">
      <c r="A1650" s="1074" t="s">
        <v>5047</v>
      </c>
      <c r="B1650" s="1075" t="s">
        <v>6002</v>
      </c>
      <c r="C1650" s="1071">
        <v>46274</v>
      </c>
      <c r="D1650" s="1081" t="s">
        <v>5101</v>
      </c>
      <c r="E1650" s="1081" t="s">
        <v>5102</v>
      </c>
      <c r="F1650" s="1082">
        <v>8820.42</v>
      </c>
      <c r="G1650" s="1083" t="s">
        <v>1304</v>
      </c>
      <c r="H1650" s="1094">
        <v>0.1</v>
      </c>
      <c r="I1650" s="1086">
        <f t="shared" si="60"/>
        <v>882.04200000000003</v>
      </c>
      <c r="J1650" s="1087">
        <f t="shared" si="59"/>
        <v>882.04200000000003</v>
      </c>
      <c r="K1650" s="1065"/>
    </row>
    <row r="1651" spans="1:11" s="1066" customFormat="1" ht="49.2" customHeight="1">
      <c r="A1651" s="1074" t="s">
        <v>5048</v>
      </c>
      <c r="B1651" s="1075" t="s">
        <v>4448</v>
      </c>
      <c r="C1651" s="1071">
        <v>46274</v>
      </c>
      <c r="D1651" s="1081" t="s">
        <v>4807</v>
      </c>
      <c r="E1651" s="1081" t="s">
        <v>4808</v>
      </c>
      <c r="F1651" s="1082">
        <v>10.67</v>
      </c>
      <c r="G1651" s="1083" t="s">
        <v>4870</v>
      </c>
      <c r="H1651" s="1094">
        <v>0.1</v>
      </c>
      <c r="I1651" s="1086">
        <f t="shared" si="60"/>
        <v>1.0669999999999999</v>
      </c>
      <c r="J1651" s="1087">
        <f t="shared" si="59"/>
        <v>1049.9279999999999</v>
      </c>
      <c r="K1651" s="1065"/>
    </row>
    <row r="1652" spans="1:11" s="1066" customFormat="1" ht="49.2" customHeight="1">
      <c r="A1652" s="1074" t="s">
        <v>5019</v>
      </c>
      <c r="B1652" s="1075" t="s">
        <v>4907</v>
      </c>
      <c r="C1652" s="1071">
        <v>46274</v>
      </c>
      <c r="D1652" s="1081" t="s">
        <v>5103</v>
      </c>
      <c r="E1652" s="1081" t="s">
        <v>5104</v>
      </c>
      <c r="F1652" s="1082">
        <v>62.07</v>
      </c>
      <c r="G1652" s="1083" t="s">
        <v>5111</v>
      </c>
      <c r="H1652" s="1094">
        <v>0.1</v>
      </c>
      <c r="I1652" s="1086">
        <f t="shared" si="60"/>
        <v>6.2070000000000007</v>
      </c>
      <c r="J1652" s="1087">
        <f t="shared" si="59"/>
        <v>3677.6475000000005</v>
      </c>
      <c r="K1652" s="1065"/>
    </row>
    <row r="1653" spans="1:11" s="1066" customFormat="1" ht="49.2" customHeight="1">
      <c r="A1653" s="1074" t="s">
        <v>5001</v>
      </c>
      <c r="B1653" s="1075" t="s">
        <v>3045</v>
      </c>
      <c r="C1653" s="1071">
        <v>46275</v>
      </c>
      <c r="D1653" s="1081" t="s">
        <v>5105</v>
      </c>
      <c r="E1653" s="1081" t="s">
        <v>5106</v>
      </c>
      <c r="F1653" s="1082">
        <v>377.3</v>
      </c>
      <c r="G1653" s="1083" t="s">
        <v>3743</v>
      </c>
      <c r="H1653" s="1094">
        <v>0.1</v>
      </c>
      <c r="I1653" s="1086">
        <f t="shared" si="60"/>
        <v>37.730000000000004</v>
      </c>
      <c r="J1653" s="1087">
        <f t="shared" si="59"/>
        <v>999.46770000000004</v>
      </c>
      <c r="K1653" s="1065"/>
    </row>
    <row r="1654" spans="1:11" s="1066" customFormat="1" ht="49.2" customHeight="1">
      <c r="A1654" s="1074" t="s">
        <v>5113</v>
      </c>
      <c r="B1654" s="1075" t="s">
        <v>3259</v>
      </c>
      <c r="C1654" s="1071">
        <v>46275</v>
      </c>
      <c r="D1654" s="1081" t="s">
        <v>5107</v>
      </c>
      <c r="E1654" s="1081" t="s">
        <v>5108</v>
      </c>
      <c r="F1654" s="1082">
        <v>602.32000000000005</v>
      </c>
      <c r="G1654" s="1083" t="s">
        <v>3746</v>
      </c>
      <c r="H1654" s="1094">
        <v>0.1</v>
      </c>
      <c r="I1654" s="1086">
        <f t="shared" si="60"/>
        <v>60.232000000000006</v>
      </c>
      <c r="J1654" s="1087">
        <f t="shared" si="59"/>
        <v>214.42592000000002</v>
      </c>
      <c r="K1654" s="1065"/>
    </row>
    <row r="1655" spans="1:11" s="1066" customFormat="1" ht="49.2" customHeight="1">
      <c r="A1655" s="1074" t="s">
        <v>5001</v>
      </c>
      <c r="B1655" s="1075" t="s">
        <v>3045</v>
      </c>
      <c r="C1655" s="1071">
        <v>46275</v>
      </c>
      <c r="D1655" s="1081" t="s">
        <v>5109</v>
      </c>
      <c r="E1655" s="1081" t="s">
        <v>5110</v>
      </c>
      <c r="F1655" s="1082">
        <v>377.3</v>
      </c>
      <c r="G1655" s="1083" t="s">
        <v>4381</v>
      </c>
      <c r="H1655" s="1094">
        <v>0.1</v>
      </c>
      <c r="I1655" s="1086">
        <f t="shared" si="60"/>
        <v>37.730000000000004</v>
      </c>
      <c r="J1655" s="1087">
        <f t="shared" si="59"/>
        <v>134.31880000000001</v>
      </c>
      <c r="K1655" s="1065"/>
    </row>
    <row r="1656" spans="1:11" s="1066" customFormat="1" ht="49.2" customHeight="1">
      <c r="A1656" s="1074" t="s">
        <v>5114</v>
      </c>
      <c r="B1656" s="1075" t="s">
        <v>4400</v>
      </c>
      <c r="C1656" s="1071">
        <v>46274</v>
      </c>
      <c r="D1656" s="1081" t="s">
        <v>4809</v>
      </c>
      <c r="E1656" s="1081" t="s">
        <v>4810</v>
      </c>
      <c r="F1656" s="1082">
        <v>743.93</v>
      </c>
      <c r="G1656" s="1083" t="s">
        <v>3778</v>
      </c>
      <c r="H1656" s="1094">
        <v>0.1</v>
      </c>
      <c r="I1656" s="1086">
        <f t="shared" si="60"/>
        <v>74.393000000000001</v>
      </c>
      <c r="J1656" s="1087">
        <f t="shared" si="59"/>
        <v>6490.7892499999998</v>
      </c>
      <c r="K1656" s="1065"/>
    </row>
    <row r="1657" spans="1:11" s="1066" customFormat="1" ht="49.2" customHeight="1">
      <c r="A1657" s="1074" t="s">
        <v>5044</v>
      </c>
      <c r="B1657" s="1075" t="s">
        <v>3623</v>
      </c>
      <c r="C1657" s="1071">
        <v>46274</v>
      </c>
      <c r="D1657" s="1081" t="s">
        <v>4811</v>
      </c>
      <c r="E1657" s="1081" t="s">
        <v>4812</v>
      </c>
      <c r="F1657" s="1082">
        <v>366.63</v>
      </c>
      <c r="G1657" s="1083" t="s">
        <v>3858</v>
      </c>
      <c r="H1657" s="1094">
        <v>0.45</v>
      </c>
      <c r="I1657" s="1086">
        <f t="shared" si="60"/>
        <v>164.98349999999999</v>
      </c>
      <c r="J1657" s="1087">
        <f t="shared" si="59"/>
        <v>10525.9473</v>
      </c>
      <c r="K1657" s="1065"/>
    </row>
    <row r="1658" spans="1:11" s="1066" customFormat="1" ht="49.2" customHeight="1">
      <c r="A1658" s="1074" t="s">
        <v>5072</v>
      </c>
      <c r="B1658" s="1075" t="s">
        <v>3623</v>
      </c>
      <c r="C1658" s="1071">
        <v>46274</v>
      </c>
      <c r="D1658" s="1081" t="s">
        <v>4813</v>
      </c>
      <c r="E1658" s="1081" t="s">
        <v>4814</v>
      </c>
      <c r="F1658" s="1082">
        <v>19537.02</v>
      </c>
      <c r="G1658" s="1083" t="s">
        <v>1304</v>
      </c>
      <c r="H1658" s="1094">
        <v>0.1</v>
      </c>
      <c r="I1658" s="1086">
        <f t="shared" si="60"/>
        <v>1953.7020000000002</v>
      </c>
      <c r="J1658" s="1087">
        <f t="shared" si="59"/>
        <v>1953.7020000000002</v>
      </c>
      <c r="K1658" s="1065"/>
    </row>
    <row r="1659" spans="1:11" s="1066" customFormat="1" ht="49.2" customHeight="1">
      <c r="A1659" s="1074" t="s">
        <v>5008</v>
      </c>
      <c r="B1659" s="1075" t="s">
        <v>4420</v>
      </c>
      <c r="C1659" s="1071">
        <v>46274</v>
      </c>
      <c r="D1659" s="1081" t="s">
        <v>4815</v>
      </c>
      <c r="E1659" s="1081" t="s">
        <v>4816</v>
      </c>
      <c r="F1659" s="1082">
        <v>5124.07</v>
      </c>
      <c r="G1659" s="1083" t="s">
        <v>1461</v>
      </c>
      <c r="H1659" s="1094">
        <v>0.1</v>
      </c>
      <c r="I1659" s="1086">
        <f t="shared" si="60"/>
        <v>512.40700000000004</v>
      </c>
      <c r="J1659" s="1087">
        <f t="shared" si="59"/>
        <v>512.40700000000004</v>
      </c>
      <c r="K1659" s="1065"/>
    </row>
    <row r="1660" spans="1:11" s="1066" customFormat="1" ht="49.2" customHeight="1">
      <c r="A1660" s="1074" t="s">
        <v>5115</v>
      </c>
      <c r="B1660" s="1075" t="s">
        <v>4432</v>
      </c>
      <c r="C1660" s="1071">
        <v>46274</v>
      </c>
      <c r="D1660" s="1081" t="s">
        <v>4817</v>
      </c>
      <c r="E1660" s="1081" t="s">
        <v>4818</v>
      </c>
      <c r="F1660" s="1082">
        <v>12444.99</v>
      </c>
      <c r="G1660" s="1083" t="s">
        <v>1304</v>
      </c>
      <c r="H1660" s="1094">
        <v>0.1</v>
      </c>
      <c r="I1660" s="1086">
        <f t="shared" si="60"/>
        <v>1244.499</v>
      </c>
      <c r="J1660" s="1087">
        <f t="shared" si="59"/>
        <v>1244.499</v>
      </c>
      <c r="K1660" s="1065"/>
    </row>
    <row r="1661" spans="1:11" s="1066" customFormat="1" ht="49.2" customHeight="1">
      <c r="A1661" s="1074" t="s">
        <v>5008</v>
      </c>
      <c r="B1661" s="1075" t="s">
        <v>4420</v>
      </c>
      <c r="C1661" s="1071">
        <v>46274</v>
      </c>
      <c r="D1661" s="1081" t="s">
        <v>4819</v>
      </c>
      <c r="E1661" s="1081" t="s">
        <v>4820</v>
      </c>
      <c r="F1661" s="1082">
        <v>5124.07</v>
      </c>
      <c r="G1661" s="1083" t="s">
        <v>1304</v>
      </c>
      <c r="H1661" s="1094">
        <v>0.1</v>
      </c>
      <c r="I1661" s="1086">
        <f t="shared" si="60"/>
        <v>512.40700000000004</v>
      </c>
      <c r="J1661" s="1087">
        <f t="shared" si="59"/>
        <v>512.40700000000004</v>
      </c>
      <c r="K1661" s="1065"/>
    </row>
    <row r="1662" spans="1:11" s="1066" customFormat="1" ht="49.2" customHeight="1">
      <c r="A1662" s="1074" t="s">
        <v>5048</v>
      </c>
      <c r="B1662" s="1075" t="s">
        <v>4448</v>
      </c>
      <c r="C1662" s="1071">
        <v>46274</v>
      </c>
      <c r="D1662" s="1081" t="s">
        <v>4821</v>
      </c>
      <c r="E1662" s="1081" t="s">
        <v>4822</v>
      </c>
      <c r="F1662" s="1082">
        <v>28.13</v>
      </c>
      <c r="G1662" s="1083" t="s">
        <v>4871</v>
      </c>
      <c r="H1662" s="1094">
        <v>0.1</v>
      </c>
      <c r="I1662" s="1086">
        <f t="shared" si="60"/>
        <v>2.8130000000000002</v>
      </c>
      <c r="J1662" s="1087">
        <f t="shared" si="59"/>
        <v>2894.71765</v>
      </c>
      <c r="K1662" s="1065"/>
    </row>
    <row r="1663" spans="1:11" s="1066" customFormat="1" ht="49.2" customHeight="1">
      <c r="A1663" s="1074" t="s">
        <v>5072</v>
      </c>
      <c r="B1663" s="1075" t="s">
        <v>3623</v>
      </c>
      <c r="C1663" s="1071">
        <v>46274</v>
      </c>
      <c r="D1663" s="1081" t="s">
        <v>5118</v>
      </c>
      <c r="E1663" s="1081" t="s">
        <v>5119</v>
      </c>
      <c r="F1663" s="1082">
        <v>19537.02</v>
      </c>
      <c r="G1663" s="1083" t="s">
        <v>1304</v>
      </c>
      <c r="H1663" s="1094">
        <v>0.3</v>
      </c>
      <c r="I1663" s="1086">
        <f t="shared" si="60"/>
        <v>5861.1059999999998</v>
      </c>
      <c r="J1663" s="1087">
        <f t="shared" si="59"/>
        <v>5861.1059999999998</v>
      </c>
      <c r="K1663" s="1065"/>
    </row>
    <row r="1664" spans="1:11" s="1066" customFormat="1" ht="49.2" customHeight="1">
      <c r="A1664" s="1074" t="s">
        <v>5071</v>
      </c>
      <c r="B1664" s="1075" t="s">
        <v>5995</v>
      </c>
      <c r="C1664" s="1071">
        <v>46274</v>
      </c>
      <c r="D1664" s="1081" t="s">
        <v>5120</v>
      </c>
      <c r="E1664" s="1081" t="s">
        <v>5121</v>
      </c>
      <c r="F1664" s="1082">
        <v>15295.58</v>
      </c>
      <c r="G1664" s="1083" t="s">
        <v>1461</v>
      </c>
      <c r="H1664" s="1094">
        <v>0.3</v>
      </c>
      <c r="I1664" s="1086">
        <f t="shared" si="60"/>
        <v>4588.674</v>
      </c>
      <c r="J1664" s="1087">
        <f t="shared" si="59"/>
        <v>4588.674</v>
      </c>
      <c r="K1664" s="1065"/>
    </row>
    <row r="1665" spans="1:11" s="1066" customFormat="1" ht="49.2" customHeight="1">
      <c r="A1665" s="1074" t="s">
        <v>5071</v>
      </c>
      <c r="B1665" s="1075" t="s">
        <v>5995</v>
      </c>
      <c r="C1665" s="1071">
        <v>46274</v>
      </c>
      <c r="D1665" s="1081" t="s">
        <v>5122</v>
      </c>
      <c r="E1665" s="1081" t="s">
        <v>5123</v>
      </c>
      <c r="F1665" s="1082">
        <v>15295.58</v>
      </c>
      <c r="G1665" s="1083" t="s">
        <v>1304</v>
      </c>
      <c r="H1665" s="1094">
        <v>0.3</v>
      </c>
      <c r="I1665" s="1086">
        <f t="shared" si="60"/>
        <v>4588.674</v>
      </c>
      <c r="J1665" s="1087">
        <f t="shared" si="59"/>
        <v>4588.674</v>
      </c>
      <c r="K1665" s="1065"/>
    </row>
    <row r="1666" spans="1:11" s="1066" customFormat="1" ht="49.2" customHeight="1">
      <c r="A1666" s="1074" t="s">
        <v>5058</v>
      </c>
      <c r="B1666" s="1075" t="s">
        <v>5994</v>
      </c>
      <c r="C1666" s="1071">
        <v>46274</v>
      </c>
      <c r="D1666" s="1081" t="s">
        <v>5124</v>
      </c>
      <c r="E1666" s="1081" t="s">
        <v>5125</v>
      </c>
      <c r="F1666" s="1082">
        <v>12376.13</v>
      </c>
      <c r="G1666" s="1083" t="s">
        <v>1304</v>
      </c>
      <c r="H1666" s="1094">
        <v>0.3</v>
      </c>
      <c r="I1666" s="1086">
        <f t="shared" si="60"/>
        <v>3712.8389999999995</v>
      </c>
      <c r="J1666" s="1087">
        <f t="shared" si="59"/>
        <v>3712.8389999999995</v>
      </c>
      <c r="K1666" s="1065"/>
    </row>
    <row r="1667" spans="1:11" s="1066" customFormat="1" ht="49.2" customHeight="1">
      <c r="A1667" s="1074" t="s">
        <v>5058</v>
      </c>
      <c r="B1667" s="1075" t="s">
        <v>5994</v>
      </c>
      <c r="C1667" s="1071">
        <v>46274</v>
      </c>
      <c r="D1667" s="1081" t="s">
        <v>5126</v>
      </c>
      <c r="E1667" s="1081" t="s">
        <v>5127</v>
      </c>
      <c r="F1667" s="1082">
        <v>12376.13</v>
      </c>
      <c r="G1667" s="1083" t="s">
        <v>1304</v>
      </c>
      <c r="H1667" s="1094">
        <v>0.3</v>
      </c>
      <c r="I1667" s="1086">
        <f t="shared" si="60"/>
        <v>3712.8389999999995</v>
      </c>
      <c r="J1667" s="1087">
        <f t="shared" si="59"/>
        <v>3712.8389999999995</v>
      </c>
      <c r="K1667" s="1065"/>
    </row>
    <row r="1668" spans="1:11" s="1066" customFormat="1" ht="49.2" customHeight="1">
      <c r="A1668" s="1074" t="s">
        <v>5005</v>
      </c>
      <c r="B1668" s="1075" t="s">
        <v>6005</v>
      </c>
      <c r="C1668" s="1071">
        <v>46274</v>
      </c>
      <c r="D1668" s="1081" t="s">
        <v>4823</v>
      </c>
      <c r="E1668" s="1081" t="s">
        <v>4824</v>
      </c>
      <c r="F1668" s="1082">
        <v>300.67</v>
      </c>
      <c r="G1668" s="1083" t="s">
        <v>4735</v>
      </c>
      <c r="H1668" s="1094">
        <v>0.1</v>
      </c>
      <c r="I1668" s="1086">
        <f t="shared" si="60"/>
        <v>30.067000000000004</v>
      </c>
      <c r="J1668" s="1087">
        <f t="shared" si="59"/>
        <v>1934.5107800000003</v>
      </c>
      <c r="K1668" s="1065"/>
    </row>
    <row r="1669" spans="1:11" s="1066" customFormat="1" ht="49.2" customHeight="1">
      <c r="A1669" s="1074" t="s">
        <v>5005</v>
      </c>
      <c r="B1669" s="1075" t="s">
        <v>6005</v>
      </c>
      <c r="C1669" s="1071">
        <v>46274</v>
      </c>
      <c r="D1669" s="1081" t="s">
        <v>4825</v>
      </c>
      <c r="E1669" s="1081" t="s">
        <v>4826</v>
      </c>
      <c r="F1669" s="1082">
        <v>300.67</v>
      </c>
      <c r="G1669" s="1083" t="s">
        <v>3858</v>
      </c>
      <c r="H1669" s="1094">
        <v>0.1</v>
      </c>
      <c r="I1669" s="1086">
        <f t="shared" si="60"/>
        <v>30.067000000000004</v>
      </c>
      <c r="J1669" s="1087">
        <f t="shared" si="59"/>
        <v>1918.2746000000002</v>
      </c>
      <c r="K1669" s="1065"/>
    </row>
    <row r="1670" spans="1:11" s="1066" customFormat="1" ht="49.2" customHeight="1">
      <c r="A1670" s="1074" t="s">
        <v>5004</v>
      </c>
      <c r="B1670" s="1075" t="s">
        <v>6006</v>
      </c>
      <c r="C1670" s="1071">
        <v>46274</v>
      </c>
      <c r="D1670" s="1081" t="s">
        <v>4827</v>
      </c>
      <c r="E1670" s="1081" t="s">
        <v>4828</v>
      </c>
      <c r="F1670" s="1082">
        <v>379.24</v>
      </c>
      <c r="G1670" s="1083" t="s">
        <v>3858</v>
      </c>
      <c r="H1670" s="1094">
        <v>0.1</v>
      </c>
      <c r="I1670" s="1086">
        <f t="shared" si="60"/>
        <v>37.923999999999999</v>
      </c>
      <c r="J1670" s="1087">
        <f t="shared" si="59"/>
        <v>2419.5511999999999</v>
      </c>
      <c r="K1670" s="1065"/>
    </row>
    <row r="1671" spans="1:11" s="1066" customFormat="1" ht="49.2" customHeight="1">
      <c r="A1671" s="1074" t="s">
        <v>5007</v>
      </c>
      <c r="B1671" s="1075" t="s">
        <v>5993</v>
      </c>
      <c r="C1671" s="1071">
        <v>46274</v>
      </c>
      <c r="D1671" s="1081" t="s">
        <v>4829</v>
      </c>
      <c r="E1671" s="1081" t="s">
        <v>4830</v>
      </c>
      <c r="F1671" s="1082">
        <v>461.68</v>
      </c>
      <c r="G1671" s="1083" t="s">
        <v>3855</v>
      </c>
      <c r="H1671" s="1094">
        <v>0.1</v>
      </c>
      <c r="I1671" s="1086">
        <f t="shared" si="60"/>
        <v>46.168000000000006</v>
      </c>
      <c r="J1671" s="1087">
        <f t="shared" si="59"/>
        <v>2938.5932000000003</v>
      </c>
      <c r="K1671" s="1065"/>
    </row>
    <row r="1672" spans="1:11" s="1066" customFormat="1" ht="49.2" customHeight="1">
      <c r="A1672" s="1074" t="s">
        <v>5131</v>
      </c>
      <c r="B1672" s="1075" t="s">
        <v>6007</v>
      </c>
      <c r="C1672" s="1071">
        <v>46274</v>
      </c>
      <c r="D1672" s="1081" t="s">
        <v>4831</v>
      </c>
      <c r="E1672" s="1081" t="s">
        <v>4832</v>
      </c>
      <c r="F1672" s="1082">
        <v>412.21</v>
      </c>
      <c r="G1672" s="1083" t="s">
        <v>3852</v>
      </c>
      <c r="H1672" s="1094">
        <v>0.05</v>
      </c>
      <c r="I1672" s="1086">
        <f t="shared" si="60"/>
        <v>20.610500000000002</v>
      </c>
      <c r="J1672" s="1087">
        <f t="shared" si="59"/>
        <v>1308.7667500000002</v>
      </c>
      <c r="K1672" s="1065"/>
    </row>
    <row r="1673" spans="1:11" s="1066" customFormat="1" ht="49.2" customHeight="1">
      <c r="A1673" s="1074" t="s">
        <v>5131</v>
      </c>
      <c r="B1673" s="1075" t="s">
        <v>6007</v>
      </c>
      <c r="C1673" s="1071">
        <v>46282</v>
      </c>
      <c r="D1673" s="1081" t="s">
        <v>5128</v>
      </c>
      <c r="E1673" s="1081" t="s">
        <v>5129</v>
      </c>
      <c r="F1673" s="1082">
        <v>412.21</v>
      </c>
      <c r="G1673" s="1083" t="s">
        <v>5130</v>
      </c>
      <c r="H1673" s="1094">
        <v>0.05</v>
      </c>
      <c r="I1673" s="1086">
        <f t="shared" si="60"/>
        <v>20.610500000000002</v>
      </c>
      <c r="J1673" s="1087">
        <f t="shared" si="59"/>
        <v>582.45273000000009</v>
      </c>
      <c r="K1673" s="1065"/>
    </row>
    <row r="1674" spans="1:11" s="1066" customFormat="1" ht="49.2" customHeight="1">
      <c r="A1674" s="1074" t="s">
        <v>5010</v>
      </c>
      <c r="B1674" s="1075" t="s">
        <v>3042</v>
      </c>
      <c r="C1674" s="1071">
        <v>46274</v>
      </c>
      <c r="D1674" s="1081" t="s">
        <v>4833</v>
      </c>
      <c r="E1674" s="1081" t="s">
        <v>4834</v>
      </c>
      <c r="F1674" s="1082">
        <v>22.31</v>
      </c>
      <c r="G1674" s="1083" t="s">
        <v>4872</v>
      </c>
      <c r="H1674" s="1094">
        <v>1</v>
      </c>
      <c r="I1674" s="1086">
        <f t="shared" si="60"/>
        <v>22.31</v>
      </c>
      <c r="J1674" s="1087">
        <f t="shared" si="59"/>
        <v>85173.110099999991</v>
      </c>
      <c r="K1674" s="1065"/>
    </row>
    <row r="1675" spans="1:11" s="1066" customFormat="1" ht="49.2" customHeight="1">
      <c r="A1675" s="1074" t="s">
        <v>5134</v>
      </c>
      <c r="B1675" s="1075" t="s">
        <v>4454</v>
      </c>
      <c r="C1675" s="1071">
        <v>46274</v>
      </c>
      <c r="D1675" s="1081" t="s">
        <v>4835</v>
      </c>
      <c r="E1675" s="1081" t="s">
        <v>4836</v>
      </c>
      <c r="F1675" s="1082">
        <v>7057.11</v>
      </c>
      <c r="G1675" s="1083" t="s">
        <v>4247</v>
      </c>
      <c r="H1675" s="1094">
        <v>0.3</v>
      </c>
      <c r="I1675" s="1086">
        <f t="shared" si="60"/>
        <v>2117.1329999999998</v>
      </c>
      <c r="J1675" s="1087">
        <f t="shared" si="59"/>
        <v>8468.5319999999992</v>
      </c>
      <c r="K1675" s="1065"/>
    </row>
    <row r="1676" spans="1:11" s="1066" customFormat="1" ht="49.2" customHeight="1">
      <c r="A1676" s="1074" t="s">
        <v>5135</v>
      </c>
      <c r="B1676" s="1075" t="s">
        <v>4450</v>
      </c>
      <c r="C1676" s="1071">
        <v>46274</v>
      </c>
      <c r="D1676" s="1081" t="s">
        <v>4837</v>
      </c>
      <c r="E1676" s="1081" t="s">
        <v>4838</v>
      </c>
      <c r="F1676" s="1082">
        <v>3850.57</v>
      </c>
      <c r="G1676" s="1083" t="s">
        <v>4233</v>
      </c>
      <c r="H1676" s="1094">
        <v>0.3</v>
      </c>
      <c r="I1676" s="1086">
        <f t="shared" si="60"/>
        <v>1155.171</v>
      </c>
      <c r="J1676" s="1087">
        <f t="shared" si="59"/>
        <v>2310.3420000000001</v>
      </c>
      <c r="K1676" s="1065"/>
    </row>
    <row r="1677" spans="1:11" s="1066" customFormat="1" ht="49.2" customHeight="1">
      <c r="A1677" s="1074" t="s">
        <v>5025</v>
      </c>
      <c r="B1677" s="1075" t="s">
        <v>3261</v>
      </c>
      <c r="C1677" s="1071">
        <v>46279</v>
      </c>
      <c r="D1677" s="1081" t="s">
        <v>5132</v>
      </c>
      <c r="E1677" s="1081" t="s">
        <v>5133</v>
      </c>
      <c r="F1677" s="1082">
        <v>101.84</v>
      </c>
      <c r="G1677" s="1083" t="s">
        <v>4252</v>
      </c>
      <c r="H1677" s="1094">
        <v>0.1</v>
      </c>
      <c r="I1677" s="1086">
        <f t="shared" si="60"/>
        <v>10.184000000000001</v>
      </c>
      <c r="J1677" s="1087">
        <f t="shared" si="59"/>
        <v>272.93120000000005</v>
      </c>
      <c r="K1677" s="1065"/>
    </row>
    <row r="1678" spans="1:11" s="1066" customFormat="1" ht="49.2" customHeight="1">
      <c r="A1678" s="1074" t="s">
        <v>5002</v>
      </c>
      <c r="B1678" s="1075" t="s">
        <v>3258</v>
      </c>
      <c r="C1678" s="1071">
        <v>46274</v>
      </c>
      <c r="D1678" s="1081" t="s">
        <v>4839</v>
      </c>
      <c r="E1678" s="1081" t="s">
        <v>4840</v>
      </c>
      <c r="F1678" s="1082">
        <v>179.43</v>
      </c>
      <c r="G1678" s="1083" t="s">
        <v>3575</v>
      </c>
      <c r="H1678" s="1094">
        <v>0.1</v>
      </c>
      <c r="I1678" s="1086">
        <f t="shared" si="60"/>
        <v>17.943000000000001</v>
      </c>
      <c r="J1678" s="1087">
        <f t="shared" si="59"/>
        <v>600.91107000000011</v>
      </c>
      <c r="K1678" s="1065"/>
    </row>
    <row r="1679" spans="1:11" s="1066" customFormat="1" ht="49.2" customHeight="1">
      <c r="A1679" s="1074" t="s">
        <v>5010</v>
      </c>
      <c r="B1679" s="1075" t="s">
        <v>3042</v>
      </c>
      <c r="C1679" s="1071">
        <v>46274</v>
      </c>
      <c r="D1679" s="1081" t="s">
        <v>4841</v>
      </c>
      <c r="E1679" s="1081" t="s">
        <v>4842</v>
      </c>
      <c r="F1679" s="1082">
        <v>22.31</v>
      </c>
      <c r="G1679" s="1083" t="s">
        <v>4873</v>
      </c>
      <c r="H1679" s="1094">
        <v>1</v>
      </c>
      <c r="I1679" s="1086">
        <f t="shared" si="60"/>
        <v>22.31</v>
      </c>
      <c r="J1679" s="1087">
        <f t="shared" si="59"/>
        <v>85235.801200000002</v>
      </c>
      <c r="K1679" s="1065"/>
    </row>
    <row r="1680" spans="1:11" s="1066" customFormat="1" ht="49.2" customHeight="1">
      <c r="A1680" s="1074" t="s">
        <v>3598</v>
      </c>
      <c r="B1680" s="1075" t="s">
        <v>6008</v>
      </c>
      <c r="C1680" s="1071">
        <v>46278</v>
      </c>
      <c r="D1680" s="1081" t="s">
        <v>5137</v>
      </c>
      <c r="E1680" s="1081" t="s">
        <v>5138</v>
      </c>
      <c r="F1680" s="1082">
        <v>301.64</v>
      </c>
      <c r="G1680" s="1083" t="s">
        <v>5151</v>
      </c>
      <c r="H1680" s="1094">
        <v>0.05</v>
      </c>
      <c r="I1680" s="1086">
        <f t="shared" si="60"/>
        <v>15.082000000000001</v>
      </c>
      <c r="J1680" s="1087">
        <f t="shared" si="59"/>
        <v>658.78176000000008</v>
      </c>
      <c r="K1680" s="1065"/>
    </row>
    <row r="1681" spans="1:11" s="1066" customFormat="1" ht="49.2" customHeight="1">
      <c r="A1681" s="1074" t="s">
        <v>5039</v>
      </c>
      <c r="B1681" s="1075" t="s">
        <v>6009</v>
      </c>
      <c r="C1681" s="1071">
        <v>46275</v>
      </c>
      <c r="D1681" s="1081" t="s">
        <v>5139</v>
      </c>
      <c r="E1681" s="1081" t="s">
        <v>5140</v>
      </c>
      <c r="F1681" s="1082">
        <v>30133.35</v>
      </c>
      <c r="G1681" s="1083" t="s">
        <v>1461</v>
      </c>
      <c r="H1681" s="1094">
        <v>0.05</v>
      </c>
      <c r="I1681" s="1086">
        <f t="shared" si="60"/>
        <v>1506.6675</v>
      </c>
      <c r="J1681" s="1087">
        <f t="shared" si="59"/>
        <v>1506.6675</v>
      </c>
      <c r="K1681" s="1065"/>
    </row>
    <row r="1682" spans="1:11" s="1066" customFormat="1" ht="49.2" customHeight="1">
      <c r="A1682" s="1074" t="s">
        <v>5039</v>
      </c>
      <c r="B1682" s="1075" t="s">
        <v>6009</v>
      </c>
      <c r="C1682" s="1071">
        <v>46275</v>
      </c>
      <c r="D1682" s="1081" t="s">
        <v>5141</v>
      </c>
      <c r="E1682" s="1081" t="s">
        <v>5142</v>
      </c>
      <c r="F1682" s="1082">
        <v>30133.35</v>
      </c>
      <c r="G1682" s="1083" t="s">
        <v>1304</v>
      </c>
      <c r="H1682" s="1094">
        <v>0.05</v>
      </c>
      <c r="I1682" s="1086">
        <f t="shared" si="60"/>
        <v>1506.6675</v>
      </c>
      <c r="J1682" s="1087">
        <f t="shared" si="59"/>
        <v>1506.6675</v>
      </c>
      <c r="K1682" s="1065"/>
    </row>
    <row r="1683" spans="1:11" s="1066" customFormat="1" ht="49.2" customHeight="1">
      <c r="A1683" s="1074" t="s">
        <v>5136</v>
      </c>
      <c r="B1683" s="1075" t="s">
        <v>6010</v>
      </c>
      <c r="C1683" s="1071">
        <v>46275</v>
      </c>
      <c r="D1683" s="1081" t="s">
        <v>5143</v>
      </c>
      <c r="E1683" s="1081" t="s">
        <v>5144</v>
      </c>
      <c r="F1683" s="1082">
        <v>1890.37</v>
      </c>
      <c r="G1683" s="1083" t="s">
        <v>3542</v>
      </c>
      <c r="H1683" s="1094">
        <v>0.05</v>
      </c>
      <c r="I1683" s="1086">
        <f t="shared" si="60"/>
        <v>94.518500000000003</v>
      </c>
      <c r="J1683" s="1087">
        <f t="shared" si="59"/>
        <v>4725.9250000000002</v>
      </c>
      <c r="K1683" s="1065"/>
    </row>
    <row r="1684" spans="1:11" s="1066" customFormat="1" ht="49.2" customHeight="1">
      <c r="A1684" s="1074" t="s">
        <v>5136</v>
      </c>
      <c r="B1684" s="1075" t="s">
        <v>6010</v>
      </c>
      <c r="C1684" s="1071">
        <v>46275</v>
      </c>
      <c r="D1684" s="1081" t="s">
        <v>5145</v>
      </c>
      <c r="E1684" s="1081" t="s">
        <v>5146</v>
      </c>
      <c r="F1684" s="1082">
        <v>1890.37</v>
      </c>
      <c r="G1684" s="1083" t="s">
        <v>5152</v>
      </c>
      <c r="H1684" s="1094">
        <v>0.05</v>
      </c>
      <c r="I1684" s="1086">
        <f t="shared" si="60"/>
        <v>94.518500000000003</v>
      </c>
      <c r="J1684" s="1087">
        <f t="shared" si="59"/>
        <v>4725.9250000000002</v>
      </c>
      <c r="K1684" s="1065"/>
    </row>
    <row r="1685" spans="1:11" s="1066" customFormat="1" ht="49.2" customHeight="1">
      <c r="A1685" s="1074" t="s">
        <v>5136</v>
      </c>
      <c r="B1685" s="1075" t="s">
        <v>6010</v>
      </c>
      <c r="C1685" s="1071">
        <v>46275</v>
      </c>
      <c r="D1685" s="1081" t="s">
        <v>5147</v>
      </c>
      <c r="E1685" s="1081" t="s">
        <v>5148</v>
      </c>
      <c r="F1685" s="1082">
        <v>1890.37</v>
      </c>
      <c r="G1685" s="1083" t="s">
        <v>5153</v>
      </c>
      <c r="H1685" s="1094">
        <v>0.05</v>
      </c>
      <c r="I1685" s="1086">
        <f t="shared" si="60"/>
        <v>94.518500000000003</v>
      </c>
      <c r="J1685" s="1087">
        <f t="shared" si="59"/>
        <v>5103.9989999999998</v>
      </c>
      <c r="K1685" s="1065"/>
    </row>
    <row r="1686" spans="1:11" s="1066" customFormat="1" ht="49.2" customHeight="1">
      <c r="A1686" s="1074" t="s">
        <v>3596</v>
      </c>
      <c r="B1686" s="1075" t="s">
        <v>6011</v>
      </c>
      <c r="C1686" s="1071">
        <v>46278</v>
      </c>
      <c r="D1686" s="1081" t="s">
        <v>5149</v>
      </c>
      <c r="E1686" s="1081" t="s">
        <v>5150</v>
      </c>
      <c r="F1686" s="1082">
        <v>290.97000000000003</v>
      </c>
      <c r="G1686" s="1083" t="s">
        <v>5154</v>
      </c>
      <c r="H1686" s="1094">
        <v>0.05</v>
      </c>
      <c r="I1686" s="1086">
        <f t="shared" si="60"/>
        <v>14.548500000000002</v>
      </c>
      <c r="J1686" s="1087">
        <f t="shared" si="59"/>
        <v>491.44833000000011</v>
      </c>
      <c r="K1686" s="1065"/>
    </row>
    <row r="1687" spans="1:11" s="1066" customFormat="1" ht="49.2" customHeight="1">
      <c r="A1687" s="1074" t="s">
        <v>5000</v>
      </c>
      <c r="B1687" s="1075" t="s">
        <v>6012</v>
      </c>
      <c r="C1687" s="1071">
        <v>46275</v>
      </c>
      <c r="D1687" s="1081" t="s">
        <v>4843</v>
      </c>
      <c r="E1687" s="1081" t="s">
        <v>4844</v>
      </c>
      <c r="F1687" s="1082">
        <v>617.84</v>
      </c>
      <c r="G1687" s="1083" t="s">
        <v>4874</v>
      </c>
      <c r="H1687" s="1094">
        <v>0.3</v>
      </c>
      <c r="I1687" s="1086">
        <f t="shared" si="60"/>
        <v>185.352</v>
      </c>
      <c r="J1687" s="1087">
        <f t="shared" si="59"/>
        <v>4103.6932800000004</v>
      </c>
      <c r="K1687" s="1065"/>
    </row>
    <row r="1688" spans="1:11" s="1066" customFormat="1" ht="49.2" customHeight="1">
      <c r="A1688" s="1074" t="s">
        <v>5011</v>
      </c>
      <c r="B1688" s="1075" t="s">
        <v>5997</v>
      </c>
      <c r="C1688" s="1071">
        <v>46275</v>
      </c>
      <c r="D1688" s="1081" t="s">
        <v>4845</v>
      </c>
      <c r="E1688" s="1081" t="s">
        <v>4846</v>
      </c>
      <c r="F1688" s="1082">
        <v>308.43</v>
      </c>
      <c r="G1688" s="1083" t="s">
        <v>4875</v>
      </c>
      <c r="H1688" s="1094">
        <v>0.3</v>
      </c>
      <c r="I1688" s="1086">
        <f t="shared" si="60"/>
        <v>92.528999999999996</v>
      </c>
      <c r="J1688" s="1087">
        <f t="shared" si="59"/>
        <v>1433.27421</v>
      </c>
      <c r="K1688" s="1065"/>
    </row>
    <row r="1689" spans="1:11" s="1066" customFormat="1" ht="49.2" customHeight="1">
      <c r="A1689" s="1074" t="s">
        <v>5011</v>
      </c>
      <c r="B1689" s="1075" t="s">
        <v>5997</v>
      </c>
      <c r="C1689" s="1071">
        <v>46275</v>
      </c>
      <c r="D1689" s="1081" t="s">
        <v>4847</v>
      </c>
      <c r="E1689" s="1081" t="s">
        <v>4848</v>
      </c>
      <c r="F1689" s="1082">
        <v>308.43</v>
      </c>
      <c r="G1689" s="1083" t="s">
        <v>4876</v>
      </c>
      <c r="H1689" s="1094">
        <v>0.3</v>
      </c>
      <c r="I1689" s="1086">
        <f t="shared" si="60"/>
        <v>92.528999999999996</v>
      </c>
      <c r="J1689" s="1087">
        <f t="shared" si="59"/>
        <v>1456.4064599999999</v>
      </c>
      <c r="K1689" s="1065"/>
    </row>
    <row r="1690" spans="1:11" s="1066" customFormat="1" ht="49.2" customHeight="1">
      <c r="A1690" s="1074" t="s">
        <v>5000</v>
      </c>
      <c r="B1690" s="1075" t="s">
        <v>6012</v>
      </c>
      <c r="C1690" s="1071">
        <v>46275</v>
      </c>
      <c r="D1690" s="1081" t="s">
        <v>5155</v>
      </c>
      <c r="E1690" s="1081" t="s">
        <v>5156</v>
      </c>
      <c r="F1690" s="1082">
        <v>617.84</v>
      </c>
      <c r="G1690" s="1083" t="s">
        <v>5157</v>
      </c>
      <c r="H1690" s="1094">
        <v>0.3</v>
      </c>
      <c r="I1690" s="1086">
        <f t="shared" si="60"/>
        <v>185.352</v>
      </c>
      <c r="J1690" s="1087">
        <f t="shared" si="59"/>
        <v>3747.8174399999998</v>
      </c>
      <c r="K1690" s="1065"/>
    </row>
    <row r="1691" spans="1:11" s="1066" customFormat="1" ht="49.2" customHeight="1">
      <c r="A1691" s="1074" t="s">
        <v>5011</v>
      </c>
      <c r="B1691" s="1075" t="s">
        <v>5997</v>
      </c>
      <c r="C1691" s="1071">
        <v>46275</v>
      </c>
      <c r="D1691" s="1081" t="s">
        <v>4849</v>
      </c>
      <c r="E1691" s="1081" t="s">
        <v>4850</v>
      </c>
      <c r="F1691" s="1082">
        <v>308.43</v>
      </c>
      <c r="G1691" s="1083" t="s">
        <v>4877</v>
      </c>
      <c r="H1691" s="1094">
        <v>0.3</v>
      </c>
      <c r="I1691" s="1086">
        <f t="shared" si="60"/>
        <v>92.528999999999996</v>
      </c>
      <c r="J1691" s="1087">
        <f t="shared" si="59"/>
        <v>1452.7052999999999</v>
      </c>
      <c r="K1691" s="1065"/>
    </row>
    <row r="1692" spans="1:11" s="1066" customFormat="1" ht="49.2" customHeight="1">
      <c r="A1692" s="1074" t="s">
        <v>5011</v>
      </c>
      <c r="B1692" s="1075" t="s">
        <v>5997</v>
      </c>
      <c r="C1692" s="1071">
        <v>46275</v>
      </c>
      <c r="D1692" s="1081" t="s">
        <v>4851</v>
      </c>
      <c r="E1692" s="1081" t="s">
        <v>4852</v>
      </c>
      <c r="F1692" s="1082">
        <v>308.43</v>
      </c>
      <c r="G1692" s="1083" t="s">
        <v>4878</v>
      </c>
      <c r="H1692" s="1094">
        <v>0.3</v>
      </c>
      <c r="I1692" s="1086">
        <f t="shared" si="60"/>
        <v>92.528999999999996</v>
      </c>
      <c r="J1692" s="1087">
        <f t="shared" si="59"/>
        <v>1407.36609</v>
      </c>
      <c r="K1692" s="1065"/>
    </row>
    <row r="1693" spans="1:11" s="1066" customFormat="1" ht="49.2" customHeight="1">
      <c r="A1693" s="1074" t="s">
        <v>5000</v>
      </c>
      <c r="B1693" s="1075" t="s">
        <v>6012</v>
      </c>
      <c r="C1693" s="1071">
        <v>46275</v>
      </c>
      <c r="D1693" s="1081" t="s">
        <v>4853</v>
      </c>
      <c r="E1693" s="1081" t="s">
        <v>4854</v>
      </c>
      <c r="F1693" s="1082">
        <v>617.84</v>
      </c>
      <c r="G1693" s="1083" t="s">
        <v>4879</v>
      </c>
      <c r="H1693" s="1094">
        <v>0.3</v>
      </c>
      <c r="I1693" s="1086">
        <f t="shared" si="60"/>
        <v>185.352</v>
      </c>
      <c r="J1693" s="1087">
        <f t="shared" si="59"/>
        <v>1532.86104</v>
      </c>
      <c r="K1693" s="1065"/>
    </row>
    <row r="1694" spans="1:11" s="1066" customFormat="1" ht="49.2" customHeight="1">
      <c r="A1694" s="1074" t="s">
        <v>5005</v>
      </c>
      <c r="B1694" s="1075" t="s">
        <v>4410</v>
      </c>
      <c r="C1694" s="1071">
        <v>46275</v>
      </c>
      <c r="D1694" s="1081" t="s">
        <v>4855</v>
      </c>
      <c r="E1694" s="1081" t="s">
        <v>4856</v>
      </c>
      <c r="F1694" s="1082">
        <v>300.67</v>
      </c>
      <c r="G1694" s="1083" t="s">
        <v>4880</v>
      </c>
      <c r="H1694" s="1094">
        <v>0.45</v>
      </c>
      <c r="I1694" s="1086">
        <f t="shared" si="60"/>
        <v>135.3015</v>
      </c>
      <c r="J1694" s="1087">
        <f t="shared" si="59"/>
        <v>8003.0837250000004</v>
      </c>
      <c r="K1694" s="1065"/>
    </row>
    <row r="1695" spans="1:11" s="1066" customFormat="1" ht="49.2" customHeight="1">
      <c r="A1695" s="1074" t="s">
        <v>5019</v>
      </c>
      <c r="B1695" s="1075" t="s">
        <v>4907</v>
      </c>
      <c r="C1695" s="1071">
        <v>46275</v>
      </c>
      <c r="D1695" s="1081" t="s">
        <v>5158</v>
      </c>
      <c r="E1695" s="1081" t="s">
        <v>5159</v>
      </c>
      <c r="F1695" s="1082">
        <v>62.07</v>
      </c>
      <c r="G1695" s="1083" t="s">
        <v>5168</v>
      </c>
      <c r="H1695" s="1094">
        <v>0.1</v>
      </c>
      <c r="I1695" s="1086">
        <f t="shared" si="60"/>
        <v>6.2070000000000007</v>
      </c>
      <c r="J1695" s="1087">
        <f t="shared" si="59"/>
        <v>4168.0005000000001</v>
      </c>
      <c r="K1695" s="1065"/>
    </row>
    <row r="1696" spans="1:11" s="1066" customFormat="1" ht="49.2" customHeight="1">
      <c r="A1696" s="1074" t="s">
        <v>5007</v>
      </c>
      <c r="B1696" s="1075" t="s">
        <v>5993</v>
      </c>
      <c r="C1696" s="1071">
        <v>46278</v>
      </c>
      <c r="D1696" s="1081" t="s">
        <v>5160</v>
      </c>
      <c r="E1696" s="1081" t="s">
        <v>5161</v>
      </c>
      <c r="F1696" s="1082">
        <v>461.68</v>
      </c>
      <c r="G1696" s="1083" t="s">
        <v>5169</v>
      </c>
      <c r="H1696" s="1094">
        <v>0.1</v>
      </c>
      <c r="I1696" s="1086">
        <f t="shared" si="60"/>
        <v>46.168000000000006</v>
      </c>
      <c r="J1696" s="1087">
        <f t="shared" si="59"/>
        <v>2966.2940000000003</v>
      </c>
      <c r="K1696" s="1065"/>
    </row>
    <row r="1697" spans="1:11" s="1066" customFormat="1" ht="49.2" customHeight="1">
      <c r="A1697" s="1074" t="s">
        <v>5007</v>
      </c>
      <c r="B1697" s="1075" t="s">
        <v>5993</v>
      </c>
      <c r="C1697" s="1071">
        <v>46277</v>
      </c>
      <c r="D1697" s="1081" t="s">
        <v>5162</v>
      </c>
      <c r="E1697" s="1081" t="s">
        <v>5163</v>
      </c>
      <c r="F1697" s="1082">
        <v>461.68</v>
      </c>
      <c r="G1697" s="1083" t="s">
        <v>3858</v>
      </c>
      <c r="H1697" s="1094">
        <v>0.1</v>
      </c>
      <c r="I1697" s="1086">
        <f t="shared" si="60"/>
        <v>46.168000000000006</v>
      </c>
      <c r="J1697" s="1087">
        <f t="shared" si="59"/>
        <v>2945.5184000000004</v>
      </c>
      <c r="K1697" s="1065"/>
    </row>
    <row r="1698" spans="1:11" s="1066" customFormat="1" ht="49.2" customHeight="1">
      <c r="A1698" s="1074" t="s">
        <v>5055</v>
      </c>
      <c r="B1698" s="1075" t="s">
        <v>5991</v>
      </c>
      <c r="C1698" s="1071">
        <v>46277</v>
      </c>
      <c r="D1698" s="1081" t="s">
        <v>5164</v>
      </c>
      <c r="E1698" s="1081" t="s">
        <v>5165</v>
      </c>
      <c r="F1698" s="1082">
        <v>743.93</v>
      </c>
      <c r="G1698" s="1083" t="s">
        <v>3858</v>
      </c>
      <c r="H1698" s="1094">
        <v>0.1</v>
      </c>
      <c r="I1698" s="1086">
        <f t="shared" si="60"/>
        <v>74.393000000000001</v>
      </c>
      <c r="J1698" s="1087">
        <f t="shared" si="59"/>
        <v>4746.2734</v>
      </c>
      <c r="K1698" s="1065"/>
    </row>
    <row r="1699" spans="1:11" s="1066" customFormat="1" ht="49.2" customHeight="1">
      <c r="A1699" s="1074" t="s">
        <v>5044</v>
      </c>
      <c r="B1699" s="1075" t="s">
        <v>6013</v>
      </c>
      <c r="C1699" s="1071">
        <v>46277</v>
      </c>
      <c r="D1699" s="1081" t="s">
        <v>5166</v>
      </c>
      <c r="E1699" s="1081" t="s">
        <v>5167</v>
      </c>
      <c r="F1699" s="1082">
        <v>366.63</v>
      </c>
      <c r="G1699" s="1083" t="s">
        <v>3858</v>
      </c>
      <c r="H1699" s="1094">
        <v>0.1</v>
      </c>
      <c r="I1699" s="1086">
        <f t="shared" si="60"/>
        <v>36.663000000000004</v>
      </c>
      <c r="J1699" s="1087">
        <f t="shared" si="59"/>
        <v>2339.0994000000001</v>
      </c>
      <c r="K1699" s="1065"/>
    </row>
    <row r="1700" spans="1:11" s="1066" customFormat="1" ht="49.2" customHeight="1">
      <c r="A1700" s="1074" t="s">
        <v>5134</v>
      </c>
      <c r="B1700" s="1075" t="s">
        <v>4454</v>
      </c>
      <c r="C1700" s="1071">
        <v>46275</v>
      </c>
      <c r="D1700" s="1081" t="s">
        <v>4857</v>
      </c>
      <c r="E1700" s="1081" t="s">
        <v>4858</v>
      </c>
      <c r="F1700" s="1082">
        <v>7057.11</v>
      </c>
      <c r="G1700" s="1083" t="s">
        <v>4247</v>
      </c>
      <c r="H1700" s="1094">
        <v>0.3</v>
      </c>
      <c r="I1700" s="1086">
        <f t="shared" si="60"/>
        <v>2117.1329999999998</v>
      </c>
      <c r="J1700" s="1087">
        <f t="shared" si="59"/>
        <v>8468.5319999999992</v>
      </c>
      <c r="K1700" s="1065"/>
    </row>
    <row r="1701" spans="1:11" s="1066" customFormat="1" ht="49.2" customHeight="1">
      <c r="A1701" s="1074" t="s">
        <v>5170</v>
      </c>
      <c r="B1701" s="1075" t="s">
        <v>4452</v>
      </c>
      <c r="C1701" s="1071">
        <v>46277</v>
      </c>
      <c r="D1701" s="1081" t="s">
        <v>4859</v>
      </c>
      <c r="E1701" s="1081" t="s">
        <v>4860</v>
      </c>
      <c r="F1701" s="1082">
        <v>2683.76</v>
      </c>
      <c r="G1701" s="1083" t="s">
        <v>4247</v>
      </c>
      <c r="H1701" s="1094">
        <v>0.3</v>
      </c>
      <c r="I1701" s="1086">
        <f t="shared" si="60"/>
        <v>805.12800000000004</v>
      </c>
      <c r="J1701" s="1087">
        <f t="shared" si="59"/>
        <v>3220.5120000000002</v>
      </c>
      <c r="K1701" s="1065"/>
    </row>
    <row r="1702" spans="1:11" s="1066" customFormat="1" ht="49.2" hidden="1" customHeight="1">
      <c r="A1702" s="1149" t="s">
        <v>5724</v>
      </c>
      <c r="B1702" s="1075"/>
      <c r="C1702" s="1071">
        <v>46277</v>
      </c>
      <c r="D1702" s="1081" t="s">
        <v>5171</v>
      </c>
      <c r="E1702" s="1081" t="s">
        <v>5172</v>
      </c>
      <c r="F1702" s="1082"/>
      <c r="G1702" s="1083" t="s">
        <v>5625</v>
      </c>
      <c r="H1702" s="1094"/>
      <c r="I1702" s="1086">
        <f t="shared" si="60"/>
        <v>0</v>
      </c>
      <c r="J1702" s="1087">
        <f t="shared" si="59"/>
        <v>0</v>
      </c>
      <c r="K1702" s="1065"/>
    </row>
    <row r="1703" spans="1:11" s="1066" customFormat="1" ht="49.2" hidden="1" customHeight="1">
      <c r="A1703" s="1074" t="s">
        <v>5000</v>
      </c>
      <c r="B1703" s="1075"/>
      <c r="C1703" s="1071">
        <v>46277</v>
      </c>
      <c r="D1703" s="1081" t="s">
        <v>5173</v>
      </c>
      <c r="E1703" s="1081" t="s">
        <v>5174</v>
      </c>
      <c r="F1703" s="1082"/>
      <c r="G1703" s="1083" t="s">
        <v>5626</v>
      </c>
      <c r="H1703" s="1094"/>
      <c r="I1703" s="1086">
        <f t="shared" ref="I1703:I1766" si="61">H1703*F1703</f>
        <v>0</v>
      </c>
      <c r="J1703" s="1087">
        <f t="shared" ref="J1703:J1766" si="62">I1703*G1703</f>
        <v>0</v>
      </c>
      <c r="K1703" s="1065"/>
    </row>
    <row r="1704" spans="1:11" s="1066" customFormat="1" ht="49.2" hidden="1" customHeight="1">
      <c r="A1704" s="1074" t="s">
        <v>5000</v>
      </c>
      <c r="B1704" s="1075"/>
      <c r="C1704" s="1071">
        <v>46277</v>
      </c>
      <c r="D1704" s="1081" t="s">
        <v>5175</v>
      </c>
      <c r="E1704" s="1081" t="s">
        <v>5176</v>
      </c>
      <c r="F1704" s="1082"/>
      <c r="G1704" s="1083" t="s">
        <v>4879</v>
      </c>
      <c r="H1704" s="1094"/>
      <c r="I1704" s="1086">
        <f t="shared" si="61"/>
        <v>0</v>
      </c>
      <c r="J1704" s="1087">
        <f t="shared" si="62"/>
        <v>0</v>
      </c>
      <c r="K1704" s="1065"/>
    </row>
    <row r="1705" spans="1:11" s="1066" customFormat="1" ht="49.2" hidden="1" customHeight="1">
      <c r="A1705" s="1074" t="s">
        <v>5000</v>
      </c>
      <c r="B1705" s="1075"/>
      <c r="C1705" s="1071">
        <v>46277</v>
      </c>
      <c r="D1705" s="1081" t="s">
        <v>5177</v>
      </c>
      <c r="E1705" s="1081" t="s">
        <v>5178</v>
      </c>
      <c r="F1705" s="1082"/>
      <c r="G1705" s="1083" t="s">
        <v>4879</v>
      </c>
      <c r="H1705" s="1094"/>
      <c r="I1705" s="1086">
        <f t="shared" si="61"/>
        <v>0</v>
      </c>
      <c r="J1705" s="1087">
        <f t="shared" si="62"/>
        <v>0</v>
      </c>
      <c r="K1705" s="1065"/>
    </row>
    <row r="1706" spans="1:11" s="1066" customFormat="1" ht="49.2" hidden="1" customHeight="1">
      <c r="A1706" s="1074" t="s">
        <v>5011</v>
      </c>
      <c r="B1706" s="1075"/>
      <c r="C1706" s="1071">
        <v>46277</v>
      </c>
      <c r="D1706" s="1081" t="s">
        <v>5179</v>
      </c>
      <c r="E1706" s="1081" t="s">
        <v>5180</v>
      </c>
      <c r="F1706" s="1082"/>
      <c r="G1706" s="1083" t="s">
        <v>5627</v>
      </c>
      <c r="H1706" s="1094"/>
      <c r="I1706" s="1086">
        <f t="shared" si="61"/>
        <v>0</v>
      </c>
      <c r="J1706" s="1087">
        <f t="shared" si="62"/>
        <v>0</v>
      </c>
      <c r="K1706" s="1065"/>
    </row>
    <row r="1707" spans="1:11" s="1066" customFormat="1" ht="49.2" hidden="1" customHeight="1">
      <c r="A1707" s="1074" t="s">
        <v>5011</v>
      </c>
      <c r="B1707" s="1075"/>
      <c r="C1707" s="1071">
        <v>46277</v>
      </c>
      <c r="D1707" s="1081" t="s">
        <v>5181</v>
      </c>
      <c r="E1707" s="1081" t="s">
        <v>5182</v>
      </c>
      <c r="F1707" s="1082"/>
      <c r="G1707" s="1083" t="s">
        <v>5628</v>
      </c>
      <c r="H1707" s="1094"/>
      <c r="I1707" s="1086">
        <f t="shared" si="61"/>
        <v>0</v>
      </c>
      <c r="J1707" s="1087">
        <f t="shared" si="62"/>
        <v>0</v>
      </c>
      <c r="K1707" s="1065"/>
    </row>
    <row r="1708" spans="1:11" s="1066" customFormat="1" ht="49.2" hidden="1" customHeight="1">
      <c r="A1708" s="1074" t="s">
        <v>5725</v>
      </c>
      <c r="B1708" s="1075"/>
      <c r="C1708" s="1071">
        <v>46277</v>
      </c>
      <c r="D1708" s="1081" t="s">
        <v>5183</v>
      </c>
      <c r="E1708" s="1081" t="s">
        <v>5184</v>
      </c>
      <c r="F1708" s="1082"/>
      <c r="G1708" s="1083" t="s">
        <v>5629</v>
      </c>
      <c r="H1708" s="1094"/>
      <c r="I1708" s="1086">
        <f t="shared" si="61"/>
        <v>0</v>
      </c>
      <c r="J1708" s="1087">
        <f t="shared" si="62"/>
        <v>0</v>
      </c>
      <c r="K1708" s="1065"/>
    </row>
    <row r="1709" spans="1:11" s="1066" customFormat="1" ht="49.2" hidden="1" customHeight="1">
      <c r="A1709" s="1074" t="s">
        <v>5011</v>
      </c>
      <c r="B1709" s="1075"/>
      <c r="C1709" s="1071">
        <v>46277</v>
      </c>
      <c r="D1709" s="1081" t="s">
        <v>5185</v>
      </c>
      <c r="E1709" s="1081" t="s">
        <v>5186</v>
      </c>
      <c r="F1709" s="1082"/>
      <c r="G1709" s="1083" t="s">
        <v>5630</v>
      </c>
      <c r="H1709" s="1094"/>
      <c r="I1709" s="1086">
        <f t="shared" si="61"/>
        <v>0</v>
      </c>
      <c r="J1709" s="1087">
        <f t="shared" si="62"/>
        <v>0</v>
      </c>
      <c r="K1709" s="1065"/>
    </row>
    <row r="1710" spans="1:11" s="1066" customFormat="1" ht="49.2" hidden="1" customHeight="1">
      <c r="A1710" s="1074" t="s">
        <v>5000</v>
      </c>
      <c r="B1710" s="1075"/>
      <c r="C1710" s="1071">
        <v>46277</v>
      </c>
      <c r="D1710" s="1081" t="s">
        <v>5187</v>
      </c>
      <c r="E1710" s="1081" t="s">
        <v>5188</v>
      </c>
      <c r="F1710" s="1082"/>
      <c r="G1710" s="1083" t="s">
        <v>5631</v>
      </c>
      <c r="H1710" s="1094"/>
      <c r="I1710" s="1086">
        <f t="shared" si="61"/>
        <v>0</v>
      </c>
      <c r="J1710" s="1087">
        <f t="shared" si="62"/>
        <v>0</v>
      </c>
      <c r="K1710" s="1065"/>
    </row>
    <row r="1711" spans="1:11" s="1066" customFormat="1" ht="49.2" hidden="1" customHeight="1">
      <c r="A1711" s="1074" t="s">
        <v>5025</v>
      </c>
      <c r="B1711" s="1075"/>
      <c r="C1711" s="1071">
        <v>46268</v>
      </c>
      <c r="D1711" s="1081" t="s">
        <v>5189</v>
      </c>
      <c r="E1711" s="1081" t="s">
        <v>5190</v>
      </c>
      <c r="F1711" s="1082"/>
      <c r="G1711" s="1083" t="s">
        <v>4252</v>
      </c>
      <c r="H1711" s="1094"/>
      <c r="I1711" s="1086">
        <f t="shared" si="61"/>
        <v>0</v>
      </c>
      <c r="J1711" s="1087">
        <f t="shared" si="62"/>
        <v>0</v>
      </c>
      <c r="K1711" s="1065"/>
    </row>
    <row r="1712" spans="1:11" s="1066" customFormat="1" ht="49.2" hidden="1" customHeight="1">
      <c r="A1712" s="1074" t="s">
        <v>5025</v>
      </c>
      <c r="B1712" s="1075"/>
      <c r="C1712" s="1071">
        <v>46246</v>
      </c>
      <c r="D1712" s="1081" t="s">
        <v>5191</v>
      </c>
      <c r="E1712" s="1081" t="s">
        <v>5192</v>
      </c>
      <c r="F1712" s="1082"/>
      <c r="G1712" s="1083" t="s">
        <v>3250</v>
      </c>
      <c r="H1712" s="1094"/>
      <c r="I1712" s="1086">
        <f t="shared" si="61"/>
        <v>0</v>
      </c>
      <c r="J1712" s="1087">
        <f t="shared" si="62"/>
        <v>0</v>
      </c>
      <c r="K1712" s="1065"/>
    </row>
    <row r="1713" spans="1:11" s="1066" customFormat="1" ht="49.2" hidden="1" customHeight="1">
      <c r="A1713" s="1074" t="s">
        <v>5002</v>
      </c>
      <c r="B1713" s="1075"/>
      <c r="C1713" s="1071">
        <v>46247</v>
      </c>
      <c r="D1713" s="1081" t="s">
        <v>5193</v>
      </c>
      <c r="E1713" s="1081" t="s">
        <v>5194</v>
      </c>
      <c r="F1713" s="1082"/>
      <c r="G1713" s="1083" t="s">
        <v>3575</v>
      </c>
      <c r="H1713" s="1094"/>
      <c r="I1713" s="1086">
        <f t="shared" si="61"/>
        <v>0</v>
      </c>
      <c r="J1713" s="1087">
        <f t="shared" si="62"/>
        <v>0</v>
      </c>
      <c r="K1713" s="1065"/>
    </row>
    <row r="1714" spans="1:11" s="1066" customFormat="1" ht="49.2" hidden="1" customHeight="1">
      <c r="A1714" s="1074" t="s">
        <v>5002</v>
      </c>
      <c r="B1714" s="1075"/>
      <c r="C1714" s="1071">
        <v>46247</v>
      </c>
      <c r="D1714" s="1081" t="s">
        <v>5195</v>
      </c>
      <c r="E1714" s="1081" t="s">
        <v>5196</v>
      </c>
      <c r="F1714" s="1082"/>
      <c r="G1714" s="1083" t="s">
        <v>3547</v>
      </c>
      <c r="H1714" s="1094"/>
      <c r="I1714" s="1086">
        <f t="shared" si="61"/>
        <v>0</v>
      </c>
      <c r="J1714" s="1087">
        <f t="shared" si="62"/>
        <v>0</v>
      </c>
      <c r="K1714" s="1065"/>
    </row>
    <row r="1715" spans="1:11" s="1066" customFormat="1" ht="49.2" hidden="1" customHeight="1">
      <c r="A1715" s="1074" t="s">
        <v>5002</v>
      </c>
      <c r="B1715" s="1075"/>
      <c r="C1715" s="1071">
        <v>46247</v>
      </c>
      <c r="D1715" s="1081" t="s">
        <v>5197</v>
      </c>
      <c r="E1715" s="1081" t="s">
        <v>5198</v>
      </c>
      <c r="F1715" s="1082"/>
      <c r="G1715" s="1083" t="s">
        <v>3584</v>
      </c>
      <c r="H1715" s="1094"/>
      <c r="I1715" s="1086">
        <f t="shared" si="61"/>
        <v>0</v>
      </c>
      <c r="J1715" s="1087">
        <f t="shared" si="62"/>
        <v>0</v>
      </c>
      <c r="K1715" s="1065"/>
    </row>
    <row r="1716" spans="1:11" s="1066" customFormat="1" ht="49.2" hidden="1" customHeight="1">
      <c r="A1716" s="1074" t="s">
        <v>5025</v>
      </c>
      <c r="B1716" s="1075"/>
      <c r="C1716" s="1071">
        <v>46245</v>
      </c>
      <c r="D1716" s="1081" t="s">
        <v>5199</v>
      </c>
      <c r="E1716" s="1081" t="s">
        <v>5200</v>
      </c>
      <c r="F1716" s="1082"/>
      <c r="G1716" s="1083" t="s">
        <v>3586</v>
      </c>
      <c r="H1716" s="1094"/>
      <c r="I1716" s="1086">
        <f t="shared" si="61"/>
        <v>0</v>
      </c>
      <c r="J1716" s="1087">
        <f t="shared" si="62"/>
        <v>0</v>
      </c>
      <c r="K1716" s="1065"/>
    </row>
    <row r="1717" spans="1:11" s="1066" customFormat="1" ht="49.2" hidden="1" customHeight="1">
      <c r="A1717" s="1074" t="s">
        <v>5002</v>
      </c>
      <c r="B1717" s="1075"/>
      <c r="C1717" s="1071">
        <v>46249</v>
      </c>
      <c r="D1717" s="1081" t="s">
        <v>5201</v>
      </c>
      <c r="E1717" s="1081" t="s">
        <v>5202</v>
      </c>
      <c r="F1717" s="1082"/>
      <c r="G1717" s="1083" t="s">
        <v>5632</v>
      </c>
      <c r="H1717" s="1094"/>
      <c r="I1717" s="1086">
        <f t="shared" si="61"/>
        <v>0</v>
      </c>
      <c r="J1717" s="1087">
        <f t="shared" si="62"/>
        <v>0</v>
      </c>
      <c r="K1717" s="1065"/>
    </row>
    <row r="1718" spans="1:11" s="1066" customFormat="1" ht="49.2" hidden="1" customHeight="1">
      <c r="A1718" s="1149" t="s">
        <v>5002</v>
      </c>
      <c r="B1718" s="1075"/>
      <c r="C1718" s="1071">
        <v>46246</v>
      </c>
      <c r="D1718" s="1081" t="s">
        <v>5203</v>
      </c>
      <c r="E1718" s="1081" t="s">
        <v>5204</v>
      </c>
      <c r="F1718" s="1082"/>
      <c r="G1718" s="1083" t="s">
        <v>3584</v>
      </c>
      <c r="H1718" s="1094"/>
      <c r="I1718" s="1086">
        <f t="shared" si="61"/>
        <v>0</v>
      </c>
      <c r="J1718" s="1087">
        <f t="shared" si="62"/>
        <v>0</v>
      </c>
      <c r="K1718" s="1065"/>
    </row>
    <row r="1719" spans="1:11" s="1066" customFormat="1" ht="49.2" hidden="1" customHeight="1">
      <c r="A1719" s="1074" t="s">
        <v>5044</v>
      </c>
      <c r="B1719" s="1075"/>
      <c r="C1719" s="1071">
        <v>46278</v>
      </c>
      <c r="D1719" s="1081" t="s">
        <v>5205</v>
      </c>
      <c r="E1719" s="1081" t="s">
        <v>5206</v>
      </c>
      <c r="F1719" s="1082"/>
      <c r="G1719" s="1083" t="s">
        <v>3858</v>
      </c>
      <c r="H1719" s="1094"/>
      <c r="I1719" s="1086">
        <f t="shared" si="61"/>
        <v>0</v>
      </c>
      <c r="J1719" s="1087">
        <f t="shared" si="62"/>
        <v>0</v>
      </c>
      <c r="K1719" s="1065"/>
    </row>
    <row r="1720" spans="1:11" s="1066" customFormat="1" ht="49.2" hidden="1" customHeight="1">
      <c r="A1720" s="1074" t="s">
        <v>5005</v>
      </c>
      <c r="B1720" s="1075"/>
      <c r="C1720" s="1071">
        <v>46278</v>
      </c>
      <c r="D1720" s="1081" t="s">
        <v>5207</v>
      </c>
      <c r="E1720" s="1081" t="s">
        <v>5208</v>
      </c>
      <c r="F1720" s="1082"/>
      <c r="G1720" s="1083" t="s">
        <v>4880</v>
      </c>
      <c r="H1720" s="1094"/>
      <c r="I1720" s="1086">
        <f t="shared" si="61"/>
        <v>0</v>
      </c>
      <c r="J1720" s="1087">
        <f t="shared" si="62"/>
        <v>0</v>
      </c>
      <c r="K1720" s="1065"/>
    </row>
    <row r="1721" spans="1:11" s="1066" customFormat="1" ht="49.2" hidden="1" customHeight="1">
      <c r="A1721" s="1074" t="s">
        <v>5019</v>
      </c>
      <c r="B1721" s="1075"/>
      <c r="C1721" s="1071">
        <v>46277</v>
      </c>
      <c r="D1721" s="1081" t="s">
        <v>5209</v>
      </c>
      <c r="E1721" s="1081" t="s">
        <v>5210</v>
      </c>
      <c r="F1721" s="1082"/>
      <c r="G1721" s="1083" t="s">
        <v>5633</v>
      </c>
      <c r="H1721" s="1094"/>
      <c r="I1721" s="1086">
        <f t="shared" si="61"/>
        <v>0</v>
      </c>
      <c r="J1721" s="1087">
        <f t="shared" si="62"/>
        <v>0</v>
      </c>
      <c r="K1721" s="1065"/>
    </row>
    <row r="1722" spans="1:11" s="1066" customFormat="1" ht="49.2" hidden="1" customHeight="1">
      <c r="A1722" s="1074" t="s">
        <v>5056</v>
      </c>
      <c r="B1722" s="1075"/>
      <c r="C1722" s="1071">
        <v>46277</v>
      </c>
      <c r="D1722" s="1081" t="s">
        <v>5211</v>
      </c>
      <c r="E1722" s="1081" t="s">
        <v>5212</v>
      </c>
      <c r="F1722" s="1082"/>
      <c r="G1722" s="1083" t="s">
        <v>4719</v>
      </c>
      <c r="H1722" s="1094"/>
      <c r="I1722" s="1086">
        <f t="shared" si="61"/>
        <v>0</v>
      </c>
      <c r="J1722" s="1087">
        <f t="shared" si="62"/>
        <v>0</v>
      </c>
      <c r="K1722" s="1065"/>
    </row>
    <row r="1723" spans="1:11" s="1066" customFormat="1" ht="49.2" hidden="1" customHeight="1">
      <c r="A1723" s="1074" t="s">
        <v>5134</v>
      </c>
      <c r="B1723" s="1075"/>
      <c r="C1723" s="1071">
        <v>46277</v>
      </c>
      <c r="D1723" s="1081" t="s">
        <v>5213</v>
      </c>
      <c r="E1723" s="1081" t="s">
        <v>5214</v>
      </c>
      <c r="F1723" s="1082"/>
      <c r="G1723" s="1083" t="s">
        <v>4719</v>
      </c>
      <c r="H1723" s="1094"/>
      <c r="I1723" s="1086">
        <f t="shared" si="61"/>
        <v>0</v>
      </c>
      <c r="J1723" s="1087">
        <f t="shared" si="62"/>
        <v>0</v>
      </c>
      <c r="K1723" s="1065"/>
    </row>
    <row r="1724" spans="1:11" s="1066" customFormat="1" ht="49.2" hidden="1" customHeight="1">
      <c r="A1724" s="1074" t="s">
        <v>1471</v>
      </c>
      <c r="B1724" s="1075"/>
      <c r="C1724" s="1071">
        <v>46277</v>
      </c>
      <c r="D1724" s="1081" t="s">
        <v>5215</v>
      </c>
      <c r="E1724" s="1081" t="s">
        <v>5216</v>
      </c>
      <c r="F1724" s="1082"/>
      <c r="G1724" s="1083" t="s">
        <v>2245</v>
      </c>
      <c r="H1724" s="1094"/>
      <c r="I1724" s="1086">
        <f t="shared" si="61"/>
        <v>0</v>
      </c>
      <c r="J1724" s="1087">
        <f t="shared" si="62"/>
        <v>0</v>
      </c>
      <c r="K1724" s="1065"/>
    </row>
    <row r="1725" spans="1:11" s="1066" customFormat="1" ht="49.2" hidden="1" customHeight="1">
      <c r="A1725" s="1074" t="s">
        <v>5726</v>
      </c>
      <c r="B1725" s="1075"/>
      <c r="C1725" s="1071">
        <v>46278</v>
      </c>
      <c r="D1725" s="1081" t="s">
        <v>5217</v>
      </c>
      <c r="E1725" s="1081" t="s">
        <v>5218</v>
      </c>
      <c r="F1725" s="1082"/>
      <c r="G1725" s="1083" t="s">
        <v>5634</v>
      </c>
      <c r="H1725" s="1094"/>
      <c r="I1725" s="1086">
        <f t="shared" si="61"/>
        <v>0</v>
      </c>
      <c r="J1725" s="1087">
        <f t="shared" si="62"/>
        <v>0</v>
      </c>
      <c r="K1725" s="1065"/>
    </row>
    <row r="1726" spans="1:11" s="1066" customFormat="1" ht="49.2" hidden="1" customHeight="1">
      <c r="A1726" s="1074" t="s">
        <v>5727</v>
      </c>
      <c r="B1726" s="1075"/>
      <c r="C1726" s="1071">
        <v>46278</v>
      </c>
      <c r="D1726" s="1081" t="s">
        <v>5219</v>
      </c>
      <c r="E1726" s="1081" t="s">
        <v>5220</v>
      </c>
      <c r="F1726" s="1082"/>
      <c r="G1726" s="1083" t="s">
        <v>5045</v>
      </c>
      <c r="H1726" s="1094"/>
      <c r="I1726" s="1086">
        <f t="shared" si="61"/>
        <v>0</v>
      </c>
      <c r="J1726" s="1087">
        <f t="shared" si="62"/>
        <v>0</v>
      </c>
      <c r="K1726" s="1065"/>
    </row>
    <row r="1727" spans="1:11" s="1066" customFormat="1" ht="49.2" hidden="1" customHeight="1">
      <c r="A1727" s="1074" t="s">
        <v>5727</v>
      </c>
      <c r="B1727" s="1075"/>
      <c r="C1727" s="1071">
        <v>46278</v>
      </c>
      <c r="D1727" s="1081" t="s">
        <v>5221</v>
      </c>
      <c r="E1727" s="1081" t="s">
        <v>5222</v>
      </c>
      <c r="F1727" s="1082"/>
      <c r="G1727" s="1083" t="s">
        <v>5635</v>
      </c>
      <c r="H1727" s="1094"/>
      <c r="I1727" s="1086">
        <f t="shared" si="61"/>
        <v>0</v>
      </c>
      <c r="J1727" s="1087">
        <f t="shared" si="62"/>
        <v>0</v>
      </c>
      <c r="K1727" s="1065"/>
    </row>
    <row r="1728" spans="1:11" s="1066" customFormat="1" ht="49.2" hidden="1" customHeight="1">
      <c r="A1728" s="1074" t="s">
        <v>5039</v>
      </c>
      <c r="B1728" s="1075"/>
      <c r="C1728" s="1071">
        <v>46278</v>
      </c>
      <c r="D1728" s="1081" t="s">
        <v>5223</v>
      </c>
      <c r="E1728" s="1081" t="s">
        <v>5224</v>
      </c>
      <c r="F1728" s="1082"/>
      <c r="G1728" s="1083" t="s">
        <v>1304</v>
      </c>
      <c r="H1728" s="1094"/>
      <c r="I1728" s="1086">
        <f t="shared" si="61"/>
        <v>0</v>
      </c>
      <c r="J1728" s="1087">
        <f t="shared" si="62"/>
        <v>0</v>
      </c>
      <c r="K1728" s="1065"/>
    </row>
    <row r="1729" spans="1:11" s="1066" customFormat="1" ht="49.2" hidden="1" customHeight="1">
      <c r="A1729" s="1074" t="s">
        <v>5039</v>
      </c>
      <c r="B1729" s="1075"/>
      <c r="C1729" s="1071">
        <v>46278</v>
      </c>
      <c r="D1729" s="1081" t="s">
        <v>5225</v>
      </c>
      <c r="E1729" s="1081" t="s">
        <v>5226</v>
      </c>
      <c r="F1729" s="1082"/>
      <c r="G1729" s="1083" t="s">
        <v>1304</v>
      </c>
      <c r="H1729" s="1094"/>
      <c r="I1729" s="1086">
        <f t="shared" si="61"/>
        <v>0</v>
      </c>
      <c r="J1729" s="1087">
        <f t="shared" si="62"/>
        <v>0</v>
      </c>
      <c r="K1729" s="1065"/>
    </row>
    <row r="1730" spans="1:11" s="1066" customFormat="1" ht="49.2" hidden="1" customHeight="1">
      <c r="A1730" s="1074" t="s">
        <v>5728</v>
      </c>
      <c r="B1730" s="1075"/>
      <c r="C1730" s="1071">
        <v>46278</v>
      </c>
      <c r="D1730" s="1081" t="s">
        <v>5227</v>
      </c>
      <c r="E1730" s="1081" t="s">
        <v>5228</v>
      </c>
      <c r="F1730" s="1082"/>
      <c r="G1730" s="1083" t="s">
        <v>1304</v>
      </c>
      <c r="H1730" s="1094"/>
      <c r="I1730" s="1086">
        <f t="shared" si="61"/>
        <v>0</v>
      </c>
      <c r="J1730" s="1087">
        <f t="shared" si="62"/>
        <v>0</v>
      </c>
      <c r="K1730" s="1065"/>
    </row>
    <row r="1731" spans="1:11" s="1066" customFormat="1" ht="49.2" hidden="1" customHeight="1">
      <c r="A1731" s="1074" t="s">
        <v>5000</v>
      </c>
      <c r="B1731" s="1075"/>
      <c r="C1731" s="1071">
        <v>46277</v>
      </c>
      <c r="D1731" s="1081" t="s">
        <v>5229</v>
      </c>
      <c r="E1731" s="1081" t="s">
        <v>5230</v>
      </c>
      <c r="F1731" s="1082"/>
      <c r="G1731" s="1083" t="s">
        <v>5636</v>
      </c>
      <c r="H1731" s="1094"/>
      <c r="I1731" s="1086">
        <f t="shared" si="61"/>
        <v>0</v>
      </c>
      <c r="J1731" s="1087">
        <f t="shared" si="62"/>
        <v>0</v>
      </c>
      <c r="K1731" s="1065"/>
    </row>
    <row r="1732" spans="1:11" s="1066" customFormat="1" ht="49.2" hidden="1" customHeight="1">
      <c r="A1732" s="1074" t="s">
        <v>5000</v>
      </c>
      <c r="B1732" s="1075"/>
      <c r="C1732" s="1071">
        <v>46277</v>
      </c>
      <c r="D1732" s="1081" t="s">
        <v>5231</v>
      </c>
      <c r="E1732" s="1081" t="s">
        <v>5232</v>
      </c>
      <c r="F1732" s="1082"/>
      <c r="G1732" s="1083" t="s">
        <v>4718</v>
      </c>
      <c r="H1732" s="1094"/>
      <c r="I1732" s="1086">
        <f t="shared" si="61"/>
        <v>0</v>
      </c>
      <c r="J1732" s="1087">
        <f t="shared" si="62"/>
        <v>0</v>
      </c>
      <c r="K1732" s="1065"/>
    </row>
    <row r="1733" spans="1:11" s="1066" customFormat="1" ht="49.2" hidden="1" customHeight="1">
      <c r="A1733" s="1074" t="s">
        <v>5729</v>
      </c>
      <c r="B1733" s="1075"/>
      <c r="C1733" s="1071">
        <v>46278</v>
      </c>
      <c r="D1733" s="1081" t="s">
        <v>5233</v>
      </c>
      <c r="E1733" s="1081" t="s">
        <v>5234</v>
      </c>
      <c r="F1733" s="1082"/>
      <c r="G1733" s="1083" t="s">
        <v>5637</v>
      </c>
      <c r="H1733" s="1094"/>
      <c r="I1733" s="1086">
        <f t="shared" si="61"/>
        <v>0</v>
      </c>
      <c r="J1733" s="1087">
        <f t="shared" si="62"/>
        <v>0</v>
      </c>
      <c r="K1733" s="1065"/>
    </row>
    <row r="1734" spans="1:11" s="1066" customFormat="1" ht="49.2" hidden="1" customHeight="1">
      <c r="A1734" s="1074" t="s">
        <v>5010</v>
      </c>
      <c r="B1734" s="1075"/>
      <c r="C1734" s="1071">
        <v>46280</v>
      </c>
      <c r="D1734" s="1081" t="s">
        <v>5235</v>
      </c>
      <c r="E1734" s="1081" t="s">
        <v>5236</v>
      </c>
      <c r="F1734" s="1082"/>
      <c r="G1734" s="1083" t="s">
        <v>5638</v>
      </c>
      <c r="H1734" s="1094"/>
      <c r="I1734" s="1086">
        <f t="shared" si="61"/>
        <v>0</v>
      </c>
      <c r="J1734" s="1087">
        <f t="shared" si="62"/>
        <v>0</v>
      </c>
      <c r="K1734" s="1065"/>
    </row>
    <row r="1735" spans="1:11" s="1066" customFormat="1" ht="49.2" hidden="1" customHeight="1">
      <c r="A1735" s="1074" t="s">
        <v>5056</v>
      </c>
      <c r="B1735" s="1075"/>
      <c r="C1735" s="1071">
        <v>46278</v>
      </c>
      <c r="D1735" s="1081" t="s">
        <v>5237</v>
      </c>
      <c r="E1735" s="1081" t="s">
        <v>5238</v>
      </c>
      <c r="F1735" s="1082"/>
      <c r="G1735" s="1083" t="s">
        <v>1584</v>
      </c>
      <c r="H1735" s="1094"/>
      <c r="I1735" s="1086">
        <f t="shared" si="61"/>
        <v>0</v>
      </c>
      <c r="J1735" s="1087">
        <f t="shared" si="62"/>
        <v>0</v>
      </c>
      <c r="K1735" s="1065"/>
    </row>
    <row r="1736" spans="1:11" s="1066" customFormat="1" ht="49.2" hidden="1" customHeight="1">
      <c r="A1736" s="1074" t="s">
        <v>5048</v>
      </c>
      <c r="B1736" s="1075"/>
      <c r="C1736" s="1071">
        <v>46278</v>
      </c>
      <c r="D1736" s="1081" t="s">
        <v>5239</v>
      </c>
      <c r="E1736" s="1081" t="s">
        <v>5240</v>
      </c>
      <c r="F1736" s="1082"/>
      <c r="G1736" s="1083" t="s">
        <v>5639</v>
      </c>
      <c r="H1736" s="1094"/>
      <c r="I1736" s="1086">
        <f t="shared" si="61"/>
        <v>0</v>
      </c>
      <c r="J1736" s="1087">
        <f t="shared" si="62"/>
        <v>0</v>
      </c>
      <c r="K1736" s="1065"/>
    </row>
    <row r="1737" spans="1:11" s="1066" customFormat="1" ht="49.2" hidden="1" customHeight="1">
      <c r="A1737" s="1074" t="s">
        <v>5134</v>
      </c>
      <c r="B1737" s="1075"/>
      <c r="C1737" s="1071">
        <v>46278</v>
      </c>
      <c r="D1737" s="1081" t="s">
        <v>5241</v>
      </c>
      <c r="E1737" s="1081" t="s">
        <v>5242</v>
      </c>
      <c r="F1737" s="1082"/>
      <c r="G1737" s="1083" t="s">
        <v>4233</v>
      </c>
      <c r="H1737" s="1094"/>
      <c r="I1737" s="1086">
        <f t="shared" si="61"/>
        <v>0</v>
      </c>
      <c r="J1737" s="1087">
        <f t="shared" si="62"/>
        <v>0</v>
      </c>
      <c r="K1737" s="1065"/>
    </row>
    <row r="1738" spans="1:11" s="1066" customFormat="1" ht="49.2" hidden="1" customHeight="1">
      <c r="A1738" s="1074" t="s">
        <v>5055</v>
      </c>
      <c r="B1738" s="1075"/>
      <c r="C1738" s="1071">
        <v>46278</v>
      </c>
      <c r="D1738" s="1081" t="s">
        <v>5243</v>
      </c>
      <c r="E1738" s="1081" t="s">
        <v>5244</v>
      </c>
      <c r="F1738" s="1082"/>
      <c r="G1738" s="1083" t="s">
        <v>5640</v>
      </c>
      <c r="H1738" s="1094"/>
      <c r="I1738" s="1086">
        <f t="shared" si="61"/>
        <v>0</v>
      </c>
      <c r="J1738" s="1087">
        <f t="shared" si="62"/>
        <v>0</v>
      </c>
      <c r="K1738" s="1065"/>
    </row>
    <row r="1739" spans="1:11" s="1066" customFormat="1" ht="49.2" hidden="1" customHeight="1">
      <c r="A1739" s="1074" t="s">
        <v>5010</v>
      </c>
      <c r="B1739" s="1075"/>
      <c r="C1739" s="1071">
        <v>46278</v>
      </c>
      <c r="D1739" s="1081" t="s">
        <v>5245</v>
      </c>
      <c r="E1739" s="1081" t="s">
        <v>5246</v>
      </c>
      <c r="F1739" s="1082"/>
      <c r="G1739" s="1083" t="s">
        <v>5641</v>
      </c>
      <c r="H1739" s="1094"/>
      <c r="I1739" s="1086">
        <f t="shared" si="61"/>
        <v>0</v>
      </c>
      <c r="J1739" s="1087">
        <f t="shared" si="62"/>
        <v>0</v>
      </c>
      <c r="K1739" s="1065"/>
    </row>
    <row r="1740" spans="1:11" s="1066" customFormat="1" ht="49.2" hidden="1" customHeight="1">
      <c r="A1740" s="1074" t="s">
        <v>5010</v>
      </c>
      <c r="B1740" s="1075"/>
      <c r="C1740" s="1071">
        <v>46278</v>
      </c>
      <c r="D1740" s="1081" t="s">
        <v>5247</v>
      </c>
      <c r="E1740" s="1081" t="s">
        <v>5248</v>
      </c>
      <c r="F1740" s="1082"/>
      <c r="G1740" s="1083" t="s">
        <v>5642</v>
      </c>
      <c r="H1740" s="1094"/>
      <c r="I1740" s="1086">
        <f t="shared" si="61"/>
        <v>0</v>
      </c>
      <c r="J1740" s="1087">
        <f t="shared" si="62"/>
        <v>0</v>
      </c>
      <c r="K1740" s="1065"/>
    </row>
    <row r="1741" spans="1:11" s="1066" customFormat="1" ht="49.2" hidden="1" customHeight="1">
      <c r="A1741" s="1074" t="s">
        <v>5001</v>
      </c>
      <c r="B1741" s="1075"/>
      <c r="C1741" s="1071">
        <v>46278</v>
      </c>
      <c r="D1741" s="1081" t="s">
        <v>5249</v>
      </c>
      <c r="E1741" s="1081" t="s">
        <v>5250</v>
      </c>
      <c r="F1741" s="1082"/>
      <c r="G1741" s="1083" t="s">
        <v>3751</v>
      </c>
      <c r="H1741" s="1094"/>
      <c r="I1741" s="1086">
        <f t="shared" si="61"/>
        <v>0</v>
      </c>
      <c r="J1741" s="1087">
        <f t="shared" si="62"/>
        <v>0</v>
      </c>
      <c r="K1741" s="1065"/>
    </row>
    <row r="1742" spans="1:11" s="1066" customFormat="1" ht="49.2" hidden="1" customHeight="1">
      <c r="A1742" s="1074" t="s">
        <v>5001</v>
      </c>
      <c r="B1742" s="1075"/>
      <c r="C1742" s="1071">
        <v>46278</v>
      </c>
      <c r="D1742" s="1081" t="s">
        <v>5251</v>
      </c>
      <c r="E1742" s="1081" t="s">
        <v>5252</v>
      </c>
      <c r="F1742" s="1082"/>
      <c r="G1742" s="1083" t="s">
        <v>3754</v>
      </c>
      <c r="H1742" s="1094"/>
      <c r="I1742" s="1086">
        <f t="shared" si="61"/>
        <v>0</v>
      </c>
      <c r="J1742" s="1087">
        <f t="shared" si="62"/>
        <v>0</v>
      </c>
      <c r="K1742" s="1065"/>
    </row>
    <row r="1743" spans="1:11" s="1066" customFormat="1" ht="49.2" hidden="1" customHeight="1">
      <c r="A1743" s="1074" t="s">
        <v>5001</v>
      </c>
      <c r="B1743" s="1075"/>
      <c r="C1743" s="1071">
        <v>46280</v>
      </c>
      <c r="D1743" s="1081" t="s">
        <v>5253</v>
      </c>
      <c r="E1743" s="1081" t="s">
        <v>5254</v>
      </c>
      <c r="F1743" s="1082"/>
      <c r="G1743" s="1083" t="s">
        <v>4192</v>
      </c>
      <c r="H1743" s="1094"/>
      <c r="I1743" s="1086">
        <f t="shared" si="61"/>
        <v>0</v>
      </c>
      <c r="J1743" s="1087">
        <f t="shared" si="62"/>
        <v>0</v>
      </c>
      <c r="K1743" s="1065"/>
    </row>
    <row r="1744" spans="1:11" s="1066" customFormat="1" ht="49.2" hidden="1" customHeight="1">
      <c r="A1744" s="1074" t="s">
        <v>5072</v>
      </c>
      <c r="B1744" s="1075"/>
      <c r="C1744" s="1071">
        <v>46278</v>
      </c>
      <c r="D1744" s="1081" t="s">
        <v>5255</v>
      </c>
      <c r="E1744" s="1081" t="s">
        <v>5256</v>
      </c>
      <c r="F1744" s="1082"/>
      <c r="G1744" s="1083" t="s">
        <v>1304</v>
      </c>
      <c r="H1744" s="1094"/>
      <c r="I1744" s="1086">
        <f t="shared" si="61"/>
        <v>0</v>
      </c>
      <c r="J1744" s="1087">
        <f t="shared" si="62"/>
        <v>0</v>
      </c>
      <c r="K1744" s="1065"/>
    </row>
    <row r="1745" spans="1:11" s="1066" customFormat="1" ht="49.2" hidden="1" customHeight="1">
      <c r="A1745" s="1074" t="s">
        <v>5730</v>
      </c>
      <c r="B1745" s="1075"/>
      <c r="C1745" s="1071">
        <v>46278</v>
      </c>
      <c r="D1745" s="1081" t="s">
        <v>5257</v>
      </c>
      <c r="E1745" s="1081" t="s">
        <v>5258</v>
      </c>
      <c r="F1745" s="1082"/>
      <c r="G1745" s="1083" t="s">
        <v>1304</v>
      </c>
      <c r="H1745" s="1094"/>
      <c r="I1745" s="1086">
        <f t="shared" si="61"/>
        <v>0</v>
      </c>
      <c r="J1745" s="1087">
        <f t="shared" si="62"/>
        <v>0</v>
      </c>
      <c r="K1745" s="1065"/>
    </row>
    <row r="1746" spans="1:11" s="1066" customFormat="1" ht="49.2" hidden="1" customHeight="1">
      <c r="A1746" s="1074" t="s">
        <v>5008</v>
      </c>
      <c r="B1746" s="1075"/>
      <c r="C1746" s="1071">
        <v>46278</v>
      </c>
      <c r="D1746" s="1081" t="s">
        <v>5259</v>
      </c>
      <c r="E1746" s="1081" t="s">
        <v>5260</v>
      </c>
      <c r="F1746" s="1082"/>
      <c r="G1746" s="1083" t="s">
        <v>1461</v>
      </c>
      <c r="H1746" s="1094"/>
      <c r="I1746" s="1086">
        <f t="shared" si="61"/>
        <v>0</v>
      </c>
      <c r="J1746" s="1087">
        <f t="shared" si="62"/>
        <v>0</v>
      </c>
      <c r="K1746" s="1065"/>
    </row>
    <row r="1747" spans="1:11" s="1066" customFormat="1" ht="49.2" hidden="1" customHeight="1">
      <c r="A1747" s="1074" t="s">
        <v>5008</v>
      </c>
      <c r="B1747" s="1075"/>
      <c r="C1747" s="1071">
        <v>46278</v>
      </c>
      <c r="D1747" s="1081" t="s">
        <v>5261</v>
      </c>
      <c r="E1747" s="1081" t="s">
        <v>5262</v>
      </c>
      <c r="F1747" s="1082"/>
      <c r="G1747" s="1083" t="s">
        <v>1304</v>
      </c>
      <c r="H1747" s="1094"/>
      <c r="I1747" s="1086">
        <f t="shared" si="61"/>
        <v>0</v>
      </c>
      <c r="J1747" s="1087">
        <f t="shared" si="62"/>
        <v>0</v>
      </c>
      <c r="K1747" s="1065"/>
    </row>
    <row r="1748" spans="1:11" s="1066" customFormat="1" ht="49.2" hidden="1" customHeight="1">
      <c r="A1748" s="1074" t="s">
        <v>5008</v>
      </c>
      <c r="B1748" s="1075"/>
      <c r="C1748" s="1071">
        <v>46278</v>
      </c>
      <c r="D1748" s="1081" t="s">
        <v>5263</v>
      </c>
      <c r="E1748" s="1081" t="s">
        <v>5264</v>
      </c>
      <c r="F1748" s="1082"/>
      <c r="G1748" s="1083" t="s">
        <v>1304</v>
      </c>
      <c r="H1748" s="1094"/>
      <c r="I1748" s="1086">
        <f t="shared" si="61"/>
        <v>0</v>
      </c>
      <c r="J1748" s="1087">
        <f t="shared" si="62"/>
        <v>0</v>
      </c>
      <c r="K1748" s="1065"/>
    </row>
    <row r="1749" spans="1:11" s="1066" customFormat="1" ht="49.2" hidden="1" customHeight="1">
      <c r="A1749" s="1074" t="s">
        <v>5021</v>
      </c>
      <c r="B1749" s="1075"/>
      <c r="C1749" s="1071">
        <v>46278</v>
      </c>
      <c r="D1749" s="1081" t="s">
        <v>5265</v>
      </c>
      <c r="E1749" s="1081" t="s">
        <v>5266</v>
      </c>
      <c r="F1749" s="1082"/>
      <c r="G1749" s="1083" t="s">
        <v>5643</v>
      </c>
      <c r="H1749" s="1094"/>
      <c r="I1749" s="1086">
        <f t="shared" si="61"/>
        <v>0</v>
      </c>
      <c r="J1749" s="1087">
        <f t="shared" si="62"/>
        <v>0</v>
      </c>
      <c r="K1749" s="1065"/>
    </row>
    <row r="1750" spans="1:11" s="1066" customFormat="1" ht="49.2" hidden="1" customHeight="1">
      <c r="A1750" s="1074" t="s">
        <v>5724</v>
      </c>
      <c r="B1750" s="1075"/>
      <c r="C1750" s="1071">
        <v>46279</v>
      </c>
      <c r="D1750" s="1081" t="s">
        <v>5267</v>
      </c>
      <c r="E1750" s="1081" t="s">
        <v>5268</v>
      </c>
      <c r="F1750" s="1082"/>
      <c r="G1750" s="1083" t="s">
        <v>5644</v>
      </c>
      <c r="H1750" s="1094"/>
      <c r="I1750" s="1086">
        <f t="shared" si="61"/>
        <v>0</v>
      </c>
      <c r="J1750" s="1087">
        <f t="shared" si="62"/>
        <v>0</v>
      </c>
      <c r="K1750" s="1065"/>
    </row>
    <row r="1751" spans="1:11" s="1066" customFormat="1" ht="49.2" hidden="1" customHeight="1">
      <c r="A1751" s="1074" t="s">
        <v>5057</v>
      </c>
      <c r="B1751" s="1075"/>
      <c r="C1751" s="1071">
        <v>46279</v>
      </c>
      <c r="D1751" s="1081" t="s">
        <v>5269</v>
      </c>
      <c r="E1751" s="1081" t="s">
        <v>5270</v>
      </c>
      <c r="F1751" s="1082"/>
      <c r="G1751" s="1083" t="s">
        <v>5645</v>
      </c>
      <c r="H1751" s="1094"/>
      <c r="I1751" s="1086">
        <f t="shared" si="61"/>
        <v>0</v>
      </c>
      <c r="J1751" s="1087">
        <f t="shared" si="62"/>
        <v>0</v>
      </c>
      <c r="K1751" s="1065"/>
    </row>
    <row r="1752" spans="1:11" s="1066" customFormat="1" ht="49.2" hidden="1" customHeight="1">
      <c r="A1752" s="1074" t="s">
        <v>5724</v>
      </c>
      <c r="B1752" s="1075"/>
      <c r="C1752" s="1071">
        <v>46279</v>
      </c>
      <c r="D1752" s="1081" t="s">
        <v>5271</v>
      </c>
      <c r="E1752" s="1081" t="s">
        <v>5272</v>
      </c>
      <c r="F1752" s="1082"/>
      <c r="G1752" s="1083" t="s">
        <v>2667</v>
      </c>
      <c r="H1752" s="1094"/>
      <c r="I1752" s="1086">
        <f t="shared" si="61"/>
        <v>0</v>
      </c>
      <c r="J1752" s="1087">
        <f t="shared" si="62"/>
        <v>0</v>
      </c>
      <c r="K1752" s="1065"/>
    </row>
    <row r="1753" spans="1:11" s="1066" customFormat="1" ht="49.2" hidden="1" customHeight="1">
      <c r="A1753" s="1074" t="s">
        <v>5724</v>
      </c>
      <c r="B1753" s="1075"/>
      <c r="C1753" s="1071">
        <v>46279</v>
      </c>
      <c r="D1753" s="1081" t="s">
        <v>5273</v>
      </c>
      <c r="E1753" s="1081" t="s">
        <v>5274</v>
      </c>
      <c r="F1753" s="1082"/>
      <c r="G1753" s="1083" t="s">
        <v>5625</v>
      </c>
      <c r="H1753" s="1094"/>
      <c r="I1753" s="1086">
        <f t="shared" si="61"/>
        <v>0</v>
      </c>
      <c r="J1753" s="1087">
        <f t="shared" si="62"/>
        <v>0</v>
      </c>
      <c r="K1753" s="1065"/>
    </row>
    <row r="1754" spans="1:11" s="1066" customFormat="1" ht="49.2" hidden="1" customHeight="1">
      <c r="A1754" s="1074" t="s">
        <v>5170</v>
      </c>
      <c r="B1754" s="1075"/>
      <c r="C1754" s="1071">
        <v>46279</v>
      </c>
      <c r="D1754" s="1081" t="s">
        <v>5275</v>
      </c>
      <c r="E1754" s="1081" t="s">
        <v>5276</v>
      </c>
      <c r="F1754" s="1082"/>
      <c r="G1754" s="1083" t="s">
        <v>4233</v>
      </c>
      <c r="H1754" s="1094"/>
      <c r="I1754" s="1086">
        <f t="shared" si="61"/>
        <v>0</v>
      </c>
      <c r="J1754" s="1087">
        <f t="shared" si="62"/>
        <v>0</v>
      </c>
      <c r="K1754" s="1065"/>
    </row>
    <row r="1755" spans="1:11" s="1066" customFormat="1" ht="49.2" hidden="1" customHeight="1">
      <c r="A1755" s="1074" t="s">
        <v>5135</v>
      </c>
      <c r="B1755" s="1075"/>
      <c r="C1755" s="1071">
        <v>46279</v>
      </c>
      <c r="D1755" s="1081" t="s">
        <v>5277</v>
      </c>
      <c r="E1755" s="1081" t="s">
        <v>5278</v>
      </c>
      <c r="F1755" s="1082"/>
      <c r="G1755" s="1083" t="s">
        <v>1584</v>
      </c>
      <c r="H1755" s="1094"/>
      <c r="I1755" s="1086">
        <f t="shared" si="61"/>
        <v>0</v>
      </c>
      <c r="J1755" s="1087">
        <f t="shared" si="62"/>
        <v>0</v>
      </c>
      <c r="K1755" s="1065"/>
    </row>
    <row r="1756" spans="1:11" s="1066" customFormat="1" ht="49.2" hidden="1" customHeight="1">
      <c r="A1756" s="1074" t="s">
        <v>5731</v>
      </c>
      <c r="B1756" s="1075"/>
      <c r="C1756" s="1071">
        <v>46279</v>
      </c>
      <c r="D1756" s="1081" t="s">
        <v>5279</v>
      </c>
      <c r="E1756" s="1081" t="s">
        <v>5280</v>
      </c>
      <c r="F1756" s="1082"/>
      <c r="G1756" s="1083" t="s">
        <v>5646</v>
      </c>
      <c r="H1756" s="1094"/>
      <c r="I1756" s="1086">
        <f t="shared" si="61"/>
        <v>0</v>
      </c>
      <c r="J1756" s="1087">
        <f t="shared" si="62"/>
        <v>0</v>
      </c>
      <c r="K1756" s="1065"/>
    </row>
    <row r="1757" spans="1:11" s="1066" customFormat="1" ht="49.2" hidden="1" customHeight="1">
      <c r="A1757" s="1074" t="s">
        <v>5080</v>
      </c>
      <c r="B1757" s="1075"/>
      <c r="C1757" s="1071">
        <v>46279</v>
      </c>
      <c r="D1757" s="1081" t="s">
        <v>5281</v>
      </c>
      <c r="E1757" s="1081" t="s">
        <v>5282</v>
      </c>
      <c r="F1757" s="1082"/>
      <c r="G1757" s="1083" t="s">
        <v>5647</v>
      </c>
      <c r="H1757" s="1094"/>
      <c r="I1757" s="1086">
        <f t="shared" si="61"/>
        <v>0</v>
      </c>
      <c r="J1757" s="1087">
        <f t="shared" si="62"/>
        <v>0</v>
      </c>
      <c r="K1757" s="1065"/>
    </row>
    <row r="1758" spans="1:11" s="1066" customFormat="1" ht="49.2" hidden="1" customHeight="1">
      <c r="A1758" s="1074" t="s">
        <v>5010</v>
      </c>
      <c r="B1758" s="1075"/>
      <c r="C1758" s="1071">
        <v>46279</v>
      </c>
      <c r="D1758" s="1081" t="s">
        <v>5283</v>
      </c>
      <c r="E1758" s="1081" t="s">
        <v>5284</v>
      </c>
      <c r="F1758" s="1082"/>
      <c r="G1758" s="1083" t="s">
        <v>5648</v>
      </c>
      <c r="H1758" s="1094"/>
      <c r="I1758" s="1086">
        <f t="shared" si="61"/>
        <v>0</v>
      </c>
      <c r="J1758" s="1087">
        <f t="shared" si="62"/>
        <v>0</v>
      </c>
      <c r="K1758" s="1065"/>
    </row>
    <row r="1759" spans="1:11" s="1066" customFormat="1" ht="49.2" hidden="1" customHeight="1">
      <c r="A1759" s="1074" t="s">
        <v>5010</v>
      </c>
      <c r="B1759" s="1075"/>
      <c r="C1759" s="1071">
        <v>46279</v>
      </c>
      <c r="D1759" s="1081" t="s">
        <v>5285</v>
      </c>
      <c r="E1759" s="1081" t="s">
        <v>5286</v>
      </c>
      <c r="F1759" s="1082"/>
      <c r="G1759" s="1083" t="s">
        <v>5649</v>
      </c>
      <c r="H1759" s="1094"/>
      <c r="I1759" s="1086">
        <f t="shared" si="61"/>
        <v>0</v>
      </c>
      <c r="J1759" s="1087">
        <f t="shared" si="62"/>
        <v>0</v>
      </c>
      <c r="K1759" s="1065"/>
    </row>
    <row r="1760" spans="1:11" s="1066" customFormat="1" ht="49.2" hidden="1" customHeight="1">
      <c r="A1760" s="1074" t="s">
        <v>5005</v>
      </c>
      <c r="B1760" s="1075"/>
      <c r="C1760" s="1071">
        <v>46279</v>
      </c>
      <c r="D1760" s="1081" t="s">
        <v>5287</v>
      </c>
      <c r="E1760" s="1081" t="s">
        <v>5288</v>
      </c>
      <c r="F1760" s="1082"/>
      <c r="G1760" s="1083" t="s">
        <v>5650</v>
      </c>
      <c r="H1760" s="1094"/>
      <c r="I1760" s="1086">
        <f t="shared" si="61"/>
        <v>0</v>
      </c>
      <c r="J1760" s="1087">
        <f t="shared" si="62"/>
        <v>0</v>
      </c>
      <c r="K1760" s="1065"/>
    </row>
    <row r="1761" spans="1:11" s="1066" customFormat="1" ht="49.2" hidden="1" customHeight="1">
      <c r="A1761" s="1074" t="s">
        <v>5044</v>
      </c>
      <c r="B1761" s="1075"/>
      <c r="C1761" s="1071">
        <v>46279</v>
      </c>
      <c r="D1761" s="1081" t="s">
        <v>5289</v>
      </c>
      <c r="E1761" s="1081" t="s">
        <v>5290</v>
      </c>
      <c r="F1761" s="1082"/>
      <c r="G1761" s="1083" t="s">
        <v>5651</v>
      </c>
      <c r="H1761" s="1094"/>
      <c r="I1761" s="1086">
        <f t="shared" si="61"/>
        <v>0</v>
      </c>
      <c r="J1761" s="1087">
        <f t="shared" si="62"/>
        <v>0</v>
      </c>
      <c r="K1761" s="1065"/>
    </row>
    <row r="1762" spans="1:11" s="1066" customFormat="1" ht="49.2" hidden="1" customHeight="1">
      <c r="A1762" s="1074" t="s">
        <v>5055</v>
      </c>
      <c r="B1762" s="1075"/>
      <c r="C1762" s="1071">
        <v>46279</v>
      </c>
      <c r="D1762" s="1081" t="s">
        <v>5291</v>
      </c>
      <c r="E1762" s="1081" t="s">
        <v>5292</v>
      </c>
      <c r="F1762" s="1082"/>
      <c r="G1762" s="1083" t="s">
        <v>5652</v>
      </c>
      <c r="H1762" s="1094"/>
      <c r="I1762" s="1086">
        <f t="shared" si="61"/>
        <v>0</v>
      </c>
      <c r="J1762" s="1087">
        <f t="shared" si="62"/>
        <v>0</v>
      </c>
      <c r="K1762" s="1065"/>
    </row>
    <row r="1763" spans="1:11" s="1066" customFormat="1" ht="49.2" hidden="1" customHeight="1">
      <c r="A1763" s="1074" t="s">
        <v>5731</v>
      </c>
      <c r="B1763" s="1075"/>
      <c r="C1763" s="1071">
        <v>46279</v>
      </c>
      <c r="D1763" s="1081" t="s">
        <v>5293</v>
      </c>
      <c r="E1763" s="1081" t="s">
        <v>5294</v>
      </c>
      <c r="F1763" s="1082"/>
      <c r="G1763" s="1083" t="s">
        <v>5653</v>
      </c>
      <c r="H1763" s="1094"/>
      <c r="I1763" s="1086">
        <f t="shared" si="61"/>
        <v>0</v>
      </c>
      <c r="J1763" s="1087">
        <f t="shared" si="62"/>
        <v>0</v>
      </c>
      <c r="K1763" s="1065"/>
    </row>
    <row r="1764" spans="1:11" s="1066" customFormat="1" ht="49.2" hidden="1" customHeight="1">
      <c r="A1764" s="1074" t="s">
        <v>5729</v>
      </c>
      <c r="B1764" s="1075"/>
      <c r="C1764" s="1071">
        <v>46277</v>
      </c>
      <c r="D1764" s="1081" t="s">
        <v>5295</v>
      </c>
      <c r="E1764" s="1081" t="s">
        <v>5296</v>
      </c>
      <c r="F1764" s="1082"/>
      <c r="G1764" s="1083" t="s">
        <v>5654</v>
      </c>
      <c r="H1764" s="1094"/>
      <c r="I1764" s="1086">
        <f t="shared" si="61"/>
        <v>0</v>
      </c>
      <c r="J1764" s="1087">
        <f t="shared" si="62"/>
        <v>0</v>
      </c>
      <c r="K1764" s="1065"/>
    </row>
    <row r="1765" spans="1:11" s="1066" customFormat="1" ht="49.2" hidden="1" customHeight="1">
      <c r="A1765" s="1074" t="s">
        <v>5006</v>
      </c>
      <c r="B1765" s="1075"/>
      <c r="C1765" s="1071">
        <v>46279</v>
      </c>
      <c r="D1765" s="1081" t="s">
        <v>5297</v>
      </c>
      <c r="E1765" s="1081" t="s">
        <v>5298</v>
      </c>
      <c r="F1765" s="1082"/>
      <c r="G1765" s="1083" t="s">
        <v>4736</v>
      </c>
      <c r="H1765" s="1094"/>
      <c r="I1765" s="1086">
        <f t="shared" si="61"/>
        <v>0</v>
      </c>
      <c r="J1765" s="1087">
        <f t="shared" si="62"/>
        <v>0</v>
      </c>
      <c r="K1765" s="1065"/>
    </row>
    <row r="1766" spans="1:11" s="1066" customFormat="1" ht="49.2" hidden="1" customHeight="1">
      <c r="A1766" s="1074" t="s">
        <v>5025</v>
      </c>
      <c r="B1766" s="1075"/>
      <c r="C1766" s="1071">
        <v>46280</v>
      </c>
      <c r="D1766" s="1081" t="s">
        <v>5299</v>
      </c>
      <c r="E1766" s="1081" t="s">
        <v>5300</v>
      </c>
      <c r="F1766" s="1082"/>
      <c r="G1766" s="1083" t="s">
        <v>5024</v>
      </c>
      <c r="H1766" s="1094"/>
      <c r="I1766" s="1086">
        <f t="shared" si="61"/>
        <v>0</v>
      </c>
      <c r="J1766" s="1087">
        <f t="shared" si="62"/>
        <v>0</v>
      </c>
      <c r="K1766" s="1065"/>
    </row>
    <row r="1767" spans="1:11" s="1066" customFormat="1" ht="49.2" hidden="1" customHeight="1">
      <c r="A1767" s="1074" t="s">
        <v>5002</v>
      </c>
      <c r="B1767" s="1075"/>
      <c r="C1767" s="1071">
        <v>46280</v>
      </c>
      <c r="D1767" s="1081" t="s">
        <v>5301</v>
      </c>
      <c r="E1767" s="1081" t="s">
        <v>5302</v>
      </c>
      <c r="F1767" s="1082"/>
      <c r="G1767" s="1083" t="s">
        <v>4349</v>
      </c>
      <c r="H1767" s="1094"/>
      <c r="I1767" s="1086">
        <f t="shared" ref="I1767:I1830" si="63">H1767*F1767</f>
        <v>0</v>
      </c>
      <c r="J1767" s="1087">
        <f t="shared" ref="J1767:J1830" si="64">I1767*G1767</f>
        <v>0</v>
      </c>
      <c r="K1767" s="1065"/>
    </row>
    <row r="1768" spans="1:11" s="1066" customFormat="1" ht="49.2" hidden="1" customHeight="1">
      <c r="A1768" s="1074" t="s">
        <v>5007</v>
      </c>
      <c r="B1768" s="1075"/>
      <c r="C1768" s="1071">
        <v>46280</v>
      </c>
      <c r="D1768" s="1081" t="s">
        <v>5303</v>
      </c>
      <c r="E1768" s="1081" t="s">
        <v>5304</v>
      </c>
      <c r="F1768" s="1082"/>
      <c r="G1768" s="1083" t="s">
        <v>3573</v>
      </c>
      <c r="H1768" s="1094"/>
      <c r="I1768" s="1086">
        <f t="shared" si="63"/>
        <v>0</v>
      </c>
      <c r="J1768" s="1087">
        <f t="shared" si="64"/>
        <v>0</v>
      </c>
      <c r="K1768" s="1065"/>
    </row>
    <row r="1769" spans="1:11" s="1066" customFormat="1" ht="49.2" hidden="1" customHeight="1">
      <c r="A1769" s="1074" t="s">
        <v>5055</v>
      </c>
      <c r="B1769" s="1075"/>
      <c r="C1769" s="1071">
        <v>46280</v>
      </c>
      <c r="D1769" s="1081" t="s">
        <v>5305</v>
      </c>
      <c r="E1769" s="1081" t="s">
        <v>5306</v>
      </c>
      <c r="F1769" s="1082"/>
      <c r="G1769" s="1083" t="s">
        <v>3573</v>
      </c>
      <c r="H1769" s="1094"/>
      <c r="I1769" s="1086">
        <f t="shared" si="63"/>
        <v>0</v>
      </c>
      <c r="J1769" s="1087">
        <f t="shared" si="64"/>
        <v>0</v>
      </c>
      <c r="K1769" s="1065"/>
    </row>
    <row r="1770" spans="1:11" s="1066" customFormat="1" ht="49.2" hidden="1" customHeight="1">
      <c r="A1770" s="1074" t="s">
        <v>5044</v>
      </c>
      <c r="B1770" s="1075"/>
      <c r="C1770" s="1071">
        <v>46280</v>
      </c>
      <c r="D1770" s="1081" t="s">
        <v>5307</v>
      </c>
      <c r="E1770" s="1081" t="s">
        <v>5308</v>
      </c>
      <c r="F1770" s="1082"/>
      <c r="G1770" s="1083" t="s">
        <v>3573</v>
      </c>
      <c r="H1770" s="1094"/>
      <c r="I1770" s="1086">
        <f t="shared" si="63"/>
        <v>0</v>
      </c>
      <c r="J1770" s="1087">
        <f t="shared" si="64"/>
        <v>0</v>
      </c>
      <c r="K1770" s="1065"/>
    </row>
    <row r="1771" spans="1:11" s="1066" customFormat="1" ht="49.2" hidden="1" customHeight="1">
      <c r="A1771" s="1074" t="s">
        <v>5010</v>
      </c>
      <c r="B1771" s="1075"/>
      <c r="C1771" s="1071">
        <v>46280</v>
      </c>
      <c r="D1771" s="1081" t="s">
        <v>5309</v>
      </c>
      <c r="E1771" s="1081" t="s">
        <v>5310</v>
      </c>
      <c r="F1771" s="1082"/>
      <c r="G1771" s="1083" t="s">
        <v>5655</v>
      </c>
      <c r="H1771" s="1094"/>
      <c r="I1771" s="1086">
        <f t="shared" si="63"/>
        <v>0</v>
      </c>
      <c r="J1771" s="1087">
        <f t="shared" si="64"/>
        <v>0</v>
      </c>
      <c r="K1771" s="1065"/>
    </row>
    <row r="1772" spans="1:11" s="1066" customFormat="1" ht="49.2" hidden="1" customHeight="1">
      <c r="A1772" s="1074" t="s">
        <v>5010</v>
      </c>
      <c r="B1772" s="1075"/>
      <c r="C1772" s="1071">
        <v>46280</v>
      </c>
      <c r="D1772" s="1081" t="s">
        <v>5311</v>
      </c>
      <c r="E1772" s="1081" t="s">
        <v>5312</v>
      </c>
      <c r="F1772" s="1082"/>
      <c r="G1772" s="1083" t="s">
        <v>5656</v>
      </c>
      <c r="H1772" s="1094"/>
      <c r="I1772" s="1086">
        <f t="shared" si="63"/>
        <v>0</v>
      </c>
      <c r="J1772" s="1087">
        <f t="shared" si="64"/>
        <v>0</v>
      </c>
      <c r="K1772" s="1065"/>
    </row>
    <row r="1773" spans="1:11" s="1066" customFormat="1" ht="49.2" hidden="1" customHeight="1">
      <c r="A1773" s="1074" t="s">
        <v>5048</v>
      </c>
      <c r="B1773" s="1075"/>
      <c r="C1773" s="1071">
        <v>46281</v>
      </c>
      <c r="D1773" s="1081" t="s">
        <v>5313</v>
      </c>
      <c r="E1773" s="1081" t="s">
        <v>5314</v>
      </c>
      <c r="F1773" s="1082"/>
      <c r="G1773" s="1083" t="s">
        <v>5657</v>
      </c>
      <c r="H1773" s="1094"/>
      <c r="I1773" s="1086">
        <f t="shared" si="63"/>
        <v>0</v>
      </c>
      <c r="J1773" s="1087">
        <f t="shared" si="64"/>
        <v>0</v>
      </c>
      <c r="K1773" s="1065"/>
    </row>
    <row r="1774" spans="1:11" s="1066" customFormat="1" ht="49.2" hidden="1" customHeight="1">
      <c r="A1774" s="1074" t="s">
        <v>5057</v>
      </c>
      <c r="B1774" s="1075"/>
      <c r="C1774" s="1071">
        <v>46280</v>
      </c>
      <c r="D1774" s="1081" t="s">
        <v>5315</v>
      </c>
      <c r="E1774" s="1081" t="s">
        <v>5316</v>
      </c>
      <c r="F1774" s="1082"/>
      <c r="G1774" s="1083" t="s">
        <v>2245</v>
      </c>
      <c r="H1774" s="1094"/>
      <c r="I1774" s="1086">
        <f t="shared" si="63"/>
        <v>0</v>
      </c>
      <c r="J1774" s="1087">
        <f t="shared" si="64"/>
        <v>0</v>
      </c>
      <c r="K1774" s="1065"/>
    </row>
    <row r="1775" spans="1:11" s="1066" customFormat="1" ht="49.2" hidden="1" customHeight="1">
      <c r="A1775" s="1074" t="s">
        <v>5025</v>
      </c>
      <c r="B1775" s="1075"/>
      <c r="C1775" s="1071">
        <v>46280</v>
      </c>
      <c r="D1775" s="1081" t="s">
        <v>5317</v>
      </c>
      <c r="E1775" s="1081" t="s">
        <v>5318</v>
      </c>
      <c r="F1775" s="1082"/>
      <c r="G1775" s="1083" t="s">
        <v>5658</v>
      </c>
      <c r="H1775" s="1094"/>
      <c r="I1775" s="1086">
        <f t="shared" si="63"/>
        <v>0</v>
      </c>
      <c r="J1775" s="1087">
        <f t="shared" si="64"/>
        <v>0</v>
      </c>
      <c r="K1775" s="1065"/>
    </row>
    <row r="1776" spans="1:11" s="1066" customFormat="1" ht="49.2" hidden="1" customHeight="1">
      <c r="A1776" s="1074" t="s">
        <v>5002</v>
      </c>
      <c r="B1776" s="1075"/>
      <c r="C1776" s="1071">
        <v>46280</v>
      </c>
      <c r="D1776" s="1081" t="s">
        <v>5319</v>
      </c>
      <c r="E1776" s="1081" t="s">
        <v>5320</v>
      </c>
      <c r="F1776" s="1082"/>
      <c r="G1776" s="1083" t="s">
        <v>4349</v>
      </c>
      <c r="H1776" s="1094"/>
      <c r="I1776" s="1086">
        <f t="shared" si="63"/>
        <v>0</v>
      </c>
      <c r="J1776" s="1087">
        <f t="shared" si="64"/>
        <v>0</v>
      </c>
      <c r="K1776" s="1065"/>
    </row>
    <row r="1777" spans="1:11" s="1066" customFormat="1" ht="49.2" hidden="1" customHeight="1">
      <c r="A1777" s="1074" t="s">
        <v>5732</v>
      </c>
      <c r="B1777" s="1075"/>
      <c r="C1777" s="1071">
        <v>46286</v>
      </c>
      <c r="D1777" s="1081" t="s">
        <v>5321</v>
      </c>
      <c r="E1777" s="1081" t="s">
        <v>5322</v>
      </c>
      <c r="F1777" s="1082"/>
      <c r="G1777" s="1083" t="s">
        <v>4127</v>
      </c>
      <c r="H1777" s="1094"/>
      <c r="I1777" s="1086">
        <f t="shared" si="63"/>
        <v>0</v>
      </c>
      <c r="J1777" s="1087">
        <f t="shared" si="64"/>
        <v>0</v>
      </c>
      <c r="K1777" s="1065"/>
    </row>
    <row r="1778" spans="1:11" s="1066" customFormat="1" ht="49.2" hidden="1" customHeight="1">
      <c r="A1778" s="1074" t="s">
        <v>5055</v>
      </c>
      <c r="B1778" s="1075"/>
      <c r="C1778" s="1071">
        <v>46286</v>
      </c>
      <c r="D1778" s="1081" t="s">
        <v>5323</v>
      </c>
      <c r="E1778" s="1081" t="s">
        <v>5324</v>
      </c>
      <c r="F1778" s="1082"/>
      <c r="G1778" s="1083" t="s">
        <v>3855</v>
      </c>
      <c r="H1778" s="1094"/>
      <c r="I1778" s="1086">
        <f t="shared" si="63"/>
        <v>0</v>
      </c>
      <c r="J1778" s="1087">
        <f t="shared" si="64"/>
        <v>0</v>
      </c>
      <c r="K1778" s="1065"/>
    </row>
    <row r="1779" spans="1:11" s="1066" customFormat="1" ht="49.2" hidden="1" customHeight="1">
      <c r="A1779" s="1074" t="s">
        <v>5058</v>
      </c>
      <c r="B1779" s="1075"/>
      <c r="C1779" s="1071">
        <v>46280</v>
      </c>
      <c r="D1779" s="1081" t="s">
        <v>5325</v>
      </c>
      <c r="E1779" s="1081" t="s">
        <v>5326</v>
      </c>
      <c r="F1779" s="1082"/>
      <c r="G1779" s="1083" t="s">
        <v>1461</v>
      </c>
      <c r="H1779" s="1094"/>
      <c r="I1779" s="1086">
        <f t="shared" si="63"/>
        <v>0</v>
      </c>
      <c r="J1779" s="1087">
        <f t="shared" si="64"/>
        <v>0</v>
      </c>
      <c r="K1779" s="1065"/>
    </row>
    <row r="1780" spans="1:11" s="1066" customFormat="1" ht="49.2" hidden="1" customHeight="1">
      <c r="A1780" s="1074" t="s">
        <v>5058</v>
      </c>
      <c r="B1780" s="1075"/>
      <c r="C1780" s="1071">
        <v>46280</v>
      </c>
      <c r="D1780" s="1081" t="s">
        <v>5327</v>
      </c>
      <c r="E1780" s="1081" t="s">
        <v>5328</v>
      </c>
      <c r="F1780" s="1082"/>
      <c r="G1780" s="1083" t="s">
        <v>1304</v>
      </c>
      <c r="H1780" s="1094"/>
      <c r="I1780" s="1086">
        <f t="shared" si="63"/>
        <v>0</v>
      </c>
      <c r="J1780" s="1087">
        <f t="shared" si="64"/>
        <v>0</v>
      </c>
      <c r="K1780" s="1065"/>
    </row>
    <row r="1781" spans="1:11" s="1066" customFormat="1" ht="49.2" hidden="1" customHeight="1">
      <c r="A1781" s="1074" t="s">
        <v>5058</v>
      </c>
      <c r="B1781" s="1075"/>
      <c r="C1781" s="1071">
        <v>46280</v>
      </c>
      <c r="D1781" s="1081" t="s">
        <v>5329</v>
      </c>
      <c r="E1781" s="1081" t="s">
        <v>5330</v>
      </c>
      <c r="F1781" s="1082"/>
      <c r="G1781" s="1083" t="s">
        <v>1304</v>
      </c>
      <c r="H1781" s="1094"/>
      <c r="I1781" s="1086">
        <f t="shared" si="63"/>
        <v>0</v>
      </c>
      <c r="J1781" s="1087">
        <f t="shared" si="64"/>
        <v>0</v>
      </c>
      <c r="K1781" s="1065"/>
    </row>
    <row r="1782" spans="1:11" s="1066" customFormat="1" ht="49.2" hidden="1" customHeight="1">
      <c r="A1782" s="1074" t="s">
        <v>5058</v>
      </c>
      <c r="B1782" s="1075"/>
      <c r="C1782" s="1071">
        <v>46280</v>
      </c>
      <c r="D1782" s="1081" t="s">
        <v>5331</v>
      </c>
      <c r="E1782" s="1081" t="s">
        <v>5332</v>
      </c>
      <c r="F1782" s="1082"/>
      <c r="G1782" s="1083" t="s">
        <v>1304</v>
      </c>
      <c r="H1782" s="1094"/>
      <c r="I1782" s="1086">
        <f t="shared" si="63"/>
        <v>0</v>
      </c>
      <c r="J1782" s="1087">
        <f t="shared" si="64"/>
        <v>0</v>
      </c>
      <c r="K1782" s="1065"/>
    </row>
    <row r="1783" spans="1:11" s="1066" customFormat="1" ht="49.2" hidden="1" customHeight="1">
      <c r="A1783" s="1074" t="s">
        <v>5057</v>
      </c>
      <c r="B1783" s="1075"/>
      <c r="C1783" s="1071">
        <v>46280</v>
      </c>
      <c r="D1783" s="1081" t="s">
        <v>5333</v>
      </c>
      <c r="E1783" s="1081" t="s">
        <v>5334</v>
      </c>
      <c r="F1783" s="1082"/>
      <c r="G1783" s="1083" t="s">
        <v>5659</v>
      </c>
      <c r="H1783" s="1094"/>
      <c r="I1783" s="1086">
        <f t="shared" si="63"/>
        <v>0</v>
      </c>
      <c r="J1783" s="1087">
        <f t="shared" si="64"/>
        <v>0</v>
      </c>
      <c r="K1783" s="1065"/>
    </row>
    <row r="1784" spans="1:11" s="1066" customFormat="1" ht="49.2" hidden="1" customHeight="1">
      <c r="A1784" s="1074" t="s">
        <v>5057</v>
      </c>
      <c r="B1784" s="1075"/>
      <c r="C1784" s="1071">
        <v>46280</v>
      </c>
      <c r="D1784" s="1081" t="s">
        <v>5335</v>
      </c>
      <c r="E1784" s="1081" t="s">
        <v>5336</v>
      </c>
      <c r="F1784" s="1082"/>
      <c r="G1784" s="1083" t="s">
        <v>2246</v>
      </c>
      <c r="H1784" s="1094"/>
      <c r="I1784" s="1086">
        <f t="shared" si="63"/>
        <v>0</v>
      </c>
      <c r="J1784" s="1087">
        <f t="shared" si="64"/>
        <v>0</v>
      </c>
      <c r="K1784" s="1065"/>
    </row>
    <row r="1785" spans="1:11" s="1066" customFormat="1" ht="49.2" hidden="1" customHeight="1">
      <c r="A1785" s="1074" t="s">
        <v>5055</v>
      </c>
      <c r="B1785" s="1075"/>
      <c r="C1785" s="1071">
        <v>46281</v>
      </c>
      <c r="D1785" s="1081" t="s">
        <v>5337</v>
      </c>
      <c r="E1785" s="1081" t="s">
        <v>5338</v>
      </c>
      <c r="F1785" s="1082"/>
      <c r="G1785" s="1083" t="s">
        <v>5660</v>
      </c>
      <c r="H1785" s="1094"/>
      <c r="I1785" s="1086">
        <f t="shared" si="63"/>
        <v>0</v>
      </c>
      <c r="J1785" s="1087">
        <f t="shared" si="64"/>
        <v>0</v>
      </c>
      <c r="K1785" s="1065"/>
    </row>
    <row r="1786" spans="1:11" s="1066" customFormat="1" ht="49.2" hidden="1" customHeight="1">
      <c r="A1786" s="1074" t="s">
        <v>5055</v>
      </c>
      <c r="B1786" s="1075"/>
      <c r="C1786" s="1071">
        <v>46281</v>
      </c>
      <c r="D1786" s="1081" t="s">
        <v>5339</v>
      </c>
      <c r="E1786" s="1081" t="s">
        <v>5340</v>
      </c>
      <c r="F1786" s="1082"/>
      <c r="G1786" s="1083" t="s">
        <v>5661</v>
      </c>
      <c r="H1786" s="1094"/>
      <c r="I1786" s="1086">
        <f t="shared" si="63"/>
        <v>0</v>
      </c>
      <c r="J1786" s="1087">
        <f t="shared" si="64"/>
        <v>0</v>
      </c>
      <c r="K1786" s="1065"/>
    </row>
    <row r="1787" spans="1:11" s="1066" customFormat="1" ht="49.2" hidden="1" customHeight="1">
      <c r="A1787" s="1074" t="s">
        <v>5733</v>
      </c>
      <c r="B1787" s="1075"/>
      <c r="C1787" s="1071">
        <v>46281</v>
      </c>
      <c r="D1787" s="1081" t="s">
        <v>5341</v>
      </c>
      <c r="E1787" s="1081" t="s">
        <v>5342</v>
      </c>
      <c r="F1787" s="1082"/>
      <c r="G1787" s="1083" t="s">
        <v>4121</v>
      </c>
      <c r="H1787" s="1094"/>
      <c r="I1787" s="1086">
        <f t="shared" si="63"/>
        <v>0</v>
      </c>
      <c r="J1787" s="1087">
        <f t="shared" si="64"/>
        <v>0</v>
      </c>
      <c r="K1787" s="1065"/>
    </row>
    <row r="1788" spans="1:11" s="1066" customFormat="1" ht="49.2" hidden="1" customHeight="1">
      <c r="A1788" s="1074" t="s">
        <v>5734</v>
      </c>
      <c r="B1788" s="1075"/>
      <c r="C1788" s="1071">
        <v>46281</v>
      </c>
      <c r="D1788" s="1081" t="s">
        <v>5343</v>
      </c>
      <c r="E1788" s="1081" t="s">
        <v>5344</v>
      </c>
      <c r="F1788" s="1082"/>
      <c r="G1788" s="1083" t="s">
        <v>4118</v>
      </c>
      <c r="H1788" s="1094"/>
      <c r="I1788" s="1086">
        <f t="shared" si="63"/>
        <v>0</v>
      </c>
      <c r="J1788" s="1087">
        <f t="shared" si="64"/>
        <v>0</v>
      </c>
      <c r="K1788" s="1065"/>
    </row>
    <row r="1789" spans="1:11" s="1066" customFormat="1" ht="49.2" hidden="1" customHeight="1">
      <c r="A1789" s="1074" t="s">
        <v>5057</v>
      </c>
      <c r="B1789" s="1075"/>
      <c r="C1789" s="1071">
        <v>46281</v>
      </c>
      <c r="D1789" s="1081" t="s">
        <v>5345</v>
      </c>
      <c r="E1789" s="1081" t="s">
        <v>5346</v>
      </c>
      <c r="F1789" s="1082"/>
      <c r="G1789" s="1083" t="s">
        <v>3569</v>
      </c>
      <c r="H1789" s="1094"/>
      <c r="I1789" s="1086">
        <f t="shared" si="63"/>
        <v>0</v>
      </c>
      <c r="J1789" s="1087">
        <f t="shared" si="64"/>
        <v>0</v>
      </c>
      <c r="K1789" s="1065"/>
    </row>
    <row r="1790" spans="1:11" s="1066" customFormat="1" ht="49.2" hidden="1" customHeight="1">
      <c r="A1790" s="1074" t="s">
        <v>5010</v>
      </c>
      <c r="B1790" s="1075"/>
      <c r="C1790" s="1071">
        <v>46281</v>
      </c>
      <c r="D1790" s="1081" t="s">
        <v>5347</v>
      </c>
      <c r="E1790" s="1081" t="s">
        <v>5348</v>
      </c>
      <c r="F1790" s="1082"/>
      <c r="G1790" s="1083" t="s">
        <v>5662</v>
      </c>
      <c r="H1790" s="1094"/>
      <c r="I1790" s="1086">
        <f t="shared" si="63"/>
        <v>0</v>
      </c>
      <c r="J1790" s="1087">
        <f t="shared" si="64"/>
        <v>0</v>
      </c>
      <c r="K1790" s="1065"/>
    </row>
    <row r="1791" spans="1:11" s="1066" customFormat="1" ht="49.2" hidden="1" customHeight="1">
      <c r="A1791" s="1074" t="s">
        <v>5080</v>
      </c>
      <c r="B1791" s="1075"/>
      <c r="C1791" s="1071">
        <v>46280</v>
      </c>
      <c r="D1791" s="1081" t="s">
        <v>5349</v>
      </c>
      <c r="E1791" s="1081" t="s">
        <v>5350</v>
      </c>
      <c r="F1791" s="1082"/>
      <c r="G1791" s="1083" t="s">
        <v>5663</v>
      </c>
      <c r="H1791" s="1094"/>
      <c r="I1791" s="1086">
        <f t="shared" si="63"/>
        <v>0</v>
      </c>
      <c r="J1791" s="1087">
        <f t="shared" si="64"/>
        <v>0</v>
      </c>
      <c r="K1791" s="1065"/>
    </row>
    <row r="1792" spans="1:11" s="1066" customFormat="1" ht="49.2" hidden="1" customHeight="1">
      <c r="A1792" s="1074" t="s">
        <v>5000</v>
      </c>
      <c r="B1792" s="1075"/>
      <c r="C1792" s="1071">
        <v>46281</v>
      </c>
      <c r="D1792" s="1081" t="s">
        <v>5351</v>
      </c>
      <c r="E1792" s="1081" t="s">
        <v>5352</v>
      </c>
      <c r="F1792" s="1082"/>
      <c r="G1792" s="1083" t="s">
        <v>5664</v>
      </c>
      <c r="H1792" s="1094"/>
      <c r="I1792" s="1086">
        <f t="shared" si="63"/>
        <v>0</v>
      </c>
      <c r="J1792" s="1087">
        <f t="shared" si="64"/>
        <v>0</v>
      </c>
      <c r="K1792" s="1065"/>
    </row>
    <row r="1793" spans="1:11" s="1066" customFormat="1" ht="49.2" hidden="1" customHeight="1">
      <c r="A1793" s="1074" t="s">
        <v>5000</v>
      </c>
      <c r="B1793" s="1075"/>
      <c r="C1793" s="1071">
        <v>46281</v>
      </c>
      <c r="D1793" s="1081" t="s">
        <v>5353</v>
      </c>
      <c r="E1793" s="1081" t="s">
        <v>5354</v>
      </c>
      <c r="F1793" s="1082"/>
      <c r="G1793" s="1083" t="s">
        <v>4718</v>
      </c>
      <c r="H1793" s="1094"/>
      <c r="I1793" s="1086">
        <f t="shared" si="63"/>
        <v>0</v>
      </c>
      <c r="J1793" s="1087">
        <f t="shared" si="64"/>
        <v>0</v>
      </c>
      <c r="K1793" s="1065"/>
    </row>
    <row r="1794" spans="1:11" s="1066" customFormat="1" ht="49.2" hidden="1" customHeight="1">
      <c r="A1794" s="1074" t="s">
        <v>5010</v>
      </c>
      <c r="B1794" s="1075"/>
      <c r="C1794" s="1071">
        <v>46281</v>
      </c>
      <c r="D1794" s="1081" t="s">
        <v>5355</v>
      </c>
      <c r="E1794" s="1081" t="s">
        <v>5356</v>
      </c>
      <c r="F1794" s="1082"/>
      <c r="G1794" s="1083" t="s">
        <v>5665</v>
      </c>
      <c r="H1794" s="1094"/>
      <c r="I1794" s="1086">
        <f t="shared" si="63"/>
        <v>0</v>
      </c>
      <c r="J1794" s="1087">
        <f t="shared" si="64"/>
        <v>0</v>
      </c>
      <c r="K1794" s="1065"/>
    </row>
    <row r="1795" spans="1:11" s="1066" customFormat="1" ht="49.2" hidden="1" customHeight="1">
      <c r="A1795" s="1150" t="s">
        <v>5735</v>
      </c>
      <c r="B1795" s="1075"/>
      <c r="C1795" s="1071">
        <v>46281</v>
      </c>
      <c r="D1795" s="1081" t="s">
        <v>5357</v>
      </c>
      <c r="E1795" s="1081" t="s">
        <v>5358</v>
      </c>
      <c r="F1795" s="1082"/>
      <c r="G1795" s="1083" t="s">
        <v>5666</v>
      </c>
      <c r="H1795" s="1094"/>
      <c r="I1795" s="1086">
        <f t="shared" si="63"/>
        <v>0</v>
      </c>
      <c r="J1795" s="1087">
        <f t="shared" si="64"/>
        <v>0</v>
      </c>
      <c r="K1795" s="1065"/>
    </row>
    <row r="1796" spans="1:11" s="1066" customFormat="1" ht="49.2" hidden="1" customHeight="1">
      <c r="A1796" s="1149" t="s">
        <v>5048</v>
      </c>
      <c r="B1796" s="1075"/>
      <c r="C1796" s="1071">
        <v>46289</v>
      </c>
      <c r="D1796" s="1081" t="s">
        <v>5359</v>
      </c>
      <c r="E1796" s="1081" t="s">
        <v>5360</v>
      </c>
      <c r="F1796" s="1082"/>
      <c r="G1796" s="1083" t="s">
        <v>5667</v>
      </c>
      <c r="H1796" s="1094"/>
      <c r="I1796" s="1086">
        <f t="shared" si="63"/>
        <v>0</v>
      </c>
      <c r="J1796" s="1087">
        <f t="shared" si="64"/>
        <v>0</v>
      </c>
      <c r="K1796" s="1065"/>
    </row>
    <row r="1797" spans="1:11" s="1066" customFormat="1" ht="49.2" hidden="1" customHeight="1">
      <c r="A1797" s="1074" t="s">
        <v>5000</v>
      </c>
      <c r="B1797" s="1075"/>
      <c r="C1797" s="1071">
        <v>46281</v>
      </c>
      <c r="D1797" s="1081" t="s">
        <v>5361</v>
      </c>
      <c r="E1797" s="1081" t="s">
        <v>5362</v>
      </c>
      <c r="F1797" s="1082"/>
      <c r="G1797" s="1083" t="s">
        <v>4185</v>
      </c>
      <c r="H1797" s="1094"/>
      <c r="I1797" s="1086">
        <f t="shared" si="63"/>
        <v>0</v>
      </c>
      <c r="J1797" s="1087">
        <f t="shared" si="64"/>
        <v>0</v>
      </c>
      <c r="K1797" s="1065"/>
    </row>
    <row r="1798" spans="1:11" s="1066" customFormat="1" ht="49.2" hidden="1" customHeight="1">
      <c r="A1798" s="1074" t="s">
        <v>5000</v>
      </c>
      <c r="B1798" s="1075"/>
      <c r="C1798" s="1071">
        <v>46281</v>
      </c>
      <c r="D1798" s="1081" t="s">
        <v>5363</v>
      </c>
      <c r="E1798" s="1081" t="s">
        <v>5364</v>
      </c>
      <c r="F1798" s="1082"/>
      <c r="G1798" s="1083" t="s">
        <v>5636</v>
      </c>
      <c r="H1798" s="1094"/>
      <c r="I1798" s="1086">
        <f t="shared" si="63"/>
        <v>0</v>
      </c>
      <c r="J1798" s="1087">
        <f t="shared" si="64"/>
        <v>0</v>
      </c>
      <c r="K1798" s="1065"/>
    </row>
    <row r="1799" spans="1:11" s="1066" customFormat="1" ht="49.2" hidden="1" customHeight="1">
      <c r="A1799" s="1074" t="s">
        <v>5019</v>
      </c>
      <c r="B1799" s="1075"/>
      <c r="C1799" s="1071">
        <v>46281</v>
      </c>
      <c r="D1799" s="1081" t="s">
        <v>5365</v>
      </c>
      <c r="E1799" s="1081" t="s">
        <v>5366</v>
      </c>
      <c r="F1799" s="1082"/>
      <c r="G1799" s="1083" t="s">
        <v>5668</v>
      </c>
      <c r="H1799" s="1094"/>
      <c r="I1799" s="1086">
        <f t="shared" si="63"/>
        <v>0</v>
      </c>
      <c r="J1799" s="1087">
        <f t="shared" si="64"/>
        <v>0</v>
      </c>
      <c r="K1799" s="1065"/>
    </row>
    <row r="1800" spans="1:11" s="1066" customFormat="1" ht="49.2" hidden="1" customHeight="1">
      <c r="A1800" s="1074" t="s">
        <v>5019</v>
      </c>
      <c r="B1800" s="1075"/>
      <c r="C1800" s="1071">
        <v>46281</v>
      </c>
      <c r="D1800" s="1081" t="s">
        <v>5367</v>
      </c>
      <c r="E1800" s="1081" t="s">
        <v>5368</v>
      </c>
      <c r="F1800" s="1082"/>
      <c r="G1800" s="1083" t="s">
        <v>5669</v>
      </c>
      <c r="H1800" s="1094"/>
      <c r="I1800" s="1086">
        <f t="shared" si="63"/>
        <v>0</v>
      </c>
      <c r="J1800" s="1087">
        <f t="shared" si="64"/>
        <v>0</v>
      </c>
      <c r="K1800" s="1065"/>
    </row>
    <row r="1801" spans="1:11" s="1066" customFormat="1" ht="49.2" hidden="1" customHeight="1">
      <c r="A1801" s="1074" t="s">
        <v>5729</v>
      </c>
      <c r="B1801" s="1075"/>
      <c r="C1801" s="1071">
        <v>46281</v>
      </c>
      <c r="D1801" s="1081" t="s">
        <v>5369</v>
      </c>
      <c r="E1801" s="1081" t="s">
        <v>5370</v>
      </c>
      <c r="F1801" s="1082"/>
      <c r="G1801" s="1083" t="s">
        <v>5670</v>
      </c>
      <c r="H1801" s="1094"/>
      <c r="I1801" s="1086">
        <f t="shared" si="63"/>
        <v>0</v>
      </c>
      <c r="J1801" s="1087">
        <f t="shared" si="64"/>
        <v>0</v>
      </c>
      <c r="K1801" s="1065"/>
    </row>
    <row r="1802" spans="1:11" s="1066" customFormat="1" ht="49.2" hidden="1" customHeight="1">
      <c r="A1802" s="1074" t="s">
        <v>5010</v>
      </c>
      <c r="B1802" s="1075"/>
      <c r="C1802" s="1071">
        <v>46281</v>
      </c>
      <c r="D1802" s="1081" t="s">
        <v>5371</v>
      </c>
      <c r="E1802" s="1081" t="s">
        <v>5372</v>
      </c>
      <c r="F1802" s="1082"/>
      <c r="G1802" s="1083" t="s">
        <v>5671</v>
      </c>
      <c r="H1802" s="1094"/>
      <c r="I1802" s="1086">
        <f t="shared" si="63"/>
        <v>0</v>
      </c>
      <c r="J1802" s="1087">
        <f t="shared" si="64"/>
        <v>0</v>
      </c>
      <c r="K1802" s="1065"/>
    </row>
    <row r="1803" spans="1:11" s="1066" customFormat="1" ht="49.2" hidden="1" customHeight="1">
      <c r="A1803" s="1074" t="s">
        <v>5057</v>
      </c>
      <c r="B1803" s="1075"/>
      <c r="C1803" s="1071">
        <v>46281</v>
      </c>
      <c r="D1803" s="1081" t="s">
        <v>5373</v>
      </c>
      <c r="E1803" s="1081" t="s">
        <v>5374</v>
      </c>
      <c r="F1803" s="1082"/>
      <c r="G1803" s="1083" t="s">
        <v>5672</v>
      </c>
      <c r="H1803" s="1094"/>
      <c r="I1803" s="1086">
        <f t="shared" si="63"/>
        <v>0</v>
      </c>
      <c r="J1803" s="1087">
        <f t="shared" si="64"/>
        <v>0</v>
      </c>
      <c r="K1803" s="1065"/>
    </row>
    <row r="1804" spans="1:11" s="1066" customFormat="1" ht="49.2" hidden="1" customHeight="1">
      <c r="A1804" s="1074" t="s">
        <v>5057</v>
      </c>
      <c r="B1804" s="1075"/>
      <c r="C1804" s="1071">
        <v>46281</v>
      </c>
      <c r="D1804" s="1081" t="s">
        <v>5375</v>
      </c>
      <c r="E1804" s="1081" t="s">
        <v>5376</v>
      </c>
      <c r="F1804" s="1082"/>
      <c r="G1804" s="1083" t="s">
        <v>5673</v>
      </c>
      <c r="H1804" s="1094"/>
      <c r="I1804" s="1086">
        <f t="shared" si="63"/>
        <v>0</v>
      </c>
      <c r="J1804" s="1087">
        <f t="shared" si="64"/>
        <v>0</v>
      </c>
      <c r="K1804" s="1065"/>
    </row>
    <row r="1805" spans="1:11" s="1066" customFormat="1" ht="49.2" hidden="1" customHeight="1">
      <c r="A1805" s="1074" t="s">
        <v>5019</v>
      </c>
      <c r="B1805" s="1075"/>
      <c r="C1805" s="1071">
        <v>46281</v>
      </c>
      <c r="D1805" s="1081" t="s">
        <v>5377</v>
      </c>
      <c r="E1805" s="1081" t="s">
        <v>5378</v>
      </c>
      <c r="F1805" s="1082"/>
      <c r="G1805" s="1083" t="s">
        <v>5674</v>
      </c>
      <c r="H1805" s="1094"/>
      <c r="I1805" s="1086">
        <f t="shared" si="63"/>
        <v>0</v>
      </c>
      <c r="J1805" s="1087">
        <f t="shared" si="64"/>
        <v>0</v>
      </c>
      <c r="K1805" s="1065"/>
    </row>
    <row r="1806" spans="1:11" s="1066" customFormat="1" ht="49.2" hidden="1" customHeight="1">
      <c r="A1806" s="1150" t="s">
        <v>5731</v>
      </c>
      <c r="B1806" s="1075"/>
      <c r="C1806" s="1071">
        <v>46286</v>
      </c>
      <c r="D1806" s="1081" t="s">
        <v>5379</v>
      </c>
      <c r="E1806" s="1081" t="s">
        <v>5380</v>
      </c>
      <c r="F1806" s="1082"/>
      <c r="G1806" s="1083" t="s">
        <v>3542</v>
      </c>
      <c r="H1806" s="1094"/>
      <c r="I1806" s="1086">
        <f t="shared" si="63"/>
        <v>0</v>
      </c>
      <c r="J1806" s="1087">
        <f t="shared" si="64"/>
        <v>0</v>
      </c>
      <c r="K1806" s="1065"/>
    </row>
    <row r="1807" spans="1:11" s="1066" customFormat="1" ht="49.2" hidden="1" customHeight="1">
      <c r="A1807" s="1074" t="s">
        <v>5135</v>
      </c>
      <c r="B1807" s="1075"/>
      <c r="C1807" s="1071">
        <v>46281</v>
      </c>
      <c r="D1807" s="1081" t="s">
        <v>5381</v>
      </c>
      <c r="E1807" s="1081" t="s">
        <v>5382</v>
      </c>
      <c r="F1807" s="1082"/>
      <c r="G1807" s="1083" t="s">
        <v>4233</v>
      </c>
      <c r="H1807" s="1094"/>
      <c r="I1807" s="1086">
        <f t="shared" si="63"/>
        <v>0</v>
      </c>
      <c r="J1807" s="1087">
        <f t="shared" si="64"/>
        <v>0</v>
      </c>
      <c r="K1807" s="1065"/>
    </row>
    <row r="1808" spans="1:11" s="1066" customFormat="1" ht="49.2" hidden="1" customHeight="1">
      <c r="A1808" s="1074" t="s">
        <v>5729</v>
      </c>
      <c r="B1808" s="1075"/>
      <c r="C1808" s="1071">
        <v>46281</v>
      </c>
      <c r="D1808" s="1081" t="s">
        <v>5383</v>
      </c>
      <c r="E1808" s="1081" t="s">
        <v>5384</v>
      </c>
      <c r="F1808" s="1082"/>
      <c r="G1808" s="1083" t="s">
        <v>5654</v>
      </c>
      <c r="H1808" s="1094"/>
      <c r="I1808" s="1086">
        <f t="shared" si="63"/>
        <v>0</v>
      </c>
      <c r="J1808" s="1087">
        <f t="shared" si="64"/>
        <v>0</v>
      </c>
      <c r="K1808" s="1065"/>
    </row>
    <row r="1809" spans="1:11" s="1066" customFormat="1" ht="49.2" hidden="1" customHeight="1">
      <c r="A1809" s="1074" t="s">
        <v>5733</v>
      </c>
      <c r="B1809" s="1075"/>
      <c r="C1809" s="1071">
        <v>46282</v>
      </c>
      <c r="D1809" s="1081" t="s">
        <v>5385</v>
      </c>
      <c r="E1809" s="1081" t="s">
        <v>5386</v>
      </c>
      <c r="F1809" s="1082"/>
      <c r="G1809" s="1083" t="s">
        <v>4124</v>
      </c>
      <c r="H1809" s="1094"/>
      <c r="I1809" s="1086">
        <f t="shared" si="63"/>
        <v>0</v>
      </c>
      <c r="J1809" s="1087">
        <f t="shared" si="64"/>
        <v>0</v>
      </c>
      <c r="K1809" s="1065"/>
    </row>
    <row r="1810" spans="1:11" s="1066" customFormat="1" ht="49.2" hidden="1" customHeight="1">
      <c r="A1810" s="1149" t="s">
        <v>5010</v>
      </c>
      <c r="B1810" s="1075"/>
      <c r="C1810" s="1071">
        <v>46287</v>
      </c>
      <c r="D1810" s="1081" t="s">
        <v>5387</v>
      </c>
      <c r="E1810" s="1081" t="s">
        <v>5388</v>
      </c>
      <c r="F1810" s="1082"/>
      <c r="G1810" s="1083" t="s">
        <v>5675</v>
      </c>
      <c r="H1810" s="1094"/>
      <c r="I1810" s="1086">
        <f t="shared" si="63"/>
        <v>0</v>
      </c>
      <c r="J1810" s="1087">
        <f t="shared" si="64"/>
        <v>0</v>
      </c>
      <c r="K1810" s="1065"/>
    </row>
    <row r="1811" spans="1:11" s="1066" customFormat="1" ht="49.2" hidden="1" customHeight="1">
      <c r="A1811" s="1074" t="s">
        <v>5134</v>
      </c>
      <c r="B1811" s="1075"/>
      <c r="C1811" s="1071">
        <v>46282</v>
      </c>
      <c r="D1811" s="1081" t="s">
        <v>5389</v>
      </c>
      <c r="E1811" s="1081" t="s">
        <v>5390</v>
      </c>
      <c r="F1811" s="1082"/>
      <c r="G1811" s="1083" t="s">
        <v>4233</v>
      </c>
      <c r="H1811" s="1094"/>
      <c r="I1811" s="1086">
        <f t="shared" si="63"/>
        <v>0</v>
      </c>
      <c r="J1811" s="1087">
        <f t="shared" si="64"/>
        <v>0</v>
      </c>
      <c r="K1811" s="1065"/>
    </row>
    <row r="1812" spans="1:11" s="1066" customFormat="1" ht="49.2" hidden="1" customHeight="1">
      <c r="A1812" s="1074" t="s">
        <v>5000</v>
      </c>
      <c r="B1812" s="1075"/>
      <c r="C1812" s="1071">
        <v>46282</v>
      </c>
      <c r="D1812" s="1081" t="s">
        <v>5391</v>
      </c>
      <c r="E1812" s="1081" t="s">
        <v>5392</v>
      </c>
      <c r="F1812" s="1082"/>
      <c r="G1812" s="1083" t="s">
        <v>5676</v>
      </c>
      <c r="H1812" s="1094"/>
      <c r="I1812" s="1086">
        <f t="shared" si="63"/>
        <v>0</v>
      </c>
      <c r="J1812" s="1087">
        <f t="shared" si="64"/>
        <v>0</v>
      </c>
      <c r="K1812" s="1065"/>
    </row>
    <row r="1813" spans="1:11" s="1066" customFormat="1" ht="49.2" hidden="1" customHeight="1">
      <c r="A1813" s="1074" t="s">
        <v>5057</v>
      </c>
      <c r="B1813" s="1075"/>
      <c r="C1813" s="1071">
        <v>46284</v>
      </c>
      <c r="D1813" s="1081" t="s">
        <v>5393</v>
      </c>
      <c r="E1813" s="1081" t="s">
        <v>5394</v>
      </c>
      <c r="F1813" s="1082"/>
      <c r="G1813" s="1083" t="s">
        <v>5672</v>
      </c>
      <c r="H1813" s="1094"/>
      <c r="I1813" s="1086">
        <f t="shared" si="63"/>
        <v>0</v>
      </c>
      <c r="J1813" s="1087">
        <f t="shared" si="64"/>
        <v>0</v>
      </c>
      <c r="K1813" s="1065"/>
    </row>
    <row r="1814" spans="1:11" s="1066" customFormat="1" ht="49.2" hidden="1" customHeight="1">
      <c r="A1814" s="1074" t="s">
        <v>5731</v>
      </c>
      <c r="B1814" s="1075"/>
      <c r="C1814" s="1071">
        <v>46260</v>
      </c>
      <c r="D1814" s="1081" t="s">
        <v>5395</v>
      </c>
      <c r="E1814" s="1081" t="s">
        <v>5396</v>
      </c>
      <c r="F1814" s="1082"/>
      <c r="G1814" s="1083" t="s">
        <v>3540</v>
      </c>
      <c r="H1814" s="1094"/>
      <c r="I1814" s="1086">
        <f t="shared" si="63"/>
        <v>0</v>
      </c>
      <c r="J1814" s="1087">
        <f t="shared" si="64"/>
        <v>0</v>
      </c>
      <c r="K1814" s="1065"/>
    </row>
    <row r="1815" spans="1:11" s="1066" customFormat="1" ht="49.2" hidden="1" customHeight="1">
      <c r="A1815" s="1074" t="s">
        <v>5016</v>
      </c>
      <c r="B1815" s="1075"/>
      <c r="C1815" s="1071">
        <v>46267</v>
      </c>
      <c r="D1815" s="1081" t="s">
        <v>5397</v>
      </c>
      <c r="E1815" s="1081" t="s">
        <v>5398</v>
      </c>
      <c r="F1815" s="1082"/>
      <c r="G1815" s="1083" t="s">
        <v>3896</v>
      </c>
      <c r="H1815" s="1094"/>
      <c r="I1815" s="1086">
        <f t="shared" si="63"/>
        <v>0</v>
      </c>
      <c r="J1815" s="1087">
        <f t="shared" si="64"/>
        <v>0</v>
      </c>
      <c r="K1815" s="1065"/>
    </row>
    <row r="1816" spans="1:11" s="1066" customFormat="1" ht="49.2" hidden="1" customHeight="1">
      <c r="A1816" s="1149" t="s">
        <v>5048</v>
      </c>
      <c r="B1816" s="1075"/>
      <c r="C1816" s="1071">
        <v>46291</v>
      </c>
      <c r="D1816" s="1081" t="s">
        <v>5399</v>
      </c>
      <c r="E1816" s="1081" t="s">
        <v>5400</v>
      </c>
      <c r="F1816" s="1082"/>
      <c r="G1816" s="1083" t="s">
        <v>5677</v>
      </c>
      <c r="H1816" s="1094"/>
      <c r="I1816" s="1086">
        <f t="shared" si="63"/>
        <v>0</v>
      </c>
      <c r="J1816" s="1087">
        <f t="shared" si="64"/>
        <v>0</v>
      </c>
      <c r="K1816" s="1065"/>
    </row>
    <row r="1817" spans="1:11" s="1066" customFormat="1" ht="49.2" hidden="1" customHeight="1">
      <c r="A1817" s="1149" t="s">
        <v>5729</v>
      </c>
      <c r="B1817" s="1075"/>
      <c r="C1817" s="1071">
        <v>46286</v>
      </c>
      <c r="D1817" s="1081" t="s">
        <v>5401</v>
      </c>
      <c r="E1817" s="1081" t="s">
        <v>5402</v>
      </c>
      <c r="F1817" s="1082"/>
      <c r="G1817" s="1083" t="s">
        <v>5678</v>
      </c>
      <c r="H1817" s="1094"/>
      <c r="I1817" s="1086">
        <f t="shared" si="63"/>
        <v>0</v>
      </c>
      <c r="J1817" s="1087">
        <f t="shared" si="64"/>
        <v>0</v>
      </c>
      <c r="K1817" s="1065"/>
    </row>
    <row r="1818" spans="1:11" s="1066" customFormat="1" ht="49.2" hidden="1" customHeight="1">
      <c r="A1818" s="1074" t="s">
        <v>5010</v>
      </c>
      <c r="B1818" s="1075"/>
      <c r="C1818" s="1071">
        <v>46284</v>
      </c>
      <c r="D1818" s="1081" t="s">
        <v>5403</v>
      </c>
      <c r="E1818" s="1081" t="s">
        <v>5404</v>
      </c>
      <c r="F1818" s="1082"/>
      <c r="G1818" s="1083" t="s">
        <v>5679</v>
      </c>
      <c r="H1818" s="1094"/>
      <c r="I1818" s="1086">
        <f t="shared" si="63"/>
        <v>0</v>
      </c>
      <c r="J1818" s="1087">
        <f t="shared" si="64"/>
        <v>0</v>
      </c>
      <c r="K1818" s="1065"/>
    </row>
    <row r="1819" spans="1:11" s="1066" customFormat="1" ht="49.2" hidden="1" customHeight="1">
      <c r="A1819" s="1074" t="s">
        <v>5055</v>
      </c>
      <c r="B1819" s="1075"/>
      <c r="C1819" s="1071">
        <v>46284</v>
      </c>
      <c r="D1819" s="1081" t="s">
        <v>5405</v>
      </c>
      <c r="E1819" s="1081" t="s">
        <v>5406</v>
      </c>
      <c r="F1819" s="1082"/>
      <c r="G1819" s="1083" t="s">
        <v>3573</v>
      </c>
      <c r="H1819" s="1094"/>
      <c r="I1819" s="1086">
        <f t="shared" si="63"/>
        <v>0</v>
      </c>
      <c r="J1819" s="1087">
        <f t="shared" si="64"/>
        <v>0</v>
      </c>
      <c r="K1819" s="1065"/>
    </row>
    <row r="1820" spans="1:11" s="1066" customFormat="1" ht="49.2" hidden="1" customHeight="1">
      <c r="A1820" s="1074" t="s">
        <v>5005</v>
      </c>
      <c r="B1820" s="1075"/>
      <c r="C1820" s="1071">
        <v>46284</v>
      </c>
      <c r="D1820" s="1081" t="s">
        <v>5407</v>
      </c>
      <c r="E1820" s="1081" t="s">
        <v>5408</v>
      </c>
      <c r="F1820" s="1082"/>
      <c r="G1820" s="1083" t="s">
        <v>5680</v>
      </c>
      <c r="H1820" s="1094"/>
      <c r="I1820" s="1086">
        <f t="shared" si="63"/>
        <v>0</v>
      </c>
      <c r="J1820" s="1087">
        <f t="shared" si="64"/>
        <v>0</v>
      </c>
      <c r="K1820" s="1065"/>
    </row>
    <row r="1821" spans="1:11" s="1066" customFormat="1" ht="49.2" hidden="1" customHeight="1">
      <c r="A1821" s="1074" t="s">
        <v>5057</v>
      </c>
      <c r="B1821" s="1075"/>
      <c r="C1821" s="1071">
        <v>46284</v>
      </c>
      <c r="D1821" s="1081" t="s">
        <v>5409</v>
      </c>
      <c r="E1821" s="1081" t="s">
        <v>5410</v>
      </c>
      <c r="F1821" s="1082"/>
      <c r="G1821" s="1083" t="s">
        <v>2246</v>
      </c>
      <c r="H1821" s="1094"/>
      <c r="I1821" s="1086">
        <f t="shared" si="63"/>
        <v>0</v>
      </c>
      <c r="J1821" s="1087">
        <f t="shared" si="64"/>
        <v>0</v>
      </c>
      <c r="K1821" s="1065"/>
    </row>
    <row r="1822" spans="1:11" s="1066" customFormat="1" ht="49.2" hidden="1" customHeight="1">
      <c r="A1822" s="1074" t="s">
        <v>5057</v>
      </c>
      <c r="B1822" s="1075"/>
      <c r="C1822" s="1071">
        <v>46284</v>
      </c>
      <c r="D1822" s="1081" t="s">
        <v>5411</v>
      </c>
      <c r="E1822" s="1081" t="s">
        <v>5412</v>
      </c>
      <c r="F1822" s="1082"/>
      <c r="G1822" s="1083" t="s">
        <v>2245</v>
      </c>
      <c r="H1822" s="1094"/>
      <c r="I1822" s="1086">
        <f t="shared" si="63"/>
        <v>0</v>
      </c>
      <c r="J1822" s="1087">
        <f t="shared" si="64"/>
        <v>0</v>
      </c>
      <c r="K1822" s="1065"/>
    </row>
    <row r="1823" spans="1:11" s="1066" customFormat="1" ht="49.2" hidden="1" customHeight="1">
      <c r="A1823" s="1074" t="s">
        <v>5025</v>
      </c>
      <c r="B1823" s="1075"/>
      <c r="C1823" s="1071">
        <v>46284</v>
      </c>
      <c r="D1823" s="1081" t="s">
        <v>5413</v>
      </c>
      <c r="E1823" s="1081" t="s">
        <v>5414</v>
      </c>
      <c r="F1823" s="1082"/>
      <c r="G1823" s="1083" t="s">
        <v>5024</v>
      </c>
      <c r="H1823" s="1094"/>
      <c r="I1823" s="1086">
        <f t="shared" si="63"/>
        <v>0</v>
      </c>
      <c r="J1823" s="1087">
        <f t="shared" si="64"/>
        <v>0</v>
      </c>
      <c r="K1823" s="1065"/>
    </row>
    <row r="1824" spans="1:11" s="1066" customFormat="1" ht="49.2" hidden="1" customHeight="1">
      <c r="A1824" s="1074" t="s">
        <v>5025</v>
      </c>
      <c r="B1824" s="1075"/>
      <c r="C1824" s="1071">
        <v>46284</v>
      </c>
      <c r="D1824" s="1081" t="s">
        <v>5415</v>
      </c>
      <c r="E1824" s="1081" t="s">
        <v>5416</v>
      </c>
      <c r="F1824" s="1082"/>
      <c r="G1824" s="1083" t="s">
        <v>4349</v>
      </c>
      <c r="H1824" s="1094"/>
      <c r="I1824" s="1086">
        <f t="shared" si="63"/>
        <v>0</v>
      </c>
      <c r="J1824" s="1087">
        <f t="shared" si="64"/>
        <v>0</v>
      </c>
      <c r="K1824" s="1065"/>
    </row>
    <row r="1825" spans="1:11" s="1066" customFormat="1" ht="49.2" hidden="1" customHeight="1">
      <c r="A1825" s="1074" t="s">
        <v>5005</v>
      </c>
      <c r="B1825" s="1075"/>
      <c r="C1825" s="1071">
        <v>46284</v>
      </c>
      <c r="D1825" s="1081" t="s">
        <v>5417</v>
      </c>
      <c r="E1825" s="1081" t="s">
        <v>5418</v>
      </c>
      <c r="F1825" s="1082"/>
      <c r="G1825" s="1083" t="s">
        <v>3571</v>
      </c>
      <c r="H1825" s="1094"/>
      <c r="I1825" s="1086">
        <f t="shared" si="63"/>
        <v>0</v>
      </c>
      <c r="J1825" s="1087">
        <f t="shared" si="64"/>
        <v>0</v>
      </c>
      <c r="K1825" s="1065"/>
    </row>
    <row r="1826" spans="1:11" s="1066" customFormat="1" ht="49.2" hidden="1" customHeight="1">
      <c r="A1826" s="1074" t="s">
        <v>5056</v>
      </c>
      <c r="B1826" s="1075"/>
      <c r="C1826" s="1071">
        <v>46284</v>
      </c>
      <c r="D1826" s="1081" t="s">
        <v>5419</v>
      </c>
      <c r="E1826" s="1081" t="s">
        <v>5420</v>
      </c>
      <c r="F1826" s="1082"/>
      <c r="G1826" s="1083" t="s">
        <v>1584</v>
      </c>
      <c r="H1826" s="1094"/>
      <c r="I1826" s="1086">
        <f t="shared" si="63"/>
        <v>0</v>
      </c>
      <c r="J1826" s="1087">
        <f t="shared" si="64"/>
        <v>0</v>
      </c>
      <c r="K1826" s="1065"/>
    </row>
    <row r="1827" spans="1:11" s="1066" customFormat="1" ht="49.2" hidden="1" customHeight="1">
      <c r="A1827" s="1074" t="s">
        <v>5134</v>
      </c>
      <c r="B1827" s="1075"/>
      <c r="C1827" s="1071">
        <v>46284</v>
      </c>
      <c r="D1827" s="1081" t="s">
        <v>5421</v>
      </c>
      <c r="E1827" s="1081" t="s">
        <v>5422</v>
      </c>
      <c r="F1827" s="1082"/>
      <c r="G1827" s="1083" t="s">
        <v>1584</v>
      </c>
      <c r="H1827" s="1094"/>
      <c r="I1827" s="1086">
        <f t="shared" si="63"/>
        <v>0</v>
      </c>
      <c r="J1827" s="1087">
        <f t="shared" si="64"/>
        <v>0</v>
      </c>
      <c r="K1827" s="1065"/>
    </row>
    <row r="1828" spans="1:11" s="1066" customFormat="1" ht="49.2" hidden="1" customHeight="1">
      <c r="A1828" s="1074" t="s">
        <v>5010</v>
      </c>
      <c r="B1828" s="1075"/>
      <c r="C1828" s="1071">
        <v>46284</v>
      </c>
      <c r="D1828" s="1081" t="s">
        <v>5423</v>
      </c>
      <c r="E1828" s="1081" t="s">
        <v>5424</v>
      </c>
      <c r="F1828" s="1082"/>
      <c r="G1828" s="1083" t="s">
        <v>5681</v>
      </c>
      <c r="H1828" s="1094"/>
      <c r="I1828" s="1086">
        <f t="shared" si="63"/>
        <v>0</v>
      </c>
      <c r="J1828" s="1087">
        <f t="shared" si="64"/>
        <v>0</v>
      </c>
      <c r="K1828" s="1065"/>
    </row>
    <row r="1829" spans="1:11" s="1066" customFormat="1" ht="49.2" hidden="1" customHeight="1">
      <c r="A1829" s="1074" t="s">
        <v>5019</v>
      </c>
      <c r="B1829" s="1075"/>
      <c r="C1829" s="1071">
        <v>46284</v>
      </c>
      <c r="D1829" s="1081" t="s">
        <v>5425</v>
      </c>
      <c r="E1829" s="1081" t="s">
        <v>5426</v>
      </c>
      <c r="F1829" s="1082"/>
      <c r="G1829" s="1083" t="s">
        <v>5682</v>
      </c>
      <c r="H1829" s="1094"/>
      <c r="I1829" s="1086">
        <f t="shared" si="63"/>
        <v>0</v>
      </c>
      <c r="J1829" s="1087">
        <f t="shared" si="64"/>
        <v>0</v>
      </c>
      <c r="K1829" s="1065"/>
    </row>
    <row r="1830" spans="1:11" s="1066" customFormat="1" ht="49.2" hidden="1" customHeight="1">
      <c r="A1830" s="1149" t="s">
        <v>5002</v>
      </c>
      <c r="B1830" s="1075"/>
      <c r="C1830" s="1071">
        <v>46286</v>
      </c>
      <c r="D1830" s="1081" t="s">
        <v>5427</v>
      </c>
      <c r="E1830" s="1081" t="s">
        <v>5428</v>
      </c>
      <c r="F1830" s="1082"/>
      <c r="G1830" s="1083" t="s">
        <v>4349</v>
      </c>
      <c r="H1830" s="1094"/>
      <c r="I1830" s="1086">
        <f t="shared" si="63"/>
        <v>0</v>
      </c>
      <c r="J1830" s="1087">
        <f t="shared" si="64"/>
        <v>0</v>
      </c>
      <c r="K1830" s="1065"/>
    </row>
    <row r="1831" spans="1:11" s="1066" customFormat="1" ht="49.2" hidden="1" customHeight="1">
      <c r="A1831" s="1074" t="s">
        <v>5731</v>
      </c>
      <c r="B1831" s="1075"/>
      <c r="C1831" s="1071">
        <v>46285</v>
      </c>
      <c r="D1831" s="1081" t="s">
        <v>5429</v>
      </c>
      <c r="E1831" s="1081" t="s">
        <v>5430</v>
      </c>
      <c r="F1831" s="1082"/>
      <c r="G1831" s="1083" t="s">
        <v>5683</v>
      </c>
      <c r="H1831" s="1094"/>
      <c r="I1831" s="1086">
        <f t="shared" ref="I1831:I1894" si="65">H1831*F1831</f>
        <v>0</v>
      </c>
      <c r="J1831" s="1087">
        <f t="shared" ref="J1831:J1894" si="66">I1831*G1831</f>
        <v>0</v>
      </c>
      <c r="K1831" s="1065"/>
    </row>
    <row r="1832" spans="1:11" s="1066" customFormat="1" ht="49.2" hidden="1" customHeight="1">
      <c r="A1832" s="1074" t="s">
        <v>5736</v>
      </c>
      <c r="B1832" s="1075"/>
      <c r="C1832" s="1071">
        <v>46285</v>
      </c>
      <c r="D1832" s="1081" t="s">
        <v>5431</v>
      </c>
      <c r="E1832" s="1081" t="s">
        <v>5432</v>
      </c>
      <c r="F1832" s="1082"/>
      <c r="G1832" s="1083" t="s">
        <v>5684</v>
      </c>
      <c r="H1832" s="1094"/>
      <c r="I1832" s="1086">
        <f t="shared" si="65"/>
        <v>0</v>
      </c>
      <c r="J1832" s="1087">
        <f t="shared" si="66"/>
        <v>0</v>
      </c>
      <c r="K1832" s="1065"/>
    </row>
    <row r="1833" spans="1:11" s="1066" customFormat="1" ht="49.2" hidden="1" customHeight="1">
      <c r="A1833" s="1074" t="s">
        <v>5010</v>
      </c>
      <c r="B1833" s="1075"/>
      <c r="C1833" s="1071">
        <v>46284</v>
      </c>
      <c r="D1833" s="1081" t="s">
        <v>5433</v>
      </c>
      <c r="E1833" s="1081" t="s">
        <v>5434</v>
      </c>
      <c r="F1833" s="1082"/>
      <c r="G1833" s="1083" t="s">
        <v>5685</v>
      </c>
      <c r="H1833" s="1094"/>
      <c r="I1833" s="1086">
        <f t="shared" si="65"/>
        <v>0</v>
      </c>
      <c r="J1833" s="1087">
        <f t="shared" si="66"/>
        <v>0</v>
      </c>
      <c r="K1833" s="1065"/>
    </row>
    <row r="1834" spans="1:11" s="1066" customFormat="1" ht="49.2" hidden="1" customHeight="1">
      <c r="A1834" s="1074" t="s">
        <v>5010</v>
      </c>
      <c r="B1834" s="1075"/>
      <c r="C1834" s="1071">
        <v>46284</v>
      </c>
      <c r="D1834" s="1081" t="s">
        <v>5435</v>
      </c>
      <c r="E1834" s="1081" t="s">
        <v>5436</v>
      </c>
      <c r="F1834" s="1082"/>
      <c r="G1834" s="1083" t="s">
        <v>5686</v>
      </c>
      <c r="H1834" s="1094"/>
      <c r="I1834" s="1086">
        <f t="shared" si="65"/>
        <v>0</v>
      </c>
      <c r="J1834" s="1087">
        <f t="shared" si="66"/>
        <v>0</v>
      </c>
      <c r="K1834" s="1065"/>
    </row>
    <row r="1835" spans="1:11" s="1066" customFormat="1" ht="49.2" hidden="1" customHeight="1">
      <c r="A1835" s="1074" t="s">
        <v>5736</v>
      </c>
      <c r="B1835" s="1075"/>
      <c r="C1835" s="1071">
        <v>46285</v>
      </c>
      <c r="D1835" s="1081" t="s">
        <v>5437</v>
      </c>
      <c r="E1835" s="1081" t="s">
        <v>5438</v>
      </c>
      <c r="F1835" s="1082"/>
      <c r="G1835" s="1083" t="s">
        <v>5687</v>
      </c>
      <c r="H1835" s="1094"/>
      <c r="I1835" s="1086">
        <f t="shared" si="65"/>
        <v>0</v>
      </c>
      <c r="J1835" s="1087">
        <f t="shared" si="66"/>
        <v>0</v>
      </c>
      <c r="K1835" s="1065"/>
    </row>
    <row r="1836" spans="1:11" s="1066" customFormat="1" ht="49.2" hidden="1" customHeight="1">
      <c r="A1836" s="1074" t="s">
        <v>5131</v>
      </c>
      <c r="B1836" s="1075"/>
      <c r="C1836" s="1071">
        <v>46285</v>
      </c>
      <c r="D1836" s="1081" t="s">
        <v>5439</v>
      </c>
      <c r="E1836" s="1081" t="s">
        <v>5440</v>
      </c>
      <c r="F1836" s="1082"/>
      <c r="G1836" s="1083" t="s">
        <v>3542</v>
      </c>
      <c r="H1836" s="1094"/>
      <c r="I1836" s="1086">
        <f t="shared" si="65"/>
        <v>0</v>
      </c>
      <c r="J1836" s="1087">
        <f t="shared" si="66"/>
        <v>0</v>
      </c>
      <c r="K1836" s="1065"/>
    </row>
    <row r="1837" spans="1:11" s="1066" customFormat="1" ht="49.2" hidden="1" customHeight="1">
      <c r="A1837" s="1074" t="s">
        <v>5010</v>
      </c>
      <c r="B1837" s="1075"/>
      <c r="C1837" s="1071">
        <v>46285</v>
      </c>
      <c r="D1837" s="1081" t="s">
        <v>5441</v>
      </c>
      <c r="E1837" s="1081" t="s">
        <v>5442</v>
      </c>
      <c r="F1837" s="1082"/>
      <c r="G1837" s="1083" t="s">
        <v>5688</v>
      </c>
      <c r="H1837" s="1094"/>
      <c r="I1837" s="1086">
        <f t="shared" si="65"/>
        <v>0</v>
      </c>
      <c r="J1837" s="1087">
        <f t="shared" si="66"/>
        <v>0</v>
      </c>
      <c r="K1837" s="1065"/>
    </row>
    <row r="1838" spans="1:11" s="1066" customFormat="1" ht="49.2" hidden="1" customHeight="1">
      <c r="A1838" s="1074" t="s">
        <v>5058</v>
      </c>
      <c r="B1838" s="1075"/>
      <c r="C1838" s="1071">
        <v>46286</v>
      </c>
      <c r="D1838" s="1081" t="s">
        <v>5443</v>
      </c>
      <c r="E1838" s="1081" t="s">
        <v>5444</v>
      </c>
      <c r="F1838" s="1082"/>
      <c r="G1838" s="1083" t="s">
        <v>1304</v>
      </c>
      <c r="H1838" s="1094"/>
      <c r="I1838" s="1086">
        <f t="shared" si="65"/>
        <v>0</v>
      </c>
      <c r="J1838" s="1087">
        <f t="shared" si="66"/>
        <v>0</v>
      </c>
      <c r="K1838" s="1065"/>
    </row>
    <row r="1839" spans="1:11" s="1066" customFormat="1" ht="49.2" hidden="1" customHeight="1">
      <c r="A1839" s="1074" t="s">
        <v>5131</v>
      </c>
      <c r="B1839" s="1075"/>
      <c r="C1839" s="1071">
        <v>46285</v>
      </c>
      <c r="D1839" s="1081" t="s">
        <v>5445</v>
      </c>
      <c r="E1839" s="1081" t="s">
        <v>5446</v>
      </c>
      <c r="F1839" s="1082"/>
      <c r="G1839" s="1083" t="s">
        <v>5689</v>
      </c>
      <c r="H1839" s="1094"/>
      <c r="I1839" s="1086">
        <f t="shared" si="65"/>
        <v>0</v>
      </c>
      <c r="J1839" s="1087">
        <f t="shared" si="66"/>
        <v>0</v>
      </c>
      <c r="K1839" s="1065"/>
    </row>
    <row r="1840" spans="1:11" s="1066" customFormat="1" ht="49.2" hidden="1" customHeight="1">
      <c r="A1840" s="1074" t="s">
        <v>3602</v>
      </c>
      <c r="B1840" s="1075"/>
      <c r="C1840" s="1071">
        <v>46285</v>
      </c>
      <c r="D1840" s="1081" t="s">
        <v>5447</v>
      </c>
      <c r="E1840" s="1081" t="s">
        <v>5448</v>
      </c>
      <c r="F1840" s="1082"/>
      <c r="G1840" s="1083" t="s">
        <v>5690</v>
      </c>
      <c r="H1840" s="1094"/>
      <c r="I1840" s="1086">
        <f t="shared" si="65"/>
        <v>0</v>
      </c>
      <c r="J1840" s="1087">
        <f t="shared" si="66"/>
        <v>0</v>
      </c>
      <c r="K1840" s="1065"/>
    </row>
    <row r="1841" spans="1:11" s="1066" customFormat="1" ht="49.2" hidden="1" customHeight="1">
      <c r="A1841" s="1074" t="s">
        <v>5131</v>
      </c>
      <c r="B1841" s="1075"/>
      <c r="C1841" s="1071">
        <v>46285</v>
      </c>
      <c r="D1841" s="1081" t="s">
        <v>5449</v>
      </c>
      <c r="E1841" s="1081" t="s">
        <v>5450</v>
      </c>
      <c r="F1841" s="1082"/>
      <c r="G1841" s="1083" t="s">
        <v>5130</v>
      </c>
      <c r="H1841" s="1094"/>
      <c r="I1841" s="1086">
        <f t="shared" si="65"/>
        <v>0</v>
      </c>
      <c r="J1841" s="1087">
        <f t="shared" si="66"/>
        <v>0</v>
      </c>
      <c r="K1841" s="1065"/>
    </row>
    <row r="1842" spans="1:11" s="1066" customFormat="1" ht="49.2" hidden="1" customHeight="1">
      <c r="A1842" s="1149" t="s">
        <v>5025</v>
      </c>
      <c r="B1842" s="1075"/>
      <c r="C1842" s="1071">
        <v>46286</v>
      </c>
      <c r="D1842" s="1081" t="s">
        <v>5451</v>
      </c>
      <c r="E1842" s="1081" t="s">
        <v>5452</v>
      </c>
      <c r="F1842" s="1082"/>
      <c r="G1842" s="1083" t="s">
        <v>5658</v>
      </c>
      <c r="H1842" s="1094"/>
      <c r="I1842" s="1086">
        <f t="shared" si="65"/>
        <v>0</v>
      </c>
      <c r="J1842" s="1087">
        <f t="shared" si="66"/>
        <v>0</v>
      </c>
      <c r="K1842" s="1065"/>
    </row>
    <row r="1843" spans="1:11" s="1066" customFormat="1" ht="49.2" hidden="1" customHeight="1">
      <c r="A1843" s="1074" t="s">
        <v>5057</v>
      </c>
      <c r="B1843" s="1075"/>
      <c r="C1843" s="1071">
        <v>46285</v>
      </c>
      <c r="D1843" s="1081" t="s">
        <v>5453</v>
      </c>
      <c r="E1843" s="1081" t="s">
        <v>5454</v>
      </c>
      <c r="F1843" s="1082"/>
      <c r="G1843" s="1083" t="s">
        <v>2257</v>
      </c>
      <c r="H1843" s="1094"/>
      <c r="I1843" s="1086">
        <f t="shared" si="65"/>
        <v>0</v>
      </c>
      <c r="J1843" s="1087">
        <f t="shared" si="66"/>
        <v>0</v>
      </c>
      <c r="K1843" s="1065"/>
    </row>
    <row r="1844" spans="1:11" s="1066" customFormat="1" ht="49.2" hidden="1" customHeight="1">
      <c r="A1844" s="1149" t="s">
        <v>5737</v>
      </c>
      <c r="B1844" s="1075"/>
      <c r="C1844" s="1071">
        <v>46286</v>
      </c>
      <c r="D1844" s="1081" t="s">
        <v>5455</v>
      </c>
      <c r="E1844" s="1081" t="s">
        <v>5456</v>
      </c>
      <c r="F1844" s="1082"/>
      <c r="G1844" s="1083" t="s">
        <v>5691</v>
      </c>
      <c r="H1844" s="1094"/>
      <c r="I1844" s="1086">
        <f t="shared" si="65"/>
        <v>0</v>
      </c>
      <c r="J1844" s="1087">
        <f t="shared" si="66"/>
        <v>0</v>
      </c>
      <c r="K1844" s="1065"/>
    </row>
    <row r="1845" spans="1:11" s="1066" customFormat="1" ht="49.2" hidden="1" customHeight="1">
      <c r="A1845" s="1149" t="s">
        <v>5738</v>
      </c>
      <c r="B1845" s="1075"/>
      <c r="C1845" s="1071">
        <v>46286</v>
      </c>
      <c r="D1845" s="1081" t="s">
        <v>5457</v>
      </c>
      <c r="E1845" s="1081" t="s">
        <v>5458</v>
      </c>
      <c r="F1845" s="1082"/>
      <c r="G1845" s="1083" t="s">
        <v>5692</v>
      </c>
      <c r="H1845" s="1094"/>
      <c r="I1845" s="1086">
        <f t="shared" si="65"/>
        <v>0</v>
      </c>
      <c r="J1845" s="1087">
        <f t="shared" si="66"/>
        <v>0</v>
      </c>
      <c r="K1845" s="1065"/>
    </row>
    <row r="1846" spans="1:11" s="1066" customFormat="1" ht="49.2" hidden="1" customHeight="1">
      <c r="A1846" s="1149" t="s">
        <v>5738</v>
      </c>
      <c r="B1846" s="1075"/>
      <c r="C1846" s="1071">
        <v>46285</v>
      </c>
      <c r="D1846" s="1081" t="s">
        <v>5459</v>
      </c>
      <c r="E1846" s="1081" t="s">
        <v>5460</v>
      </c>
      <c r="F1846" s="1082"/>
      <c r="G1846" s="1083" t="s">
        <v>5693</v>
      </c>
      <c r="H1846" s="1094"/>
      <c r="I1846" s="1086">
        <f t="shared" si="65"/>
        <v>0</v>
      </c>
      <c r="J1846" s="1087">
        <f t="shared" si="66"/>
        <v>0</v>
      </c>
      <c r="K1846" s="1065"/>
    </row>
    <row r="1847" spans="1:11" s="1066" customFormat="1" ht="49.2" hidden="1" customHeight="1">
      <c r="A1847" s="1149" t="s">
        <v>5029</v>
      </c>
      <c r="B1847" s="1075"/>
      <c r="C1847" s="1071">
        <v>46285</v>
      </c>
      <c r="D1847" s="1081" t="s">
        <v>5461</v>
      </c>
      <c r="E1847" s="1081" t="s">
        <v>5462</v>
      </c>
      <c r="F1847" s="1082"/>
      <c r="G1847" s="1083" t="s">
        <v>5694</v>
      </c>
      <c r="H1847" s="1094"/>
      <c r="I1847" s="1086">
        <f t="shared" si="65"/>
        <v>0</v>
      </c>
      <c r="J1847" s="1087">
        <f t="shared" si="66"/>
        <v>0</v>
      </c>
      <c r="K1847" s="1065"/>
    </row>
    <row r="1848" spans="1:11" s="1066" customFormat="1" ht="49.2" hidden="1" customHeight="1">
      <c r="A1848" s="1149" t="s">
        <v>5134</v>
      </c>
      <c r="B1848" s="1075"/>
      <c r="C1848" s="1071">
        <v>46285</v>
      </c>
      <c r="D1848" s="1081" t="s">
        <v>5463</v>
      </c>
      <c r="E1848" s="1081" t="s">
        <v>5464</v>
      </c>
      <c r="F1848" s="1082"/>
      <c r="G1848" s="1083" t="s">
        <v>4247</v>
      </c>
      <c r="H1848" s="1094"/>
      <c r="I1848" s="1086">
        <f t="shared" si="65"/>
        <v>0</v>
      </c>
      <c r="J1848" s="1087">
        <f t="shared" si="66"/>
        <v>0</v>
      </c>
      <c r="K1848" s="1065"/>
    </row>
    <row r="1849" spans="1:11" s="1066" customFormat="1" ht="49.2" hidden="1" customHeight="1">
      <c r="A1849" s="1149" t="s">
        <v>5729</v>
      </c>
      <c r="B1849" s="1075"/>
      <c r="C1849" s="1071">
        <v>46286</v>
      </c>
      <c r="D1849" s="1081" t="s">
        <v>5465</v>
      </c>
      <c r="E1849" s="1081" t="s">
        <v>5466</v>
      </c>
      <c r="F1849" s="1082"/>
      <c r="G1849" s="1083" t="s">
        <v>5695</v>
      </c>
      <c r="H1849" s="1094"/>
      <c r="I1849" s="1086">
        <f t="shared" si="65"/>
        <v>0</v>
      </c>
      <c r="J1849" s="1087">
        <f t="shared" si="66"/>
        <v>0</v>
      </c>
      <c r="K1849" s="1065"/>
    </row>
    <row r="1850" spans="1:11" s="1066" customFormat="1" ht="49.2" hidden="1" customHeight="1">
      <c r="A1850" s="1074" t="s">
        <v>5729</v>
      </c>
      <c r="B1850" s="1075"/>
      <c r="C1850" s="1071">
        <v>46286</v>
      </c>
      <c r="D1850" s="1081" t="s">
        <v>5467</v>
      </c>
      <c r="E1850" s="1081" t="s">
        <v>5468</v>
      </c>
      <c r="F1850" s="1082"/>
      <c r="G1850" s="1083" t="s">
        <v>5695</v>
      </c>
      <c r="H1850" s="1094"/>
      <c r="I1850" s="1086">
        <f t="shared" si="65"/>
        <v>0</v>
      </c>
      <c r="J1850" s="1087">
        <f t="shared" si="66"/>
        <v>0</v>
      </c>
      <c r="K1850" s="1065"/>
    </row>
    <row r="1851" spans="1:11" s="1066" customFormat="1" ht="49.2" hidden="1" customHeight="1">
      <c r="A1851" s="1074" t="s">
        <v>5729</v>
      </c>
      <c r="B1851" s="1075"/>
      <c r="C1851" s="1071">
        <v>46286</v>
      </c>
      <c r="D1851" s="1081" t="s">
        <v>5469</v>
      </c>
      <c r="E1851" s="1081" t="s">
        <v>5470</v>
      </c>
      <c r="F1851" s="1082"/>
      <c r="G1851" s="1083" t="s">
        <v>5696</v>
      </c>
      <c r="H1851" s="1094"/>
      <c r="I1851" s="1086">
        <f t="shared" si="65"/>
        <v>0</v>
      </c>
      <c r="J1851" s="1087">
        <f t="shared" si="66"/>
        <v>0</v>
      </c>
      <c r="K1851" s="1065"/>
    </row>
    <row r="1852" spans="1:11" s="1066" customFormat="1" ht="49.2" hidden="1" customHeight="1">
      <c r="A1852" s="1074" t="s">
        <v>5010</v>
      </c>
      <c r="B1852" s="1075"/>
      <c r="C1852" s="1071">
        <v>46287</v>
      </c>
      <c r="D1852" s="1081" t="s">
        <v>5471</v>
      </c>
      <c r="E1852" s="1081" t="s">
        <v>5472</v>
      </c>
      <c r="F1852" s="1082"/>
      <c r="G1852" s="1083" t="s">
        <v>5697</v>
      </c>
      <c r="H1852" s="1094"/>
      <c r="I1852" s="1086">
        <f t="shared" si="65"/>
        <v>0</v>
      </c>
      <c r="J1852" s="1087">
        <f t="shared" si="66"/>
        <v>0</v>
      </c>
      <c r="K1852" s="1065"/>
    </row>
    <row r="1853" spans="1:11" s="1066" customFormat="1" ht="49.2" hidden="1" customHeight="1">
      <c r="A1853" s="1074" t="s">
        <v>5018</v>
      </c>
      <c r="B1853" s="1075"/>
      <c r="C1853" s="1071">
        <v>46286</v>
      </c>
      <c r="D1853" s="1081" t="s">
        <v>5473</v>
      </c>
      <c r="E1853" s="1081" t="s">
        <v>5474</v>
      </c>
      <c r="F1853" s="1082"/>
      <c r="G1853" s="1083" t="s">
        <v>2259</v>
      </c>
      <c r="H1853" s="1094"/>
      <c r="I1853" s="1086">
        <f t="shared" si="65"/>
        <v>0</v>
      </c>
      <c r="J1853" s="1087">
        <f t="shared" si="66"/>
        <v>0</v>
      </c>
      <c r="K1853" s="1065"/>
    </row>
    <row r="1854" spans="1:11" s="1066" customFormat="1" ht="49.2" hidden="1" customHeight="1">
      <c r="A1854" s="1074" t="s">
        <v>5018</v>
      </c>
      <c r="B1854" s="1075"/>
      <c r="C1854" s="1071">
        <v>46286</v>
      </c>
      <c r="D1854" s="1081" t="s">
        <v>5475</v>
      </c>
      <c r="E1854" s="1081" t="s">
        <v>5476</v>
      </c>
      <c r="F1854" s="1082"/>
      <c r="G1854" s="1083" t="s">
        <v>2697</v>
      </c>
      <c r="H1854" s="1094"/>
      <c r="I1854" s="1086">
        <f t="shared" si="65"/>
        <v>0</v>
      </c>
      <c r="J1854" s="1087">
        <f t="shared" si="66"/>
        <v>0</v>
      </c>
      <c r="K1854" s="1065"/>
    </row>
    <row r="1855" spans="1:11" s="1066" customFormat="1" ht="49.2" hidden="1" customHeight="1">
      <c r="A1855" s="1149" t="s">
        <v>5047</v>
      </c>
      <c r="B1855" s="1075"/>
      <c r="C1855" s="1071">
        <v>46286</v>
      </c>
      <c r="D1855" s="1081" t="s">
        <v>5477</v>
      </c>
      <c r="E1855" s="1081" t="s">
        <v>5478</v>
      </c>
      <c r="F1855" s="1082"/>
      <c r="G1855" s="1083" t="s">
        <v>1304</v>
      </c>
      <c r="H1855" s="1094"/>
      <c r="I1855" s="1086">
        <f t="shared" si="65"/>
        <v>0</v>
      </c>
      <c r="J1855" s="1087">
        <f t="shared" si="66"/>
        <v>0</v>
      </c>
      <c r="K1855" s="1065"/>
    </row>
    <row r="1856" spans="1:11" s="1066" customFormat="1" ht="49.2" hidden="1" customHeight="1">
      <c r="A1856" s="1151" t="s">
        <v>5047</v>
      </c>
      <c r="B1856" s="1075"/>
      <c r="C1856" s="1071">
        <v>46286</v>
      </c>
      <c r="D1856" s="1081" t="s">
        <v>5479</v>
      </c>
      <c r="E1856" s="1081" t="s">
        <v>5480</v>
      </c>
      <c r="F1856" s="1082"/>
      <c r="G1856" s="1083" t="s">
        <v>1304</v>
      </c>
      <c r="H1856" s="1094"/>
      <c r="I1856" s="1086">
        <f t="shared" si="65"/>
        <v>0</v>
      </c>
      <c r="J1856" s="1087">
        <f t="shared" si="66"/>
        <v>0</v>
      </c>
      <c r="K1856" s="1065"/>
    </row>
    <row r="1857" spans="1:11" s="1066" customFormat="1" ht="49.2" hidden="1" customHeight="1">
      <c r="A1857" s="1074" t="s">
        <v>5047</v>
      </c>
      <c r="B1857" s="1075"/>
      <c r="C1857" s="1071">
        <v>46286</v>
      </c>
      <c r="D1857" s="1081" t="s">
        <v>5481</v>
      </c>
      <c r="E1857" s="1081" t="s">
        <v>5482</v>
      </c>
      <c r="F1857" s="1082"/>
      <c r="G1857" s="1083" t="s">
        <v>1304</v>
      </c>
      <c r="H1857" s="1094"/>
      <c r="I1857" s="1086">
        <f t="shared" si="65"/>
        <v>0</v>
      </c>
      <c r="J1857" s="1087">
        <f t="shared" si="66"/>
        <v>0</v>
      </c>
      <c r="K1857" s="1065"/>
    </row>
    <row r="1858" spans="1:11" s="1066" customFormat="1" ht="49.2" hidden="1" customHeight="1">
      <c r="A1858" s="1074" t="s">
        <v>5009</v>
      </c>
      <c r="B1858" s="1075"/>
      <c r="C1858" s="1071">
        <v>46286</v>
      </c>
      <c r="D1858" s="1081" t="s">
        <v>5483</v>
      </c>
      <c r="E1858" s="1081" t="s">
        <v>5484</v>
      </c>
      <c r="F1858" s="1082"/>
      <c r="G1858" s="1083" t="s">
        <v>1304</v>
      </c>
      <c r="H1858" s="1094"/>
      <c r="I1858" s="1086">
        <f t="shared" si="65"/>
        <v>0</v>
      </c>
      <c r="J1858" s="1087">
        <f t="shared" si="66"/>
        <v>0</v>
      </c>
      <c r="K1858" s="1065"/>
    </row>
    <row r="1859" spans="1:11" s="1066" customFormat="1" ht="49.2" hidden="1" customHeight="1">
      <c r="A1859" s="1074" t="s">
        <v>5047</v>
      </c>
      <c r="B1859" s="1075"/>
      <c r="C1859" s="1071">
        <v>46286</v>
      </c>
      <c r="D1859" s="1081" t="s">
        <v>5485</v>
      </c>
      <c r="E1859" s="1081" t="s">
        <v>5486</v>
      </c>
      <c r="F1859" s="1082"/>
      <c r="G1859" s="1083" t="s">
        <v>1304</v>
      </c>
      <c r="H1859" s="1094"/>
      <c r="I1859" s="1086">
        <f t="shared" si="65"/>
        <v>0</v>
      </c>
      <c r="J1859" s="1087">
        <f t="shared" si="66"/>
        <v>0</v>
      </c>
      <c r="K1859" s="1065"/>
    </row>
    <row r="1860" spans="1:11" s="1066" customFormat="1" ht="49.2" hidden="1" customHeight="1">
      <c r="A1860" s="1074" t="s">
        <v>5009</v>
      </c>
      <c r="B1860" s="1075"/>
      <c r="C1860" s="1071">
        <v>46286</v>
      </c>
      <c r="D1860" s="1081" t="s">
        <v>5487</v>
      </c>
      <c r="E1860" s="1081" t="s">
        <v>5488</v>
      </c>
      <c r="F1860" s="1082"/>
      <c r="G1860" s="1083" t="s">
        <v>1461</v>
      </c>
      <c r="H1860" s="1094"/>
      <c r="I1860" s="1086">
        <f t="shared" si="65"/>
        <v>0</v>
      </c>
      <c r="J1860" s="1087">
        <f t="shared" si="66"/>
        <v>0</v>
      </c>
      <c r="K1860" s="1065"/>
    </row>
    <row r="1861" spans="1:11" s="1066" customFormat="1" ht="49.2" hidden="1" customHeight="1">
      <c r="A1861" s="1149" t="s">
        <v>5009</v>
      </c>
      <c r="B1861" s="1075"/>
      <c r="C1861" s="1071">
        <v>46286</v>
      </c>
      <c r="D1861" s="1081" t="s">
        <v>5489</v>
      </c>
      <c r="E1861" s="1081" t="s">
        <v>5490</v>
      </c>
      <c r="F1861" s="1082"/>
      <c r="G1861" s="1083" t="s">
        <v>1304</v>
      </c>
      <c r="H1861" s="1094"/>
      <c r="I1861" s="1086">
        <f t="shared" si="65"/>
        <v>0</v>
      </c>
      <c r="J1861" s="1087">
        <f t="shared" si="66"/>
        <v>0</v>
      </c>
      <c r="K1861" s="1065"/>
    </row>
    <row r="1862" spans="1:11" s="1066" customFormat="1" ht="49.2" hidden="1" customHeight="1">
      <c r="A1862" s="1149" t="s">
        <v>5056</v>
      </c>
      <c r="B1862" s="1075"/>
      <c r="C1862" s="1071">
        <v>46286</v>
      </c>
      <c r="D1862" s="1081" t="s">
        <v>5491</v>
      </c>
      <c r="E1862" s="1081" t="s">
        <v>5492</v>
      </c>
      <c r="F1862" s="1082"/>
      <c r="G1862" s="1083" t="s">
        <v>5698</v>
      </c>
      <c r="H1862" s="1094"/>
      <c r="I1862" s="1086">
        <f t="shared" si="65"/>
        <v>0</v>
      </c>
      <c r="J1862" s="1087">
        <f t="shared" si="66"/>
        <v>0</v>
      </c>
      <c r="K1862" s="1065"/>
    </row>
    <row r="1863" spans="1:11" s="1066" customFormat="1" ht="49.2" hidden="1" customHeight="1">
      <c r="A1863" s="1074" t="s">
        <v>5018</v>
      </c>
      <c r="B1863" s="1075"/>
      <c r="C1863" s="1071">
        <v>46286</v>
      </c>
      <c r="D1863" s="1081" t="s">
        <v>5493</v>
      </c>
      <c r="E1863" s="1081" t="s">
        <v>5494</v>
      </c>
      <c r="F1863" s="1082"/>
      <c r="G1863" s="1083" t="s">
        <v>2257</v>
      </c>
      <c r="H1863" s="1094"/>
      <c r="I1863" s="1086">
        <f t="shared" si="65"/>
        <v>0</v>
      </c>
      <c r="J1863" s="1087">
        <f t="shared" si="66"/>
        <v>0</v>
      </c>
      <c r="K1863" s="1065"/>
    </row>
    <row r="1864" spans="1:11" s="1066" customFormat="1" ht="49.2" hidden="1" customHeight="1">
      <c r="A1864" s="1074" t="s">
        <v>5018</v>
      </c>
      <c r="B1864" s="1075"/>
      <c r="C1864" s="1071">
        <v>46286</v>
      </c>
      <c r="D1864" s="1081" t="s">
        <v>5495</v>
      </c>
      <c r="E1864" s="1081" t="s">
        <v>5496</v>
      </c>
      <c r="F1864" s="1082"/>
      <c r="G1864" s="1083" t="s">
        <v>2289</v>
      </c>
      <c r="H1864" s="1094"/>
      <c r="I1864" s="1086">
        <f t="shared" si="65"/>
        <v>0</v>
      </c>
      <c r="J1864" s="1087">
        <f t="shared" si="66"/>
        <v>0</v>
      </c>
      <c r="K1864" s="1065"/>
    </row>
    <row r="1865" spans="1:11" s="1066" customFormat="1" ht="49.2" hidden="1" customHeight="1">
      <c r="A1865" s="1149" t="s">
        <v>5010</v>
      </c>
      <c r="B1865" s="1075"/>
      <c r="C1865" s="1071">
        <v>46286</v>
      </c>
      <c r="D1865" s="1081" t="s">
        <v>5497</v>
      </c>
      <c r="E1865" s="1081" t="s">
        <v>5498</v>
      </c>
      <c r="F1865" s="1082"/>
      <c r="G1865" s="1083" t="s">
        <v>5699</v>
      </c>
      <c r="H1865" s="1094"/>
      <c r="I1865" s="1086">
        <f t="shared" si="65"/>
        <v>0</v>
      </c>
      <c r="J1865" s="1087">
        <f t="shared" si="66"/>
        <v>0</v>
      </c>
      <c r="K1865" s="1065"/>
    </row>
    <row r="1866" spans="1:11" s="1066" customFormat="1" ht="49.2" hidden="1" customHeight="1">
      <c r="A1866" s="1074" t="s">
        <v>5733</v>
      </c>
      <c r="B1866" s="1075"/>
      <c r="C1866" s="1071">
        <v>46286</v>
      </c>
      <c r="D1866" s="1081" t="s">
        <v>5499</v>
      </c>
      <c r="E1866" s="1081" t="s">
        <v>5500</v>
      </c>
      <c r="F1866" s="1082"/>
      <c r="G1866" s="1083" t="s">
        <v>4124</v>
      </c>
      <c r="H1866" s="1094"/>
      <c r="I1866" s="1086">
        <f t="shared" si="65"/>
        <v>0</v>
      </c>
      <c r="J1866" s="1087">
        <f t="shared" si="66"/>
        <v>0</v>
      </c>
      <c r="K1866" s="1065"/>
    </row>
    <row r="1867" spans="1:11" s="1066" customFormat="1" ht="49.2" hidden="1" customHeight="1">
      <c r="A1867" s="1074" t="s">
        <v>5733</v>
      </c>
      <c r="B1867" s="1075"/>
      <c r="C1867" s="1071">
        <v>46286</v>
      </c>
      <c r="D1867" s="1081" t="s">
        <v>5501</v>
      </c>
      <c r="E1867" s="1081" t="s">
        <v>5502</v>
      </c>
      <c r="F1867" s="1082"/>
      <c r="G1867" s="1083" t="s">
        <v>4121</v>
      </c>
      <c r="H1867" s="1094"/>
      <c r="I1867" s="1086">
        <f t="shared" si="65"/>
        <v>0</v>
      </c>
      <c r="J1867" s="1087">
        <f t="shared" si="66"/>
        <v>0</v>
      </c>
      <c r="K1867" s="1065"/>
    </row>
    <row r="1868" spans="1:11" s="1066" customFormat="1" ht="49.2" hidden="1" customHeight="1">
      <c r="A1868" s="1074" t="s">
        <v>5734</v>
      </c>
      <c r="B1868" s="1075"/>
      <c r="C1868" s="1071">
        <v>46286</v>
      </c>
      <c r="D1868" s="1081" t="s">
        <v>5503</v>
      </c>
      <c r="E1868" s="1081" t="s">
        <v>5504</v>
      </c>
      <c r="F1868" s="1082"/>
      <c r="G1868" s="1083" t="s">
        <v>4118</v>
      </c>
      <c r="H1868" s="1094"/>
      <c r="I1868" s="1086">
        <f t="shared" si="65"/>
        <v>0</v>
      </c>
      <c r="J1868" s="1087">
        <f t="shared" si="66"/>
        <v>0</v>
      </c>
      <c r="K1868" s="1065"/>
    </row>
    <row r="1869" spans="1:11" s="1066" customFormat="1" ht="49.2" hidden="1" customHeight="1">
      <c r="A1869" s="1074" t="s">
        <v>5055</v>
      </c>
      <c r="B1869" s="1075"/>
      <c r="C1869" s="1071">
        <v>46286</v>
      </c>
      <c r="D1869" s="1081" t="s">
        <v>5505</v>
      </c>
      <c r="E1869" s="1081" t="s">
        <v>5506</v>
      </c>
      <c r="F1869" s="1082"/>
      <c r="G1869" s="1083" t="s">
        <v>5700</v>
      </c>
      <c r="H1869" s="1094"/>
      <c r="I1869" s="1086">
        <f t="shared" si="65"/>
        <v>0</v>
      </c>
      <c r="J1869" s="1087">
        <f t="shared" si="66"/>
        <v>0</v>
      </c>
      <c r="K1869" s="1065"/>
    </row>
    <row r="1870" spans="1:11" s="1066" customFormat="1" ht="49.2" hidden="1" customHeight="1">
      <c r="A1870" s="1074" t="s">
        <v>5055</v>
      </c>
      <c r="B1870" s="1075"/>
      <c r="C1870" s="1071">
        <v>46286</v>
      </c>
      <c r="D1870" s="1081" t="s">
        <v>5507</v>
      </c>
      <c r="E1870" s="1081" t="s">
        <v>5508</v>
      </c>
      <c r="F1870" s="1082"/>
      <c r="G1870" s="1083" t="s">
        <v>5701</v>
      </c>
      <c r="H1870" s="1094"/>
      <c r="I1870" s="1086">
        <f t="shared" si="65"/>
        <v>0</v>
      </c>
      <c r="J1870" s="1087">
        <f t="shared" si="66"/>
        <v>0</v>
      </c>
      <c r="K1870" s="1065"/>
    </row>
    <row r="1871" spans="1:11" s="1066" customFormat="1" ht="49.2" hidden="1" customHeight="1">
      <c r="A1871" s="1074" t="s">
        <v>5055</v>
      </c>
      <c r="B1871" s="1075"/>
      <c r="C1871" s="1071">
        <v>46286</v>
      </c>
      <c r="D1871" s="1081" t="s">
        <v>5509</v>
      </c>
      <c r="E1871" s="1081" t="s">
        <v>5510</v>
      </c>
      <c r="F1871" s="1082"/>
      <c r="G1871" s="1083" t="s">
        <v>5652</v>
      </c>
      <c r="H1871" s="1094"/>
      <c r="I1871" s="1086">
        <f t="shared" si="65"/>
        <v>0</v>
      </c>
      <c r="J1871" s="1087">
        <f t="shared" si="66"/>
        <v>0</v>
      </c>
      <c r="K1871" s="1065"/>
    </row>
    <row r="1872" spans="1:11" s="1066" customFormat="1" ht="49.2" hidden="1" customHeight="1">
      <c r="A1872" s="1074" t="s">
        <v>5044</v>
      </c>
      <c r="B1872" s="1075"/>
      <c r="C1872" s="1071">
        <v>46286</v>
      </c>
      <c r="D1872" s="1081" t="s">
        <v>5511</v>
      </c>
      <c r="E1872" s="1081" t="s">
        <v>5512</v>
      </c>
      <c r="F1872" s="1082"/>
      <c r="G1872" s="1083" t="s">
        <v>5651</v>
      </c>
      <c r="H1872" s="1094"/>
      <c r="I1872" s="1086">
        <f t="shared" si="65"/>
        <v>0</v>
      </c>
      <c r="J1872" s="1087">
        <f t="shared" si="66"/>
        <v>0</v>
      </c>
      <c r="K1872" s="1065"/>
    </row>
    <row r="1873" spans="1:11" s="1066" customFormat="1" ht="49.2" hidden="1" customHeight="1">
      <c r="A1873" s="1074" t="s">
        <v>5005</v>
      </c>
      <c r="B1873" s="1075"/>
      <c r="C1873" s="1071">
        <v>46286</v>
      </c>
      <c r="D1873" s="1081" t="s">
        <v>5513</v>
      </c>
      <c r="E1873" s="1081" t="s">
        <v>5514</v>
      </c>
      <c r="F1873" s="1082"/>
      <c r="G1873" s="1083" t="s">
        <v>5650</v>
      </c>
      <c r="H1873" s="1094"/>
      <c r="I1873" s="1086">
        <f t="shared" si="65"/>
        <v>0</v>
      </c>
      <c r="J1873" s="1087">
        <f t="shared" si="66"/>
        <v>0</v>
      </c>
      <c r="K1873" s="1065"/>
    </row>
    <row r="1874" spans="1:11" s="1066" customFormat="1" ht="49.2" hidden="1" customHeight="1">
      <c r="A1874" s="1074" t="s">
        <v>5739</v>
      </c>
      <c r="B1874" s="1075"/>
      <c r="C1874" s="1071">
        <v>46286</v>
      </c>
      <c r="D1874" s="1081" t="s">
        <v>5515</v>
      </c>
      <c r="E1874" s="1081" t="s">
        <v>5516</v>
      </c>
      <c r="F1874" s="1082"/>
      <c r="G1874" s="1083" t="s">
        <v>3542</v>
      </c>
      <c r="H1874" s="1094"/>
      <c r="I1874" s="1086">
        <f t="shared" si="65"/>
        <v>0</v>
      </c>
      <c r="J1874" s="1087">
        <f t="shared" si="66"/>
        <v>0</v>
      </c>
      <c r="K1874" s="1065"/>
    </row>
    <row r="1875" spans="1:11" s="1066" customFormat="1" ht="49.2" hidden="1" customHeight="1">
      <c r="A1875" s="1074" t="s">
        <v>5057</v>
      </c>
      <c r="B1875" s="1075"/>
      <c r="C1875" s="1071">
        <v>46287</v>
      </c>
      <c r="D1875" s="1081" t="s">
        <v>5517</v>
      </c>
      <c r="E1875" s="1081" t="s">
        <v>5518</v>
      </c>
      <c r="F1875" s="1082"/>
      <c r="G1875" s="1083" t="s">
        <v>2676</v>
      </c>
      <c r="H1875" s="1094"/>
      <c r="I1875" s="1086">
        <f t="shared" si="65"/>
        <v>0</v>
      </c>
      <c r="J1875" s="1087">
        <f t="shared" si="66"/>
        <v>0</v>
      </c>
      <c r="K1875" s="1065"/>
    </row>
    <row r="1876" spans="1:11" s="1066" customFormat="1" ht="49.2" hidden="1" customHeight="1">
      <c r="A1876" s="1074" t="s">
        <v>5057</v>
      </c>
      <c r="B1876" s="1075"/>
      <c r="C1876" s="1071">
        <v>46287</v>
      </c>
      <c r="D1876" s="1081" t="s">
        <v>5519</v>
      </c>
      <c r="E1876" s="1081" t="s">
        <v>5520</v>
      </c>
      <c r="F1876" s="1082"/>
      <c r="G1876" s="1083" t="s">
        <v>2246</v>
      </c>
      <c r="H1876" s="1094"/>
      <c r="I1876" s="1086">
        <f t="shared" si="65"/>
        <v>0</v>
      </c>
      <c r="J1876" s="1087">
        <f t="shared" si="66"/>
        <v>0</v>
      </c>
      <c r="K1876" s="1065"/>
    </row>
    <row r="1877" spans="1:11" s="1066" customFormat="1" ht="49.2" hidden="1" customHeight="1">
      <c r="A1877" s="1149" t="s">
        <v>5010</v>
      </c>
      <c r="B1877" s="1075"/>
      <c r="C1877" s="1071">
        <v>46287</v>
      </c>
      <c r="D1877" s="1081" t="s">
        <v>5521</v>
      </c>
      <c r="E1877" s="1081" t="s">
        <v>5522</v>
      </c>
      <c r="F1877" s="1082"/>
      <c r="G1877" s="1083" t="s">
        <v>5702</v>
      </c>
      <c r="H1877" s="1094"/>
      <c r="I1877" s="1086">
        <f t="shared" si="65"/>
        <v>0</v>
      </c>
      <c r="J1877" s="1087">
        <f t="shared" si="66"/>
        <v>0</v>
      </c>
      <c r="K1877" s="1065"/>
    </row>
    <row r="1878" spans="1:11" s="1066" customFormat="1" ht="49.2" hidden="1" customHeight="1">
      <c r="A1878" s="1074" t="s">
        <v>5021</v>
      </c>
      <c r="B1878" s="1075"/>
      <c r="C1878" s="1071">
        <v>46287</v>
      </c>
      <c r="D1878" s="1081" t="s">
        <v>5523</v>
      </c>
      <c r="E1878" s="1081" t="s">
        <v>5524</v>
      </c>
      <c r="F1878" s="1082"/>
      <c r="G1878" s="1083" t="s">
        <v>5703</v>
      </c>
      <c r="H1878" s="1094"/>
      <c r="I1878" s="1086">
        <f t="shared" si="65"/>
        <v>0</v>
      </c>
      <c r="J1878" s="1087">
        <f t="shared" si="66"/>
        <v>0</v>
      </c>
      <c r="K1878" s="1065"/>
    </row>
    <row r="1879" spans="1:11" s="1066" customFormat="1" ht="49.2" hidden="1" customHeight="1">
      <c r="A1879" s="1074" t="s">
        <v>5731</v>
      </c>
      <c r="B1879" s="1075"/>
      <c r="C1879" s="1071">
        <v>46287</v>
      </c>
      <c r="D1879" s="1081" t="s">
        <v>5525</v>
      </c>
      <c r="E1879" s="1081" t="s">
        <v>5526</v>
      </c>
      <c r="F1879" s="1082"/>
      <c r="G1879" s="1083" t="s">
        <v>5683</v>
      </c>
      <c r="H1879" s="1094"/>
      <c r="I1879" s="1086">
        <f t="shared" si="65"/>
        <v>0</v>
      </c>
      <c r="J1879" s="1087">
        <f t="shared" si="66"/>
        <v>0</v>
      </c>
      <c r="K1879" s="1065"/>
    </row>
    <row r="1880" spans="1:11" s="1066" customFormat="1" ht="49.2" hidden="1" customHeight="1">
      <c r="A1880" s="1074" t="s">
        <v>5736</v>
      </c>
      <c r="B1880" s="1075"/>
      <c r="C1880" s="1071">
        <v>46287</v>
      </c>
      <c r="D1880" s="1081" t="s">
        <v>5527</v>
      </c>
      <c r="E1880" s="1081" t="s">
        <v>5528</v>
      </c>
      <c r="F1880" s="1082"/>
      <c r="G1880" s="1083" t="s">
        <v>3541</v>
      </c>
      <c r="H1880" s="1094"/>
      <c r="I1880" s="1086">
        <f t="shared" si="65"/>
        <v>0</v>
      </c>
      <c r="J1880" s="1087">
        <f t="shared" si="66"/>
        <v>0</v>
      </c>
      <c r="K1880" s="1065"/>
    </row>
    <row r="1881" spans="1:11" s="1066" customFormat="1" ht="49.2" hidden="1" customHeight="1">
      <c r="A1881" s="1074" t="s">
        <v>5736</v>
      </c>
      <c r="B1881" s="1075"/>
      <c r="C1881" s="1071">
        <v>46287</v>
      </c>
      <c r="D1881" s="1081" t="s">
        <v>5529</v>
      </c>
      <c r="E1881" s="1081" t="s">
        <v>5530</v>
      </c>
      <c r="F1881" s="1082"/>
      <c r="G1881" s="1083" t="s">
        <v>5687</v>
      </c>
      <c r="H1881" s="1094"/>
      <c r="I1881" s="1086">
        <f t="shared" si="65"/>
        <v>0</v>
      </c>
      <c r="J1881" s="1087">
        <f t="shared" si="66"/>
        <v>0</v>
      </c>
      <c r="K1881" s="1065"/>
    </row>
    <row r="1882" spans="1:11" s="1066" customFormat="1" ht="49.2" hidden="1" customHeight="1">
      <c r="A1882" s="1074" t="s">
        <v>5131</v>
      </c>
      <c r="B1882" s="1075"/>
      <c r="C1882" s="1071">
        <v>46287</v>
      </c>
      <c r="D1882" s="1081" t="s">
        <v>5531</v>
      </c>
      <c r="E1882" s="1081" t="s">
        <v>5532</v>
      </c>
      <c r="F1882" s="1082"/>
      <c r="G1882" s="1083" t="s">
        <v>3542</v>
      </c>
      <c r="H1882" s="1094"/>
      <c r="I1882" s="1086">
        <f t="shared" si="65"/>
        <v>0</v>
      </c>
      <c r="J1882" s="1087">
        <f t="shared" si="66"/>
        <v>0</v>
      </c>
      <c r="K1882" s="1065"/>
    </row>
    <row r="1883" spans="1:11" s="1066" customFormat="1" ht="49.2" hidden="1" customHeight="1">
      <c r="A1883" s="1074" t="s">
        <v>5740</v>
      </c>
      <c r="B1883" s="1075"/>
      <c r="C1883" s="1071">
        <v>46287</v>
      </c>
      <c r="D1883" s="1081" t="s">
        <v>5533</v>
      </c>
      <c r="E1883" s="1081" t="s">
        <v>5534</v>
      </c>
      <c r="F1883" s="1082"/>
      <c r="G1883" s="1083" t="s">
        <v>3543</v>
      </c>
      <c r="H1883" s="1094"/>
      <c r="I1883" s="1086">
        <f t="shared" si="65"/>
        <v>0</v>
      </c>
      <c r="J1883" s="1087">
        <f t="shared" si="66"/>
        <v>0</v>
      </c>
      <c r="K1883" s="1065"/>
    </row>
    <row r="1884" spans="1:11" s="1066" customFormat="1" ht="49.2" hidden="1" customHeight="1">
      <c r="A1884" s="1074" t="s">
        <v>5131</v>
      </c>
      <c r="B1884" s="1075"/>
      <c r="C1884" s="1071">
        <v>46287</v>
      </c>
      <c r="D1884" s="1081" t="s">
        <v>5535</v>
      </c>
      <c r="E1884" s="1081" t="s">
        <v>5536</v>
      </c>
      <c r="F1884" s="1082"/>
      <c r="G1884" s="1083" t="s">
        <v>5704</v>
      </c>
      <c r="H1884" s="1094"/>
      <c r="I1884" s="1086">
        <f t="shared" si="65"/>
        <v>0</v>
      </c>
      <c r="J1884" s="1087">
        <f t="shared" si="66"/>
        <v>0</v>
      </c>
      <c r="K1884" s="1065"/>
    </row>
    <row r="1885" spans="1:11" s="1066" customFormat="1" ht="49.2" hidden="1" customHeight="1">
      <c r="A1885" s="1074" t="s">
        <v>5131</v>
      </c>
      <c r="B1885" s="1075"/>
      <c r="C1885" s="1071">
        <v>46287</v>
      </c>
      <c r="D1885" s="1081" t="s">
        <v>5537</v>
      </c>
      <c r="E1885" s="1081" t="s">
        <v>5538</v>
      </c>
      <c r="F1885" s="1082"/>
      <c r="G1885" s="1083" t="s">
        <v>3852</v>
      </c>
      <c r="H1885" s="1094"/>
      <c r="I1885" s="1086">
        <f t="shared" si="65"/>
        <v>0</v>
      </c>
      <c r="J1885" s="1087">
        <f t="shared" si="66"/>
        <v>0</v>
      </c>
      <c r="K1885" s="1065"/>
    </row>
    <row r="1886" spans="1:11" s="1066" customFormat="1" ht="49.2" hidden="1" customHeight="1">
      <c r="A1886" s="1074" t="s">
        <v>5057</v>
      </c>
      <c r="B1886" s="1075"/>
      <c r="C1886" s="1071">
        <v>46287</v>
      </c>
      <c r="D1886" s="1081" t="s">
        <v>5539</v>
      </c>
      <c r="E1886" s="1081" t="s">
        <v>5540</v>
      </c>
      <c r="F1886" s="1082"/>
      <c r="G1886" s="1083" t="s">
        <v>2245</v>
      </c>
      <c r="H1886" s="1094"/>
      <c r="I1886" s="1086">
        <f t="shared" si="65"/>
        <v>0</v>
      </c>
      <c r="J1886" s="1087">
        <f t="shared" si="66"/>
        <v>0</v>
      </c>
      <c r="K1886" s="1065"/>
    </row>
    <row r="1887" spans="1:11" s="1066" customFormat="1" ht="49.2" hidden="1" customHeight="1">
      <c r="A1887" s="1074" t="s">
        <v>5057</v>
      </c>
      <c r="B1887" s="1075"/>
      <c r="C1887" s="1071">
        <v>46287</v>
      </c>
      <c r="D1887" s="1081" t="s">
        <v>5541</v>
      </c>
      <c r="E1887" s="1081" t="s">
        <v>5542</v>
      </c>
      <c r="F1887" s="1082"/>
      <c r="G1887" s="1083" t="s">
        <v>2663</v>
      </c>
      <c r="H1887" s="1094"/>
      <c r="I1887" s="1086">
        <f t="shared" si="65"/>
        <v>0</v>
      </c>
      <c r="J1887" s="1087">
        <f t="shared" si="66"/>
        <v>0</v>
      </c>
      <c r="K1887" s="1065"/>
    </row>
    <row r="1888" spans="1:11" s="1066" customFormat="1" ht="49.2" hidden="1" customHeight="1">
      <c r="A1888" s="1074" t="s">
        <v>5057</v>
      </c>
      <c r="B1888" s="1075"/>
      <c r="C1888" s="1071">
        <v>46287</v>
      </c>
      <c r="D1888" s="1081" t="s">
        <v>5543</v>
      </c>
      <c r="E1888" s="1081" t="s">
        <v>5544</v>
      </c>
      <c r="F1888" s="1082"/>
      <c r="G1888" s="1083" t="s">
        <v>2246</v>
      </c>
      <c r="H1888" s="1094"/>
      <c r="I1888" s="1086">
        <f t="shared" si="65"/>
        <v>0</v>
      </c>
      <c r="J1888" s="1087">
        <f t="shared" si="66"/>
        <v>0</v>
      </c>
      <c r="K1888" s="1065"/>
    </row>
    <row r="1889" spans="1:11" s="1066" customFormat="1" ht="49.2" hidden="1" customHeight="1">
      <c r="A1889" s="1074" t="s">
        <v>5057</v>
      </c>
      <c r="B1889" s="1075"/>
      <c r="C1889" s="1071">
        <v>46287</v>
      </c>
      <c r="D1889" s="1081" t="s">
        <v>5545</v>
      </c>
      <c r="E1889" s="1081" t="s">
        <v>5546</v>
      </c>
      <c r="F1889" s="1082"/>
      <c r="G1889" s="1083" t="s">
        <v>2871</v>
      </c>
      <c r="H1889" s="1094"/>
      <c r="I1889" s="1086">
        <f t="shared" si="65"/>
        <v>0</v>
      </c>
      <c r="J1889" s="1087">
        <f t="shared" si="66"/>
        <v>0</v>
      </c>
      <c r="K1889" s="1065"/>
    </row>
    <row r="1890" spans="1:11" s="1066" customFormat="1" ht="49.2" hidden="1" customHeight="1">
      <c r="A1890" s="1149" t="s">
        <v>5741</v>
      </c>
      <c r="B1890" s="1075"/>
      <c r="C1890" s="1071">
        <v>46287</v>
      </c>
      <c r="D1890" s="1081" t="s">
        <v>5547</v>
      </c>
      <c r="E1890" s="1081" t="s">
        <v>5548</v>
      </c>
      <c r="F1890" s="1082"/>
      <c r="G1890" s="1083" t="s">
        <v>5705</v>
      </c>
      <c r="H1890" s="1094"/>
      <c r="I1890" s="1086">
        <f t="shared" si="65"/>
        <v>0</v>
      </c>
      <c r="J1890" s="1087">
        <f t="shared" si="66"/>
        <v>0</v>
      </c>
      <c r="K1890" s="1065"/>
    </row>
    <row r="1891" spans="1:11" s="1066" customFormat="1" ht="49.2" hidden="1" customHeight="1">
      <c r="A1891" s="1149" t="s">
        <v>5742</v>
      </c>
      <c r="B1891" s="1075"/>
      <c r="C1891" s="1071">
        <v>46287</v>
      </c>
      <c r="D1891" s="1081" t="s">
        <v>5549</v>
      </c>
      <c r="E1891" s="1081" t="s">
        <v>5550</v>
      </c>
      <c r="F1891" s="1082"/>
      <c r="G1891" s="1083" t="s">
        <v>5706</v>
      </c>
      <c r="H1891" s="1094"/>
      <c r="I1891" s="1086">
        <f t="shared" si="65"/>
        <v>0</v>
      </c>
      <c r="J1891" s="1087">
        <f t="shared" si="66"/>
        <v>0</v>
      </c>
      <c r="K1891" s="1065"/>
    </row>
    <row r="1892" spans="1:11" s="1066" customFormat="1" ht="49.2" hidden="1" customHeight="1">
      <c r="A1892" s="1149" t="s">
        <v>5743</v>
      </c>
      <c r="B1892" s="1075"/>
      <c r="C1892" s="1071">
        <v>46287</v>
      </c>
      <c r="D1892" s="1081" t="s">
        <v>5551</v>
      </c>
      <c r="E1892" s="1081" t="s">
        <v>5552</v>
      </c>
      <c r="F1892" s="1082"/>
      <c r="G1892" s="1083" t="s">
        <v>5707</v>
      </c>
      <c r="H1892" s="1094"/>
      <c r="I1892" s="1086">
        <f t="shared" si="65"/>
        <v>0</v>
      </c>
      <c r="J1892" s="1087">
        <f t="shared" si="66"/>
        <v>0</v>
      </c>
      <c r="K1892" s="1065"/>
    </row>
    <row r="1893" spans="1:11" s="1066" customFormat="1" ht="49.2" hidden="1" customHeight="1">
      <c r="A1893" s="1149" t="s">
        <v>5744</v>
      </c>
      <c r="B1893" s="1075"/>
      <c r="C1893" s="1071">
        <v>46287</v>
      </c>
      <c r="D1893" s="1081" t="s">
        <v>5553</v>
      </c>
      <c r="E1893" s="1081" t="s">
        <v>5554</v>
      </c>
      <c r="F1893" s="1082"/>
      <c r="G1893" s="1083" t="s">
        <v>5708</v>
      </c>
      <c r="H1893" s="1094"/>
      <c r="I1893" s="1086">
        <f t="shared" si="65"/>
        <v>0</v>
      </c>
      <c r="J1893" s="1087">
        <f t="shared" si="66"/>
        <v>0</v>
      </c>
      <c r="K1893" s="1065"/>
    </row>
    <row r="1894" spans="1:11" s="1066" customFormat="1" ht="49.2" hidden="1" customHeight="1">
      <c r="A1894" s="1149" t="s">
        <v>5745</v>
      </c>
      <c r="B1894" s="1075"/>
      <c r="C1894" s="1071">
        <v>46287</v>
      </c>
      <c r="D1894" s="1081" t="s">
        <v>5555</v>
      </c>
      <c r="E1894" s="1081" t="s">
        <v>5556</v>
      </c>
      <c r="F1894" s="1082"/>
      <c r="G1894" s="1083" t="s">
        <v>5709</v>
      </c>
      <c r="H1894" s="1094"/>
      <c r="I1894" s="1086">
        <f t="shared" si="65"/>
        <v>0</v>
      </c>
      <c r="J1894" s="1087">
        <f t="shared" si="66"/>
        <v>0</v>
      </c>
      <c r="K1894" s="1065"/>
    </row>
    <row r="1895" spans="1:11" s="1066" customFormat="1" ht="49.2" hidden="1" customHeight="1">
      <c r="A1895" s="1149" t="s">
        <v>5056</v>
      </c>
      <c r="B1895" s="1075"/>
      <c r="C1895" s="1071">
        <v>46287</v>
      </c>
      <c r="D1895" s="1081" t="s">
        <v>5557</v>
      </c>
      <c r="E1895" s="1081" t="s">
        <v>5558</v>
      </c>
      <c r="F1895" s="1082"/>
      <c r="G1895" s="1083" t="s">
        <v>5710</v>
      </c>
      <c r="H1895" s="1094"/>
      <c r="I1895" s="1086">
        <f t="shared" ref="I1895:I1928" si="67">H1895*F1895</f>
        <v>0</v>
      </c>
      <c r="J1895" s="1087">
        <f t="shared" ref="J1895:J1928" si="68">I1895*G1895</f>
        <v>0</v>
      </c>
      <c r="K1895" s="1065"/>
    </row>
    <row r="1896" spans="1:11" s="1066" customFormat="1" ht="49.2" hidden="1" customHeight="1">
      <c r="A1896" s="1149" t="s">
        <v>5134</v>
      </c>
      <c r="B1896" s="1075"/>
      <c r="C1896" s="1071">
        <v>46287</v>
      </c>
      <c r="D1896" s="1081" t="s">
        <v>5559</v>
      </c>
      <c r="E1896" s="1081" t="s">
        <v>5560</v>
      </c>
      <c r="F1896" s="1082"/>
      <c r="G1896" s="1083" t="s">
        <v>4247</v>
      </c>
      <c r="H1896" s="1094"/>
      <c r="I1896" s="1086">
        <f t="shared" si="67"/>
        <v>0</v>
      </c>
      <c r="J1896" s="1087">
        <f t="shared" si="68"/>
        <v>0</v>
      </c>
      <c r="K1896" s="1065"/>
    </row>
    <row r="1897" spans="1:11" s="1066" customFormat="1" ht="49.2" hidden="1" customHeight="1">
      <c r="A1897" s="1149" t="s">
        <v>5746</v>
      </c>
      <c r="B1897" s="1075"/>
      <c r="C1897" s="1071">
        <v>46287</v>
      </c>
      <c r="D1897" s="1081" t="s">
        <v>5561</v>
      </c>
      <c r="E1897" s="1081" t="s">
        <v>5562</v>
      </c>
      <c r="F1897" s="1082"/>
      <c r="G1897" s="1083" t="s">
        <v>1461</v>
      </c>
      <c r="H1897" s="1094"/>
      <c r="I1897" s="1086">
        <f t="shared" si="67"/>
        <v>0</v>
      </c>
      <c r="J1897" s="1087">
        <f t="shared" si="68"/>
        <v>0</v>
      </c>
      <c r="K1897" s="1065"/>
    </row>
    <row r="1898" spans="1:11" s="1066" customFormat="1" ht="49.2" hidden="1" customHeight="1">
      <c r="A1898" s="1149" t="s">
        <v>5112</v>
      </c>
      <c r="B1898" s="1075"/>
      <c r="C1898" s="1071">
        <v>46287</v>
      </c>
      <c r="D1898" s="1081" t="s">
        <v>5563</v>
      </c>
      <c r="E1898" s="1081" t="s">
        <v>5564</v>
      </c>
      <c r="F1898" s="1082"/>
      <c r="G1898" s="1083" t="s">
        <v>1304</v>
      </c>
      <c r="H1898" s="1094"/>
      <c r="I1898" s="1086">
        <f t="shared" si="67"/>
        <v>0</v>
      </c>
      <c r="J1898" s="1087">
        <f t="shared" si="68"/>
        <v>0</v>
      </c>
      <c r="K1898" s="1065"/>
    </row>
    <row r="1899" spans="1:11" s="1066" customFormat="1" ht="49.2" hidden="1" customHeight="1">
      <c r="A1899" s="1149" t="s">
        <v>5112</v>
      </c>
      <c r="B1899" s="1075"/>
      <c r="C1899" s="1071">
        <v>46287</v>
      </c>
      <c r="D1899" s="1081" t="s">
        <v>5565</v>
      </c>
      <c r="E1899" s="1081" t="s">
        <v>5566</v>
      </c>
      <c r="F1899" s="1082"/>
      <c r="G1899" s="1083" t="s">
        <v>1304</v>
      </c>
      <c r="H1899" s="1094"/>
      <c r="I1899" s="1086">
        <f t="shared" si="67"/>
        <v>0</v>
      </c>
      <c r="J1899" s="1087">
        <f t="shared" si="68"/>
        <v>0</v>
      </c>
      <c r="K1899" s="1065"/>
    </row>
    <row r="1900" spans="1:11" s="1066" customFormat="1" ht="49.2" hidden="1" customHeight="1">
      <c r="A1900" s="1149" t="s">
        <v>5009</v>
      </c>
      <c r="B1900" s="1075"/>
      <c r="C1900" s="1071">
        <v>46287</v>
      </c>
      <c r="D1900" s="1081" t="s">
        <v>5567</v>
      </c>
      <c r="E1900" s="1081" t="s">
        <v>5568</v>
      </c>
      <c r="F1900" s="1082"/>
      <c r="G1900" s="1083" t="s">
        <v>1304</v>
      </c>
      <c r="H1900" s="1094"/>
      <c r="I1900" s="1086">
        <f t="shared" si="67"/>
        <v>0</v>
      </c>
      <c r="J1900" s="1087">
        <f t="shared" si="68"/>
        <v>0</v>
      </c>
      <c r="K1900" s="1065"/>
    </row>
    <row r="1901" spans="1:11" s="1066" customFormat="1" ht="49.2" hidden="1" customHeight="1">
      <c r="A1901" s="1149" t="s">
        <v>5009</v>
      </c>
      <c r="B1901" s="1075"/>
      <c r="C1901" s="1071">
        <v>46287</v>
      </c>
      <c r="D1901" s="1081" t="s">
        <v>5569</v>
      </c>
      <c r="E1901" s="1081" t="s">
        <v>5570</v>
      </c>
      <c r="F1901" s="1082"/>
      <c r="G1901" s="1083" t="s">
        <v>1461</v>
      </c>
      <c r="H1901" s="1094"/>
      <c r="I1901" s="1086">
        <f t="shared" si="67"/>
        <v>0</v>
      </c>
      <c r="J1901" s="1087">
        <f t="shared" si="68"/>
        <v>0</v>
      </c>
      <c r="K1901" s="1065"/>
    </row>
    <row r="1902" spans="1:11" s="1066" customFormat="1" ht="49.2" hidden="1" customHeight="1">
      <c r="A1902" s="1149" t="s">
        <v>5009</v>
      </c>
      <c r="B1902" s="1075"/>
      <c r="C1902" s="1071">
        <v>46287</v>
      </c>
      <c r="D1902" s="1081" t="s">
        <v>5571</v>
      </c>
      <c r="E1902" s="1081" t="s">
        <v>5572</v>
      </c>
      <c r="F1902" s="1082"/>
      <c r="G1902" s="1083" t="s">
        <v>1304</v>
      </c>
      <c r="H1902" s="1094"/>
      <c r="I1902" s="1086">
        <f t="shared" si="67"/>
        <v>0</v>
      </c>
      <c r="J1902" s="1087">
        <f t="shared" si="68"/>
        <v>0</v>
      </c>
      <c r="K1902" s="1065"/>
    </row>
    <row r="1903" spans="1:11" s="1066" customFormat="1" ht="49.2" hidden="1" customHeight="1">
      <c r="A1903" s="1149" t="s">
        <v>5747</v>
      </c>
      <c r="B1903" s="1075"/>
      <c r="C1903" s="1071">
        <v>46289</v>
      </c>
      <c r="D1903" s="1081" t="s">
        <v>5573</v>
      </c>
      <c r="E1903" s="1081" t="s">
        <v>5574</v>
      </c>
      <c r="F1903" s="1082"/>
      <c r="G1903" s="1083" t="s">
        <v>1304</v>
      </c>
      <c r="H1903" s="1094"/>
      <c r="I1903" s="1086">
        <f t="shared" si="67"/>
        <v>0</v>
      </c>
      <c r="J1903" s="1087">
        <f t="shared" si="68"/>
        <v>0</v>
      </c>
      <c r="K1903" s="1065"/>
    </row>
    <row r="1904" spans="1:11" s="1066" customFormat="1" ht="49.2" hidden="1" customHeight="1">
      <c r="A1904" s="1074" t="s">
        <v>5019</v>
      </c>
      <c r="B1904" s="1075"/>
      <c r="C1904" s="1071">
        <v>46287</v>
      </c>
      <c r="D1904" s="1081" t="s">
        <v>5575</v>
      </c>
      <c r="E1904" s="1081" t="s">
        <v>5576</v>
      </c>
      <c r="F1904" s="1082"/>
      <c r="G1904" s="1083" t="s">
        <v>5711</v>
      </c>
      <c r="H1904" s="1094"/>
      <c r="I1904" s="1086">
        <f t="shared" si="67"/>
        <v>0</v>
      </c>
      <c r="J1904" s="1087">
        <f t="shared" si="68"/>
        <v>0</v>
      </c>
      <c r="K1904" s="1065"/>
    </row>
    <row r="1905" spans="1:11" s="1066" customFormat="1" ht="49.2" hidden="1" customHeight="1">
      <c r="A1905" s="1149" t="s">
        <v>5729</v>
      </c>
      <c r="B1905" s="1075"/>
      <c r="C1905" s="1071">
        <v>46289</v>
      </c>
      <c r="D1905" s="1081" t="s">
        <v>5577</v>
      </c>
      <c r="E1905" s="1081" t="s">
        <v>5578</v>
      </c>
      <c r="F1905" s="1082"/>
      <c r="G1905" s="1083" t="s">
        <v>5712</v>
      </c>
      <c r="H1905" s="1094"/>
      <c r="I1905" s="1086">
        <f t="shared" si="67"/>
        <v>0</v>
      </c>
      <c r="J1905" s="1087">
        <f t="shared" si="68"/>
        <v>0</v>
      </c>
      <c r="K1905" s="1065"/>
    </row>
    <row r="1906" spans="1:11" s="1066" customFormat="1" ht="49.2" hidden="1" customHeight="1">
      <c r="A1906" s="1149" t="s">
        <v>5729</v>
      </c>
      <c r="B1906" s="1075"/>
      <c r="C1906" s="1071">
        <v>46289</v>
      </c>
      <c r="D1906" s="1081" t="s">
        <v>5579</v>
      </c>
      <c r="E1906" s="1081" t="s">
        <v>5580</v>
      </c>
      <c r="F1906" s="1082"/>
      <c r="G1906" s="1083" t="s">
        <v>5713</v>
      </c>
      <c r="H1906" s="1094"/>
      <c r="I1906" s="1086">
        <f t="shared" si="67"/>
        <v>0</v>
      </c>
      <c r="J1906" s="1087">
        <f t="shared" si="68"/>
        <v>0</v>
      </c>
      <c r="K1906" s="1065"/>
    </row>
    <row r="1907" spans="1:11" s="1066" customFormat="1" ht="49.2" hidden="1" customHeight="1">
      <c r="A1907" s="1149" t="s">
        <v>5747</v>
      </c>
      <c r="B1907" s="1075"/>
      <c r="C1907" s="1071">
        <v>46289</v>
      </c>
      <c r="D1907" s="1081" t="s">
        <v>5581</v>
      </c>
      <c r="E1907" s="1081" t="s">
        <v>5582</v>
      </c>
      <c r="F1907" s="1082"/>
      <c r="G1907" s="1083" t="s">
        <v>1304</v>
      </c>
      <c r="H1907" s="1094"/>
      <c r="I1907" s="1086">
        <f t="shared" si="67"/>
        <v>0</v>
      </c>
      <c r="J1907" s="1087">
        <f t="shared" si="68"/>
        <v>0</v>
      </c>
      <c r="K1907" s="1065"/>
    </row>
    <row r="1908" spans="1:11" s="1066" customFormat="1" ht="49.2" hidden="1" customHeight="1">
      <c r="A1908" s="1149" t="s">
        <v>5747</v>
      </c>
      <c r="B1908" s="1075"/>
      <c r="C1908" s="1071">
        <v>46289</v>
      </c>
      <c r="D1908" s="1081" t="s">
        <v>5583</v>
      </c>
      <c r="E1908" s="1081" t="s">
        <v>5584</v>
      </c>
      <c r="F1908" s="1082"/>
      <c r="G1908" s="1083" t="s">
        <v>1304</v>
      </c>
      <c r="H1908" s="1094"/>
      <c r="I1908" s="1086">
        <f t="shared" si="67"/>
        <v>0</v>
      </c>
      <c r="J1908" s="1087">
        <f t="shared" si="68"/>
        <v>0</v>
      </c>
      <c r="K1908" s="1065"/>
    </row>
    <row r="1909" spans="1:11" s="1066" customFormat="1" ht="49.2" hidden="1" customHeight="1">
      <c r="A1909" s="1149" t="s">
        <v>5747</v>
      </c>
      <c r="B1909" s="1075"/>
      <c r="C1909" s="1071">
        <v>46289</v>
      </c>
      <c r="D1909" s="1081" t="s">
        <v>5585</v>
      </c>
      <c r="E1909" s="1081" t="s">
        <v>5586</v>
      </c>
      <c r="F1909" s="1082"/>
      <c r="G1909" s="1083" t="s">
        <v>1304</v>
      </c>
      <c r="H1909" s="1094"/>
      <c r="I1909" s="1086">
        <f t="shared" si="67"/>
        <v>0</v>
      </c>
      <c r="J1909" s="1087">
        <f t="shared" si="68"/>
        <v>0</v>
      </c>
      <c r="K1909" s="1065"/>
    </row>
    <row r="1910" spans="1:11" s="1066" customFormat="1" ht="49.2" hidden="1" customHeight="1">
      <c r="A1910" s="1149" t="s">
        <v>5009</v>
      </c>
      <c r="B1910" s="1075"/>
      <c r="C1910" s="1071">
        <v>46289</v>
      </c>
      <c r="D1910" s="1081" t="s">
        <v>5587</v>
      </c>
      <c r="E1910" s="1081" t="s">
        <v>5588</v>
      </c>
      <c r="F1910" s="1082"/>
      <c r="G1910" s="1083" t="s">
        <v>1304</v>
      </c>
      <c r="H1910" s="1094"/>
      <c r="I1910" s="1086">
        <f t="shared" si="67"/>
        <v>0</v>
      </c>
      <c r="J1910" s="1087">
        <f t="shared" si="68"/>
        <v>0</v>
      </c>
      <c r="K1910" s="1065"/>
    </row>
    <row r="1911" spans="1:11" s="1066" customFormat="1" ht="49.2" hidden="1" customHeight="1">
      <c r="A1911" s="1149" t="s">
        <v>5112</v>
      </c>
      <c r="B1911" s="1075"/>
      <c r="C1911" s="1071">
        <v>46289</v>
      </c>
      <c r="D1911" s="1081" t="s">
        <v>5589</v>
      </c>
      <c r="E1911" s="1081" t="s">
        <v>5590</v>
      </c>
      <c r="F1911" s="1082"/>
      <c r="G1911" s="1083" t="s">
        <v>1461</v>
      </c>
      <c r="H1911" s="1094"/>
      <c r="I1911" s="1086">
        <f t="shared" si="67"/>
        <v>0</v>
      </c>
      <c r="J1911" s="1087">
        <f t="shared" si="68"/>
        <v>0</v>
      </c>
      <c r="K1911" s="1065"/>
    </row>
    <row r="1912" spans="1:11" s="1066" customFormat="1" ht="49.2" hidden="1" customHeight="1">
      <c r="A1912" s="1149" t="s">
        <v>5747</v>
      </c>
      <c r="B1912" s="1075"/>
      <c r="C1912" s="1071">
        <v>46289</v>
      </c>
      <c r="D1912" s="1081" t="s">
        <v>5591</v>
      </c>
      <c r="E1912" s="1081" t="s">
        <v>5592</v>
      </c>
      <c r="F1912" s="1082"/>
      <c r="G1912" s="1083" t="s">
        <v>1304</v>
      </c>
      <c r="H1912" s="1094"/>
      <c r="I1912" s="1086">
        <f t="shared" si="67"/>
        <v>0</v>
      </c>
      <c r="J1912" s="1087">
        <f t="shared" si="68"/>
        <v>0</v>
      </c>
      <c r="K1912" s="1065"/>
    </row>
    <row r="1913" spans="1:11" s="1066" customFormat="1" ht="49.2" hidden="1" customHeight="1">
      <c r="A1913" s="1149" t="s">
        <v>5748</v>
      </c>
      <c r="B1913" s="1075"/>
      <c r="C1913" s="1071">
        <v>46289</v>
      </c>
      <c r="D1913" s="1081" t="s">
        <v>5593</v>
      </c>
      <c r="E1913" s="1081" t="s">
        <v>5594</v>
      </c>
      <c r="F1913" s="1082"/>
      <c r="G1913" s="1083" t="s">
        <v>1304</v>
      </c>
      <c r="H1913" s="1094"/>
      <c r="I1913" s="1086">
        <f t="shared" si="67"/>
        <v>0</v>
      </c>
      <c r="J1913" s="1087">
        <f t="shared" si="68"/>
        <v>0</v>
      </c>
      <c r="K1913" s="1065"/>
    </row>
    <row r="1914" spans="1:11" s="1066" customFormat="1" ht="49.2" hidden="1" customHeight="1">
      <c r="A1914" s="1149" t="s">
        <v>5749</v>
      </c>
      <c r="B1914" s="1075"/>
      <c r="C1914" s="1071">
        <v>46289</v>
      </c>
      <c r="D1914" s="1081" t="s">
        <v>5595</v>
      </c>
      <c r="E1914" s="1081" t="s">
        <v>5596</v>
      </c>
      <c r="F1914" s="1082"/>
      <c r="G1914" s="1083" t="s">
        <v>1304</v>
      </c>
      <c r="H1914" s="1094"/>
      <c r="I1914" s="1086">
        <f t="shared" si="67"/>
        <v>0</v>
      </c>
      <c r="J1914" s="1087">
        <f t="shared" si="68"/>
        <v>0</v>
      </c>
      <c r="K1914" s="1065"/>
    </row>
    <row r="1915" spans="1:11" s="1066" customFormat="1" ht="49.2" hidden="1" customHeight="1">
      <c r="A1915" s="1149" t="s">
        <v>5724</v>
      </c>
      <c r="B1915" s="1075"/>
      <c r="C1915" s="1071">
        <v>46289</v>
      </c>
      <c r="D1915" s="1081" t="s">
        <v>5597</v>
      </c>
      <c r="E1915" s="1081" t="s">
        <v>5598</v>
      </c>
      <c r="F1915" s="1082"/>
      <c r="G1915" s="1083" t="s">
        <v>2669</v>
      </c>
      <c r="H1915" s="1094"/>
      <c r="I1915" s="1086">
        <f t="shared" si="67"/>
        <v>0</v>
      </c>
      <c r="J1915" s="1087">
        <f t="shared" si="68"/>
        <v>0</v>
      </c>
      <c r="K1915" s="1065"/>
    </row>
    <row r="1916" spans="1:11" s="1066" customFormat="1" ht="49.2" hidden="1" customHeight="1">
      <c r="A1916" s="1149" t="s">
        <v>5724</v>
      </c>
      <c r="B1916" s="1075"/>
      <c r="C1916" s="1071">
        <v>46289</v>
      </c>
      <c r="D1916" s="1081" t="s">
        <v>5599</v>
      </c>
      <c r="E1916" s="1081" t="s">
        <v>5600</v>
      </c>
      <c r="F1916" s="1082"/>
      <c r="G1916" s="1083" t="s">
        <v>3835</v>
      </c>
      <c r="H1916" s="1094"/>
      <c r="I1916" s="1086">
        <f t="shared" si="67"/>
        <v>0</v>
      </c>
      <c r="J1916" s="1087">
        <f t="shared" si="68"/>
        <v>0</v>
      </c>
      <c r="K1916" s="1065"/>
    </row>
    <row r="1917" spans="1:11" s="1066" customFormat="1" ht="49.2" hidden="1" customHeight="1">
      <c r="A1917" s="1149" t="s">
        <v>5724</v>
      </c>
      <c r="B1917" s="1075"/>
      <c r="C1917" s="1071">
        <v>46289</v>
      </c>
      <c r="D1917" s="1081" t="s">
        <v>5601</v>
      </c>
      <c r="E1917" s="1081" t="s">
        <v>5602</v>
      </c>
      <c r="F1917" s="1082"/>
      <c r="G1917" s="1083" t="s">
        <v>5714</v>
      </c>
      <c r="H1917" s="1094"/>
      <c r="I1917" s="1086">
        <f t="shared" si="67"/>
        <v>0</v>
      </c>
      <c r="J1917" s="1087">
        <f t="shared" si="68"/>
        <v>0</v>
      </c>
      <c r="K1917" s="1065"/>
    </row>
    <row r="1918" spans="1:11" s="1066" customFormat="1" ht="49.2" hidden="1" customHeight="1">
      <c r="A1918" s="1149" t="s">
        <v>5750</v>
      </c>
      <c r="B1918" s="1075"/>
      <c r="C1918" s="1071">
        <v>46289</v>
      </c>
      <c r="D1918" s="1081" t="s">
        <v>5603</v>
      </c>
      <c r="E1918" s="1081" t="s">
        <v>5604</v>
      </c>
      <c r="F1918" s="1082"/>
      <c r="G1918" s="1083" t="s">
        <v>5715</v>
      </c>
      <c r="H1918" s="1094"/>
      <c r="I1918" s="1086">
        <f t="shared" si="67"/>
        <v>0</v>
      </c>
      <c r="J1918" s="1087">
        <f t="shared" si="68"/>
        <v>0</v>
      </c>
      <c r="K1918" s="1065"/>
    </row>
    <row r="1919" spans="1:11" s="1066" customFormat="1" ht="49.2" hidden="1" customHeight="1">
      <c r="A1919" s="1149" t="s">
        <v>5751</v>
      </c>
      <c r="B1919" s="1075"/>
      <c r="C1919" s="1071">
        <v>46289</v>
      </c>
      <c r="D1919" s="1081" t="s">
        <v>5605</v>
      </c>
      <c r="E1919" s="1081" t="s">
        <v>5606</v>
      </c>
      <c r="F1919" s="1082"/>
      <c r="G1919" s="1083" t="s">
        <v>5716</v>
      </c>
      <c r="H1919" s="1094"/>
      <c r="I1919" s="1086">
        <f t="shared" si="67"/>
        <v>0</v>
      </c>
      <c r="J1919" s="1087">
        <f t="shared" si="68"/>
        <v>0</v>
      </c>
      <c r="K1919" s="1065"/>
    </row>
    <row r="1920" spans="1:11" s="1066" customFormat="1" ht="49.2" hidden="1" customHeight="1">
      <c r="A1920" s="1149" t="s">
        <v>5752</v>
      </c>
      <c r="B1920" s="1075"/>
      <c r="C1920" s="1071">
        <v>46289</v>
      </c>
      <c r="D1920" s="1081" t="s">
        <v>5607</v>
      </c>
      <c r="E1920" s="1081" t="s">
        <v>5608</v>
      </c>
      <c r="F1920" s="1082"/>
      <c r="G1920" s="1083" t="s">
        <v>5717</v>
      </c>
      <c r="H1920" s="1094"/>
      <c r="I1920" s="1086">
        <f t="shared" si="67"/>
        <v>0</v>
      </c>
      <c r="J1920" s="1087">
        <f t="shared" si="68"/>
        <v>0</v>
      </c>
      <c r="K1920" s="1065"/>
    </row>
    <row r="1921" spans="1:11" s="1066" customFormat="1" ht="49.2" hidden="1" customHeight="1">
      <c r="A1921" s="1149" t="s">
        <v>5057</v>
      </c>
      <c r="B1921" s="1075"/>
      <c r="C1921" s="1071">
        <v>46289</v>
      </c>
      <c r="D1921" s="1081" t="s">
        <v>5609</v>
      </c>
      <c r="E1921" s="1081" t="s">
        <v>5610</v>
      </c>
      <c r="F1921" s="1082"/>
      <c r="G1921" s="1083" t="s">
        <v>5718</v>
      </c>
      <c r="H1921" s="1094"/>
      <c r="I1921" s="1086">
        <f t="shared" si="67"/>
        <v>0</v>
      </c>
      <c r="J1921" s="1087">
        <f t="shared" si="68"/>
        <v>0</v>
      </c>
      <c r="K1921" s="1065"/>
    </row>
    <row r="1922" spans="1:11" s="1066" customFormat="1" ht="49.2" hidden="1" customHeight="1">
      <c r="A1922" s="1149" t="s">
        <v>5057</v>
      </c>
      <c r="B1922" s="1075"/>
      <c r="C1922" s="1071">
        <v>46287</v>
      </c>
      <c r="D1922" s="1081" t="s">
        <v>5611</v>
      </c>
      <c r="E1922" s="1081" t="s">
        <v>5612</v>
      </c>
      <c r="F1922" s="1082"/>
      <c r="G1922" s="1083" t="s">
        <v>5719</v>
      </c>
      <c r="H1922" s="1094"/>
      <c r="I1922" s="1086">
        <f t="shared" si="67"/>
        <v>0</v>
      </c>
      <c r="J1922" s="1087">
        <f t="shared" si="68"/>
        <v>0</v>
      </c>
      <c r="K1922" s="1065"/>
    </row>
    <row r="1923" spans="1:11" s="1066" customFormat="1" ht="49.2" hidden="1" customHeight="1">
      <c r="A1923" s="1149" t="s">
        <v>5057</v>
      </c>
      <c r="B1923" s="1075"/>
      <c r="C1923" s="1071">
        <v>46287</v>
      </c>
      <c r="D1923" s="1081" t="s">
        <v>5613</v>
      </c>
      <c r="E1923" s="1081" t="s">
        <v>5614</v>
      </c>
      <c r="F1923" s="1082"/>
      <c r="G1923" s="1083" t="s">
        <v>5720</v>
      </c>
      <c r="H1923" s="1094"/>
      <c r="I1923" s="1086">
        <f t="shared" si="67"/>
        <v>0</v>
      </c>
      <c r="J1923" s="1087">
        <f t="shared" si="68"/>
        <v>0</v>
      </c>
      <c r="K1923" s="1065"/>
    </row>
    <row r="1924" spans="1:11" s="1066" customFormat="1" ht="49.2" hidden="1" customHeight="1">
      <c r="A1924" s="1149" t="s">
        <v>5057</v>
      </c>
      <c r="B1924" s="1075"/>
      <c r="C1924" s="1071">
        <v>46287</v>
      </c>
      <c r="D1924" s="1081" t="s">
        <v>5615</v>
      </c>
      <c r="E1924" s="1081" t="s">
        <v>5616</v>
      </c>
      <c r="F1924" s="1082"/>
      <c r="G1924" s="1083" t="s">
        <v>5718</v>
      </c>
      <c r="H1924" s="1094"/>
      <c r="I1924" s="1086">
        <f t="shared" si="67"/>
        <v>0</v>
      </c>
      <c r="J1924" s="1087">
        <f t="shared" si="68"/>
        <v>0</v>
      </c>
      <c r="K1924" s="1065"/>
    </row>
    <row r="1925" spans="1:11" s="1066" customFormat="1" ht="49.2" hidden="1" customHeight="1">
      <c r="A1925" s="1149" t="s">
        <v>5057</v>
      </c>
      <c r="B1925" s="1075"/>
      <c r="C1925" s="1071">
        <v>46289</v>
      </c>
      <c r="D1925" s="1081" t="s">
        <v>5617</v>
      </c>
      <c r="E1925" s="1081" t="s">
        <v>5618</v>
      </c>
      <c r="F1925" s="1082"/>
      <c r="G1925" s="1083" t="s">
        <v>5721</v>
      </c>
      <c r="H1925" s="1094"/>
      <c r="I1925" s="1086">
        <f t="shared" si="67"/>
        <v>0</v>
      </c>
      <c r="J1925" s="1087">
        <f t="shared" si="68"/>
        <v>0</v>
      </c>
      <c r="K1925" s="1065"/>
    </row>
    <row r="1926" spans="1:11" s="1066" customFormat="1" ht="49.2" hidden="1" customHeight="1">
      <c r="A1926" s="1149" t="s">
        <v>5057</v>
      </c>
      <c r="B1926" s="1075"/>
      <c r="C1926" s="1071">
        <v>46289</v>
      </c>
      <c r="D1926" s="1081" t="s">
        <v>5619</v>
      </c>
      <c r="E1926" s="1081" t="s">
        <v>5620</v>
      </c>
      <c r="F1926" s="1082"/>
      <c r="G1926" s="1083" t="s">
        <v>5720</v>
      </c>
      <c r="H1926" s="1094"/>
      <c r="I1926" s="1086">
        <f t="shared" si="67"/>
        <v>0</v>
      </c>
      <c r="J1926" s="1087">
        <f t="shared" si="68"/>
        <v>0</v>
      </c>
      <c r="K1926" s="1065"/>
    </row>
    <row r="1927" spans="1:11" s="1066" customFormat="1" ht="49.2" hidden="1" customHeight="1">
      <c r="A1927" s="1149" t="s">
        <v>5019</v>
      </c>
      <c r="B1927" s="1075"/>
      <c r="C1927" s="1071">
        <v>46289</v>
      </c>
      <c r="D1927" s="1081" t="s">
        <v>5621</v>
      </c>
      <c r="E1927" s="1081" t="s">
        <v>5622</v>
      </c>
      <c r="F1927" s="1082"/>
      <c r="G1927" s="1083" t="s">
        <v>5722</v>
      </c>
      <c r="H1927" s="1094"/>
      <c r="I1927" s="1086">
        <f t="shared" si="67"/>
        <v>0</v>
      </c>
      <c r="J1927" s="1087">
        <f t="shared" si="68"/>
        <v>0</v>
      </c>
      <c r="K1927" s="1065"/>
    </row>
    <row r="1928" spans="1:11" s="1066" customFormat="1" ht="49.2" hidden="1" customHeight="1">
      <c r="A1928" s="1149" t="s">
        <v>5010</v>
      </c>
      <c r="B1928" s="1075"/>
      <c r="C1928" s="1071">
        <v>46289</v>
      </c>
      <c r="D1928" s="1081" t="s">
        <v>5623</v>
      </c>
      <c r="E1928" s="1081" t="s">
        <v>5624</v>
      </c>
      <c r="F1928" s="1082"/>
      <c r="G1928" s="1083" t="s">
        <v>5723</v>
      </c>
      <c r="H1928" s="1094"/>
      <c r="I1928" s="1086">
        <f t="shared" si="67"/>
        <v>0</v>
      </c>
      <c r="J1928" s="1087">
        <f t="shared" si="68"/>
        <v>0</v>
      </c>
      <c r="K1928" s="1065"/>
    </row>
    <row r="1929" spans="1:11" s="1066" customFormat="1" ht="49.2" hidden="1" customHeight="1">
      <c r="A1929" s="1074"/>
      <c r="B1929" s="1075"/>
      <c r="C1929" s="1071"/>
      <c r="D1929" s="1081"/>
      <c r="E1929" s="1081"/>
      <c r="F1929" s="1082"/>
      <c r="G1929" s="1083"/>
      <c r="H1929" s="1094"/>
      <c r="I1929" s="1086"/>
      <c r="J1929" s="1087"/>
      <c r="K1929" s="1065"/>
    </row>
    <row r="1930" spans="1:11" s="1066" customFormat="1" ht="49.2" hidden="1" customHeight="1">
      <c r="A1930" s="1074"/>
      <c r="B1930" s="1075"/>
      <c r="C1930" s="1071"/>
      <c r="D1930" s="1081"/>
      <c r="E1930" s="1081"/>
      <c r="F1930" s="1082"/>
      <c r="G1930" s="1083"/>
      <c r="H1930" s="1094"/>
      <c r="I1930" s="1086"/>
      <c r="J1930" s="1087"/>
      <c r="K1930" s="1065"/>
    </row>
    <row r="1931" spans="1:11" s="1066" customFormat="1" ht="49.2" hidden="1" customHeight="1">
      <c r="A1931" s="1074"/>
      <c r="B1931" s="1075"/>
      <c r="C1931" s="1071"/>
      <c r="D1931" s="1081"/>
      <c r="E1931" s="1081"/>
      <c r="F1931" s="1082"/>
      <c r="G1931" s="1083"/>
      <c r="H1931" s="1094"/>
      <c r="I1931" s="1086"/>
      <c r="J1931" s="1087"/>
      <c r="K1931" s="1065"/>
    </row>
    <row r="1932" spans="1:11" s="1066" customFormat="1" ht="49.2" hidden="1" customHeight="1">
      <c r="A1932" s="1074"/>
      <c r="B1932" s="1075"/>
      <c r="C1932" s="1071"/>
      <c r="D1932" s="1081"/>
      <c r="E1932" s="1081"/>
      <c r="F1932" s="1082"/>
      <c r="G1932" s="1083"/>
      <c r="H1932" s="1094"/>
      <c r="I1932" s="1086"/>
      <c r="J1932" s="1087"/>
      <c r="K1932" s="1065"/>
    </row>
    <row r="1933" spans="1:11" s="1066" customFormat="1" ht="49.2" hidden="1" customHeight="1">
      <c r="A1933" s="1074"/>
      <c r="B1933" s="1075"/>
      <c r="C1933" s="1071"/>
      <c r="D1933" s="1081"/>
      <c r="E1933" s="1081"/>
      <c r="F1933" s="1082"/>
      <c r="G1933" s="1083"/>
      <c r="H1933" s="1094"/>
      <c r="I1933" s="1086"/>
      <c r="J1933" s="1087"/>
      <c r="K1933" s="1065"/>
    </row>
    <row r="1934" spans="1:11" s="1066" customFormat="1" ht="49.2" hidden="1" customHeight="1">
      <c r="A1934" s="1074"/>
      <c r="B1934" s="1075"/>
      <c r="C1934" s="1071"/>
      <c r="D1934" s="1081"/>
      <c r="E1934" s="1081"/>
      <c r="F1934" s="1082"/>
      <c r="G1934" s="1083"/>
      <c r="H1934" s="1094"/>
      <c r="I1934" s="1086"/>
      <c r="J1934" s="1087"/>
      <c r="K1934" s="1065"/>
    </row>
    <row r="1935" spans="1:11" s="1066" customFormat="1" ht="49.2" hidden="1" customHeight="1">
      <c r="A1935" s="1074"/>
      <c r="B1935" s="1075"/>
      <c r="C1935" s="1071"/>
      <c r="D1935" s="1081"/>
      <c r="E1935" s="1081"/>
      <c r="F1935" s="1082"/>
      <c r="G1935" s="1083"/>
      <c r="H1935" s="1094"/>
      <c r="I1935" s="1086"/>
      <c r="J1935" s="1087"/>
      <c r="K1935" s="1065"/>
    </row>
    <row r="1936" spans="1:11" s="1066" customFormat="1" ht="49.2" hidden="1" customHeight="1">
      <c r="A1936" s="1074"/>
      <c r="B1936" s="1075"/>
      <c r="C1936" s="1071"/>
      <c r="D1936" s="1081"/>
      <c r="E1936" s="1081"/>
      <c r="F1936" s="1082"/>
      <c r="G1936" s="1083"/>
      <c r="H1936" s="1094"/>
      <c r="I1936" s="1086"/>
      <c r="J1936" s="1087"/>
      <c r="K1936" s="1065"/>
    </row>
    <row r="1937" spans="1:11" s="1066" customFormat="1" ht="49.2" hidden="1" customHeight="1">
      <c r="A1937" s="1074"/>
      <c r="B1937" s="1075"/>
      <c r="C1937" s="1071"/>
      <c r="D1937" s="1081"/>
      <c r="E1937" s="1081"/>
      <c r="F1937" s="1082"/>
      <c r="G1937" s="1083"/>
      <c r="H1937" s="1094"/>
      <c r="I1937" s="1086"/>
      <c r="J1937" s="1087"/>
      <c r="K1937" s="1065"/>
    </row>
    <row r="1938" spans="1:11" s="1066" customFormat="1" ht="49.2" hidden="1" customHeight="1">
      <c r="A1938" s="1074"/>
      <c r="B1938" s="1075"/>
      <c r="C1938" s="1071"/>
      <c r="D1938" s="1081"/>
      <c r="E1938" s="1081"/>
      <c r="F1938" s="1082"/>
      <c r="G1938" s="1083"/>
      <c r="H1938" s="1094"/>
      <c r="I1938" s="1086"/>
      <c r="J1938" s="1087"/>
      <c r="K1938" s="1065"/>
    </row>
    <row r="1939" spans="1:11" s="1066" customFormat="1" ht="49.2" hidden="1" customHeight="1">
      <c r="A1939" s="1074"/>
      <c r="B1939" s="1075"/>
      <c r="C1939" s="1071"/>
      <c r="D1939" s="1081"/>
      <c r="E1939" s="1081"/>
      <c r="F1939" s="1082"/>
      <c r="G1939" s="1083"/>
      <c r="H1939" s="1094"/>
      <c r="I1939" s="1086"/>
      <c r="J1939" s="1087"/>
      <c r="K1939" s="1065"/>
    </row>
    <row r="1940" spans="1:11" s="1066" customFormat="1" ht="49.2" hidden="1" customHeight="1">
      <c r="A1940" s="1074"/>
      <c r="B1940" s="1075"/>
      <c r="C1940" s="1071"/>
      <c r="D1940" s="1081"/>
      <c r="E1940" s="1081"/>
      <c r="F1940" s="1082"/>
      <c r="G1940" s="1083"/>
      <c r="H1940" s="1094"/>
      <c r="I1940" s="1086"/>
      <c r="J1940" s="1087"/>
      <c r="K1940" s="1065"/>
    </row>
    <row r="1941" spans="1:11" s="1066" customFormat="1" ht="49.2" hidden="1" customHeight="1">
      <c r="A1941" s="1074"/>
      <c r="B1941" s="1075"/>
      <c r="C1941" s="1071"/>
      <c r="D1941" s="1081"/>
      <c r="E1941" s="1081"/>
      <c r="F1941" s="1082"/>
      <c r="G1941" s="1083"/>
      <c r="H1941" s="1094"/>
      <c r="I1941" s="1086"/>
      <c r="J1941" s="1087"/>
      <c r="K1941" s="1065"/>
    </row>
    <row r="1942" spans="1:11" s="1066" customFormat="1" ht="49.2" hidden="1" customHeight="1">
      <c r="A1942" s="1074"/>
      <c r="B1942" s="1075"/>
      <c r="C1942" s="1071"/>
      <c r="D1942" s="1081"/>
      <c r="E1942" s="1081"/>
      <c r="F1942" s="1082"/>
      <c r="G1942" s="1083"/>
      <c r="H1942" s="1094"/>
      <c r="I1942" s="1086"/>
      <c r="J1942" s="1087"/>
      <c r="K1942" s="1065"/>
    </row>
    <row r="1943" spans="1:11" s="1066" customFormat="1" ht="49.2" hidden="1" customHeight="1">
      <c r="A1943" s="1074"/>
      <c r="B1943" s="1075"/>
      <c r="C1943" s="1071"/>
      <c r="D1943" s="1081"/>
      <c r="E1943" s="1081"/>
      <c r="F1943" s="1082"/>
      <c r="G1943" s="1083"/>
      <c r="H1943" s="1094"/>
      <c r="I1943" s="1086"/>
      <c r="J1943" s="1087"/>
      <c r="K1943" s="1065"/>
    </row>
    <row r="1944" spans="1:11" s="1066" customFormat="1" ht="49.2" hidden="1" customHeight="1">
      <c r="A1944" s="1074"/>
      <c r="B1944" s="1075"/>
      <c r="C1944" s="1071"/>
      <c r="D1944" s="1081"/>
      <c r="E1944" s="1081"/>
      <c r="F1944" s="1082"/>
      <c r="G1944" s="1083"/>
      <c r="H1944" s="1094"/>
      <c r="I1944" s="1086"/>
      <c r="J1944" s="1087"/>
      <c r="K1944" s="1065"/>
    </row>
    <row r="1945" spans="1:11" s="1066" customFormat="1" ht="49.2" hidden="1" customHeight="1">
      <c r="A1945" s="1074"/>
      <c r="B1945" s="1075"/>
      <c r="C1945" s="1071"/>
      <c r="D1945" s="1081"/>
      <c r="E1945" s="1081"/>
      <c r="F1945" s="1082"/>
      <c r="G1945" s="1083"/>
      <c r="H1945" s="1094"/>
      <c r="I1945" s="1086"/>
      <c r="J1945" s="1087"/>
      <c r="K1945" s="1065"/>
    </row>
    <row r="1946" spans="1:11" s="1066" customFormat="1" ht="49.2" hidden="1" customHeight="1">
      <c r="A1946" s="1074"/>
      <c r="B1946" s="1075"/>
      <c r="C1946" s="1071"/>
      <c r="D1946" s="1081"/>
      <c r="E1946" s="1081"/>
      <c r="F1946" s="1082"/>
      <c r="G1946" s="1083"/>
      <c r="H1946" s="1094"/>
      <c r="I1946" s="1086"/>
      <c r="J1946" s="1087"/>
      <c r="K1946" s="1065"/>
    </row>
    <row r="1947" spans="1:11" s="1066" customFormat="1" ht="49.2" hidden="1" customHeight="1">
      <c r="A1947" s="1074"/>
      <c r="B1947" s="1075"/>
      <c r="C1947" s="1071"/>
      <c r="D1947" s="1081"/>
      <c r="E1947" s="1081"/>
      <c r="F1947" s="1082"/>
      <c r="G1947" s="1083"/>
      <c r="H1947" s="1094"/>
      <c r="I1947" s="1086"/>
      <c r="J1947" s="1087"/>
      <c r="K1947" s="1065"/>
    </row>
    <row r="1948" spans="1:11" s="1066" customFormat="1" ht="49.2" hidden="1" customHeight="1">
      <c r="A1948" s="1074"/>
      <c r="B1948" s="1075"/>
      <c r="C1948" s="1071"/>
      <c r="D1948" s="1081"/>
      <c r="E1948" s="1081"/>
      <c r="F1948" s="1082"/>
      <c r="G1948" s="1083"/>
      <c r="H1948" s="1094"/>
      <c r="I1948" s="1086"/>
      <c r="J1948" s="1087"/>
      <c r="K1948" s="1065"/>
    </row>
    <row r="1949" spans="1:11" s="1066" customFormat="1" ht="49.2" hidden="1" customHeight="1">
      <c r="A1949" s="1074"/>
      <c r="B1949" s="1075"/>
      <c r="C1949" s="1071"/>
      <c r="D1949" s="1081"/>
      <c r="E1949" s="1081"/>
      <c r="F1949" s="1082"/>
      <c r="G1949" s="1083"/>
      <c r="H1949" s="1094"/>
      <c r="I1949" s="1086"/>
      <c r="J1949" s="1087"/>
      <c r="K1949" s="1065"/>
    </row>
    <row r="1950" spans="1:11" s="1066" customFormat="1" ht="49.2" hidden="1" customHeight="1">
      <c r="A1950" s="1074"/>
      <c r="B1950" s="1075"/>
      <c r="C1950" s="1071"/>
      <c r="D1950" s="1081"/>
      <c r="E1950" s="1081"/>
      <c r="F1950" s="1082"/>
      <c r="G1950" s="1083"/>
      <c r="H1950" s="1094"/>
      <c r="I1950" s="1086"/>
      <c r="J1950" s="1087"/>
      <c r="K1950" s="1065"/>
    </row>
    <row r="1951" spans="1:11" s="1066" customFormat="1" ht="49.2" hidden="1" customHeight="1">
      <c r="A1951" s="1074"/>
      <c r="B1951" s="1075"/>
      <c r="C1951" s="1071"/>
      <c r="D1951" s="1081"/>
      <c r="E1951" s="1081"/>
      <c r="F1951" s="1082"/>
      <c r="G1951" s="1083"/>
      <c r="H1951" s="1094"/>
      <c r="I1951" s="1086"/>
      <c r="J1951" s="1087"/>
      <c r="K1951" s="1065"/>
    </row>
    <row r="1952" spans="1:11" s="1066" customFormat="1" ht="49.2" hidden="1" customHeight="1">
      <c r="A1952" s="1074"/>
      <c r="B1952" s="1075"/>
      <c r="C1952" s="1071"/>
      <c r="D1952" s="1081"/>
      <c r="E1952" s="1081"/>
      <c r="F1952" s="1082"/>
      <c r="G1952" s="1083"/>
      <c r="H1952" s="1094"/>
      <c r="I1952" s="1086"/>
      <c r="J1952" s="1087"/>
      <c r="K1952" s="1065"/>
    </row>
    <row r="1953" spans="1:11" s="1066" customFormat="1" ht="49.2" hidden="1" customHeight="1">
      <c r="A1953" s="1074"/>
      <c r="B1953" s="1075"/>
      <c r="C1953" s="1071"/>
      <c r="D1953" s="1081"/>
      <c r="E1953" s="1081"/>
      <c r="F1953" s="1082"/>
      <c r="G1953" s="1083"/>
      <c r="H1953" s="1094"/>
      <c r="I1953" s="1086"/>
      <c r="J1953" s="1087"/>
      <c r="K1953" s="1065"/>
    </row>
    <row r="1954" spans="1:11" s="1066" customFormat="1" ht="49.2" hidden="1" customHeight="1">
      <c r="A1954" s="1074"/>
      <c r="B1954" s="1075"/>
      <c r="C1954" s="1071"/>
      <c r="D1954" s="1081"/>
      <c r="E1954" s="1081"/>
      <c r="F1954" s="1082"/>
      <c r="G1954" s="1083"/>
      <c r="H1954" s="1094"/>
      <c r="I1954" s="1086"/>
      <c r="J1954" s="1087"/>
      <c r="K1954" s="1065"/>
    </row>
    <row r="1955" spans="1:11" s="1066" customFormat="1" ht="49.2" hidden="1" customHeight="1">
      <c r="A1955" s="1074"/>
      <c r="B1955" s="1075"/>
      <c r="C1955" s="1071"/>
      <c r="D1955" s="1081"/>
      <c r="E1955" s="1081"/>
      <c r="F1955" s="1082"/>
      <c r="G1955" s="1083"/>
      <c r="H1955" s="1094"/>
      <c r="I1955" s="1086"/>
      <c r="J1955" s="1087"/>
      <c r="K1955" s="1065"/>
    </row>
    <row r="1956" spans="1:11" s="1066" customFormat="1" ht="49.2" hidden="1" customHeight="1">
      <c r="A1956" s="1074"/>
      <c r="B1956" s="1075"/>
      <c r="C1956" s="1071"/>
      <c r="D1956" s="1081"/>
      <c r="E1956" s="1081"/>
      <c r="F1956" s="1082"/>
      <c r="G1956" s="1083"/>
      <c r="H1956" s="1094"/>
      <c r="I1956" s="1086"/>
      <c r="J1956" s="1087"/>
      <c r="K1956" s="1065"/>
    </row>
    <row r="1957" spans="1:11" s="1066" customFormat="1" ht="49.2" hidden="1" customHeight="1">
      <c r="A1957" s="1074"/>
      <c r="B1957" s="1075"/>
      <c r="C1957" s="1071"/>
      <c r="D1957" s="1081"/>
      <c r="E1957" s="1081"/>
      <c r="F1957" s="1082"/>
      <c r="G1957" s="1083"/>
      <c r="H1957" s="1094"/>
      <c r="I1957" s="1086"/>
      <c r="J1957" s="1087"/>
      <c r="K1957" s="1065"/>
    </row>
    <row r="1958" spans="1:11" s="1066" customFormat="1" ht="49.2" hidden="1" customHeight="1">
      <c r="A1958" s="1074"/>
      <c r="B1958" s="1075"/>
      <c r="C1958" s="1071"/>
      <c r="D1958" s="1081"/>
      <c r="E1958" s="1081"/>
      <c r="F1958" s="1082"/>
      <c r="G1958" s="1083"/>
      <c r="H1958" s="1094"/>
      <c r="I1958" s="1086"/>
      <c r="J1958" s="1087"/>
      <c r="K1958" s="1065"/>
    </row>
    <row r="1959" spans="1:11" s="1066" customFormat="1" ht="49.2" hidden="1" customHeight="1">
      <c r="A1959" s="1074"/>
      <c r="B1959" s="1075"/>
      <c r="C1959" s="1071"/>
      <c r="D1959" s="1081"/>
      <c r="E1959" s="1081"/>
      <c r="F1959" s="1082"/>
      <c r="G1959" s="1083"/>
      <c r="H1959" s="1094"/>
      <c r="I1959" s="1086"/>
      <c r="J1959" s="1087"/>
      <c r="K1959" s="1065"/>
    </row>
    <row r="1960" spans="1:11" s="1066" customFormat="1" ht="49.2" hidden="1" customHeight="1">
      <c r="A1960" s="1074"/>
      <c r="B1960" s="1075"/>
      <c r="C1960" s="1071"/>
      <c r="D1960" s="1081"/>
      <c r="E1960" s="1081"/>
      <c r="F1960" s="1082"/>
      <c r="G1960" s="1083"/>
      <c r="H1960" s="1094"/>
      <c r="I1960" s="1086"/>
      <c r="J1960" s="1087"/>
      <c r="K1960" s="1065"/>
    </row>
    <row r="1961" spans="1:11" s="1066" customFormat="1" ht="49.2" hidden="1" customHeight="1">
      <c r="A1961" s="1074"/>
      <c r="B1961" s="1075"/>
      <c r="C1961" s="1071"/>
      <c r="D1961" s="1081"/>
      <c r="E1961" s="1081"/>
      <c r="F1961" s="1082"/>
      <c r="G1961" s="1083"/>
      <c r="H1961" s="1094"/>
      <c r="I1961" s="1086"/>
      <c r="J1961" s="1087"/>
      <c r="K1961" s="1065"/>
    </row>
    <row r="1962" spans="1:11" s="1066" customFormat="1" ht="49.2" hidden="1" customHeight="1">
      <c r="A1962" s="1074"/>
      <c r="B1962" s="1075"/>
      <c r="C1962" s="1071"/>
      <c r="D1962" s="1081"/>
      <c r="E1962" s="1081"/>
      <c r="F1962" s="1082"/>
      <c r="G1962" s="1083"/>
      <c r="H1962" s="1094"/>
      <c r="I1962" s="1086"/>
      <c r="J1962" s="1087"/>
      <c r="K1962" s="1065"/>
    </row>
    <row r="1963" spans="1:11" s="1066" customFormat="1" ht="49.2" hidden="1" customHeight="1">
      <c r="A1963" s="1074"/>
      <c r="B1963" s="1075"/>
      <c r="C1963" s="1071"/>
      <c r="D1963" s="1081"/>
      <c r="E1963" s="1081"/>
      <c r="F1963" s="1082"/>
      <c r="G1963" s="1083"/>
      <c r="H1963" s="1094"/>
      <c r="I1963" s="1086"/>
      <c r="J1963" s="1087"/>
      <c r="K1963" s="1065"/>
    </row>
    <row r="1964" spans="1:11" s="1066" customFormat="1" ht="49.2" hidden="1" customHeight="1">
      <c r="A1964" s="1074"/>
      <c r="B1964" s="1075"/>
      <c r="C1964" s="1071"/>
      <c r="D1964" s="1081"/>
      <c r="E1964" s="1081"/>
      <c r="F1964" s="1082"/>
      <c r="G1964" s="1083"/>
      <c r="H1964" s="1094"/>
      <c r="I1964" s="1086"/>
      <c r="J1964" s="1087"/>
      <c r="K1964" s="1065"/>
    </row>
    <row r="1965" spans="1:11" s="1066" customFormat="1" ht="49.2" hidden="1" customHeight="1">
      <c r="A1965" s="1074"/>
      <c r="B1965" s="1075"/>
      <c r="C1965" s="1071"/>
      <c r="D1965" s="1081"/>
      <c r="E1965" s="1081"/>
      <c r="F1965" s="1082"/>
      <c r="G1965" s="1083"/>
      <c r="H1965" s="1094"/>
      <c r="I1965" s="1086"/>
      <c r="J1965" s="1087"/>
      <c r="K1965" s="1065"/>
    </row>
    <row r="1966" spans="1:11" s="1066" customFormat="1" ht="49.2" hidden="1" customHeight="1">
      <c r="A1966" s="1074"/>
      <c r="B1966" s="1075"/>
      <c r="C1966" s="1071"/>
      <c r="D1966" s="1081"/>
      <c r="E1966" s="1081"/>
      <c r="F1966" s="1082"/>
      <c r="G1966" s="1083"/>
      <c r="H1966" s="1094"/>
      <c r="I1966" s="1086"/>
      <c r="J1966" s="1087"/>
      <c r="K1966" s="1065"/>
    </row>
    <row r="1967" spans="1:11" s="1066" customFormat="1" ht="49.2" hidden="1" customHeight="1">
      <c r="A1967" s="1074"/>
      <c r="B1967" s="1075"/>
      <c r="C1967" s="1071"/>
      <c r="D1967" s="1081"/>
      <c r="E1967" s="1081"/>
      <c r="F1967" s="1082"/>
      <c r="G1967" s="1083"/>
      <c r="H1967" s="1094"/>
      <c r="I1967" s="1086"/>
      <c r="J1967" s="1087"/>
      <c r="K1967" s="1065"/>
    </row>
    <row r="1968" spans="1:11" s="1066" customFormat="1" ht="49.2" hidden="1" customHeight="1">
      <c r="A1968" s="1074"/>
      <c r="B1968" s="1075"/>
      <c r="C1968" s="1071"/>
      <c r="D1968" s="1081"/>
      <c r="E1968" s="1081"/>
      <c r="F1968" s="1082"/>
      <c r="G1968" s="1083"/>
      <c r="H1968" s="1094"/>
      <c r="I1968" s="1086"/>
      <c r="J1968" s="1087"/>
      <c r="K1968" s="1065"/>
    </row>
    <row r="1969" spans="1:11" s="1066" customFormat="1" ht="49.2" hidden="1" customHeight="1">
      <c r="A1969" s="1074"/>
      <c r="B1969" s="1075"/>
      <c r="C1969" s="1071"/>
      <c r="D1969" s="1081"/>
      <c r="E1969" s="1081"/>
      <c r="F1969" s="1082"/>
      <c r="G1969" s="1083"/>
      <c r="H1969" s="1094"/>
      <c r="I1969" s="1086"/>
      <c r="J1969" s="1087"/>
      <c r="K1969" s="1065"/>
    </row>
    <row r="1970" spans="1:11" s="1066" customFormat="1" ht="49.2" hidden="1" customHeight="1">
      <c r="A1970" s="1074"/>
      <c r="B1970" s="1075"/>
      <c r="C1970" s="1071"/>
      <c r="D1970" s="1081"/>
      <c r="E1970" s="1081"/>
      <c r="F1970" s="1082"/>
      <c r="G1970" s="1083"/>
      <c r="H1970" s="1094"/>
      <c r="I1970" s="1086"/>
      <c r="J1970" s="1087"/>
      <c r="K1970" s="1065"/>
    </row>
    <row r="1971" spans="1:11" s="1066" customFormat="1" ht="49.2" hidden="1" customHeight="1">
      <c r="A1971" s="1074"/>
      <c r="B1971" s="1075"/>
      <c r="C1971" s="1071"/>
      <c r="D1971" s="1081"/>
      <c r="E1971" s="1081"/>
      <c r="F1971" s="1082"/>
      <c r="G1971" s="1083"/>
      <c r="H1971" s="1094"/>
      <c r="I1971" s="1086"/>
      <c r="J1971" s="1087"/>
      <c r="K1971" s="1065"/>
    </row>
    <row r="1972" spans="1:11" s="1066" customFormat="1" ht="49.2" hidden="1" customHeight="1">
      <c r="A1972" s="1074"/>
      <c r="B1972" s="1075"/>
      <c r="C1972" s="1071"/>
      <c r="D1972" s="1081"/>
      <c r="E1972" s="1081"/>
      <c r="F1972" s="1082"/>
      <c r="G1972" s="1083"/>
      <c r="H1972" s="1094"/>
      <c r="I1972" s="1086"/>
      <c r="J1972" s="1087"/>
      <c r="K1972" s="1065"/>
    </row>
    <row r="1973" spans="1:11" s="1066" customFormat="1" ht="49.2" hidden="1" customHeight="1">
      <c r="A1973" s="1074"/>
      <c r="B1973" s="1075"/>
      <c r="C1973" s="1071"/>
      <c r="D1973" s="1081"/>
      <c r="E1973" s="1081"/>
      <c r="F1973" s="1082"/>
      <c r="G1973" s="1083"/>
      <c r="H1973" s="1094"/>
      <c r="I1973" s="1086"/>
      <c r="J1973" s="1087"/>
      <c r="K1973" s="1065"/>
    </row>
    <row r="1974" spans="1:11" s="1066" customFormat="1" ht="49.2" hidden="1" customHeight="1">
      <c r="A1974" s="1074"/>
      <c r="B1974" s="1075"/>
      <c r="C1974" s="1071"/>
      <c r="D1974" s="1081"/>
      <c r="E1974" s="1081"/>
      <c r="F1974" s="1082"/>
      <c r="G1974" s="1083"/>
      <c r="H1974" s="1094"/>
      <c r="I1974" s="1086"/>
      <c r="J1974" s="1087"/>
      <c r="K1974" s="1065"/>
    </row>
    <row r="1975" spans="1:11" s="1066" customFormat="1" ht="49.2" customHeight="1">
      <c r="A1975" s="1074"/>
      <c r="B1975" s="1075"/>
      <c r="C1975" s="1071"/>
      <c r="D1975" s="1080"/>
      <c r="E1975" s="1076"/>
      <c r="F1975" s="1077"/>
      <c r="G1975" s="1078"/>
      <c r="H1975" s="1079"/>
      <c r="I1975" s="1086"/>
      <c r="J1975" s="1088">
        <f>SUM(J10:J1928)</f>
        <v>20832056.310426403</v>
      </c>
      <c r="K1975" s="1065"/>
    </row>
    <row r="1976" spans="1:11" ht="14.4">
      <c r="D1976" s="568"/>
      <c r="E1976" s="568"/>
      <c r="F1976" s="568"/>
      <c r="G1976" s="568"/>
      <c r="H1976" s="568"/>
      <c r="I1976" s="568"/>
      <c r="J1976" s="568"/>
    </row>
    <row r="1977" spans="1:11" ht="14.4">
      <c r="D1977" s="568"/>
      <c r="E1977" s="568"/>
      <c r="F1977" s="568"/>
      <c r="G1977" s="568"/>
      <c r="H1977" s="568"/>
      <c r="I1977" s="568"/>
      <c r="J1977" s="568"/>
    </row>
    <row r="1978" spans="1:11" ht="14.4">
      <c r="D1978" s="568"/>
      <c r="E1978" s="568"/>
      <c r="F1978" s="568"/>
      <c r="G1978" s="568"/>
      <c r="H1978" s="568"/>
      <c r="I1978" s="568"/>
      <c r="J1978" s="568"/>
    </row>
    <row r="1979" spans="1:11" ht="14.4">
      <c r="D1979" s="568"/>
      <c r="E1979" s="568"/>
      <c r="F1979" s="568"/>
      <c r="G1979" s="568"/>
      <c r="H1979" s="568"/>
      <c r="I1979" s="568"/>
      <c r="J1979" s="568"/>
    </row>
    <row r="1980" spans="1:11" ht="14.4">
      <c r="D1980" s="568"/>
      <c r="E1980" s="568"/>
      <c r="F1980" s="568"/>
      <c r="G1980" s="568"/>
      <c r="H1980" s="568"/>
      <c r="I1980" s="568"/>
      <c r="J1980" s="568"/>
    </row>
    <row r="1981" spans="1:11" ht="14.4">
      <c r="D1981" s="568"/>
      <c r="E1981" s="568"/>
      <c r="F1981" s="568"/>
      <c r="G1981" s="568"/>
      <c r="H1981" s="568"/>
      <c r="I1981" s="568"/>
      <c r="J1981" s="568"/>
    </row>
    <row r="1982" spans="1:11" ht="14.4">
      <c r="D1982" s="568"/>
      <c r="E1982" s="568"/>
      <c r="F1982" s="568"/>
      <c r="G1982" s="568"/>
      <c r="H1982" s="568"/>
      <c r="I1982" s="568"/>
      <c r="J1982" s="568"/>
    </row>
    <row r="1983" spans="1:11" ht="14.4">
      <c r="D1983" s="568"/>
      <c r="E1983" s="568"/>
      <c r="F1983" s="568"/>
      <c r="G1983" s="568"/>
      <c r="H1983" s="568"/>
      <c r="I1983" s="568"/>
      <c r="J1983" s="568"/>
    </row>
    <row r="1984" spans="1:11" ht="14.4">
      <c r="D1984" s="568"/>
      <c r="E1984" s="568"/>
      <c r="F1984" s="568"/>
      <c r="G1984" s="568"/>
      <c r="H1984" s="568"/>
      <c r="I1984" s="568"/>
      <c r="J1984" s="568"/>
    </row>
    <row r="1985" spans="4:10" ht="14.4">
      <c r="D1985" s="568"/>
      <c r="E1985" s="568"/>
      <c r="F1985" s="568"/>
      <c r="G1985" s="568"/>
      <c r="H1985" s="568"/>
      <c r="I1985" s="568"/>
      <c r="J1985" s="568"/>
    </row>
    <row r="1986" spans="4:10" ht="14.4">
      <c r="D1986" s="568"/>
      <c r="E1986" s="568"/>
      <c r="F1986" s="568"/>
      <c r="G1986" s="568"/>
      <c r="H1986" s="568"/>
      <c r="I1986" s="568"/>
      <c r="J1986" s="568"/>
    </row>
    <row r="1987" spans="4:10" ht="14.4">
      <c r="D1987" s="568"/>
      <c r="E1987" s="568"/>
      <c r="F1987" s="568"/>
      <c r="G1987" s="568"/>
      <c r="H1987" s="568"/>
      <c r="I1987" s="568"/>
      <c r="J1987" s="568"/>
    </row>
    <row r="1988" spans="4:10" ht="14.4">
      <c r="D1988" s="568"/>
      <c r="E1988" s="568"/>
      <c r="F1988" s="568"/>
      <c r="G1988" s="568"/>
      <c r="H1988" s="568"/>
      <c r="I1988" s="568"/>
      <c r="J1988" s="568"/>
    </row>
    <row r="1989" spans="4:10" ht="14.4">
      <c r="D1989" s="568"/>
      <c r="E1989" s="568"/>
      <c r="F1989" s="568"/>
      <c r="G1989" s="568"/>
      <c r="H1989" s="568"/>
      <c r="I1989" s="568"/>
      <c r="J1989" s="568"/>
    </row>
    <row r="1990" spans="4:10" ht="14.4">
      <c r="D1990" s="568"/>
      <c r="E1990" s="568"/>
      <c r="F1990" s="568"/>
      <c r="G1990" s="568"/>
      <c r="H1990" s="568"/>
      <c r="I1990" s="568"/>
      <c r="J1990" s="568"/>
    </row>
    <row r="1991" spans="4:10" ht="14.4">
      <c r="D1991" s="568"/>
      <c r="E1991" s="568"/>
      <c r="F1991" s="568"/>
      <c r="G1991" s="568"/>
      <c r="H1991" s="568"/>
      <c r="I1991" s="568"/>
      <c r="J1991" s="568"/>
    </row>
    <row r="1992" spans="4:10" ht="14.4">
      <c r="D1992" s="568"/>
      <c r="E1992" s="568"/>
      <c r="F1992" s="568"/>
      <c r="G1992" s="568"/>
      <c r="H1992" s="568"/>
      <c r="I1992" s="568"/>
      <c r="J1992" s="568"/>
    </row>
    <row r="1993" spans="4:10" ht="14.4">
      <c r="D1993" s="568"/>
      <c r="E1993" s="568"/>
      <c r="F1993" s="568"/>
      <c r="G1993" s="568"/>
      <c r="H1993" s="568"/>
      <c r="I1993" s="568"/>
      <c r="J1993" s="568"/>
    </row>
    <row r="1994" spans="4:10" ht="14.4">
      <c r="D1994" s="568"/>
      <c r="E1994" s="568"/>
      <c r="F1994" s="568"/>
      <c r="G1994" s="568"/>
      <c r="H1994" s="568"/>
      <c r="I1994" s="568"/>
      <c r="J1994" s="568"/>
    </row>
    <row r="1995" spans="4:10" ht="14.4">
      <c r="D1995" s="568"/>
      <c r="E1995" s="568"/>
      <c r="F1995" s="568"/>
      <c r="G1995" s="568"/>
      <c r="H1995" s="568"/>
      <c r="I1995" s="568"/>
      <c r="J1995" s="568"/>
    </row>
    <row r="1996" spans="4:10" ht="14.4">
      <c r="D1996" s="568"/>
      <c r="E1996" s="568"/>
      <c r="F1996" s="568"/>
      <c r="G1996" s="568"/>
      <c r="H1996" s="568"/>
      <c r="I1996" s="568"/>
      <c r="J1996" s="568"/>
    </row>
    <row r="1997" spans="4:10" ht="14.4">
      <c r="D1997" s="568"/>
      <c r="E1997" s="568"/>
      <c r="F1997" s="568"/>
      <c r="G1997" s="568"/>
      <c r="H1997" s="568"/>
      <c r="I1997" s="568"/>
      <c r="J1997" s="568"/>
    </row>
    <row r="1998" spans="4:10" ht="14.4">
      <c r="D1998" s="568"/>
      <c r="E1998" s="568"/>
      <c r="F1998" s="568"/>
      <c r="G1998" s="568"/>
      <c r="H1998" s="568"/>
      <c r="I1998" s="568"/>
      <c r="J1998" s="568"/>
    </row>
    <row r="1999" spans="4:10" ht="14.4">
      <c r="D1999" s="568"/>
      <c r="E1999" s="568"/>
      <c r="F1999" s="568"/>
      <c r="G1999" s="568"/>
      <c r="H1999" s="568"/>
      <c r="I1999" s="568"/>
      <c r="J1999" s="568"/>
    </row>
    <row r="2000" spans="4:10" ht="14.4">
      <c r="D2000" s="568"/>
      <c r="E2000" s="568"/>
      <c r="F2000" s="568"/>
      <c r="G2000" s="568"/>
      <c r="H2000" s="568"/>
      <c r="I2000" s="568"/>
      <c r="J2000" s="568"/>
    </row>
    <row r="2001" spans="4:10" ht="14.4">
      <c r="D2001" s="568"/>
      <c r="E2001" s="568"/>
      <c r="F2001" s="568"/>
      <c r="G2001" s="568"/>
      <c r="H2001" s="568"/>
      <c r="I2001" s="568"/>
      <c r="J2001" s="568"/>
    </row>
    <row r="2002" spans="4:10" ht="14.4">
      <c r="D2002" s="568"/>
      <c r="E2002" s="568"/>
      <c r="F2002" s="568"/>
      <c r="G2002" s="568"/>
      <c r="H2002" s="568"/>
      <c r="I2002" s="568"/>
      <c r="J2002" s="568"/>
    </row>
    <row r="2003" spans="4:10" ht="14.4">
      <c r="D2003" s="568"/>
      <c r="E2003" s="568"/>
      <c r="F2003" s="568"/>
      <c r="G2003" s="568"/>
      <c r="H2003" s="568"/>
      <c r="I2003" s="568"/>
      <c r="J2003" s="568"/>
    </row>
    <row r="2004" spans="4:10" ht="14.4">
      <c r="D2004" s="568"/>
      <c r="E2004" s="568"/>
      <c r="F2004" s="568"/>
      <c r="G2004" s="568"/>
      <c r="H2004" s="568"/>
      <c r="I2004" s="568"/>
      <c r="J2004" s="568"/>
    </row>
    <row r="2005" spans="4:10" ht="14.4">
      <c r="D2005" s="568"/>
      <c r="E2005" s="568"/>
      <c r="F2005" s="568"/>
      <c r="G2005" s="568"/>
      <c r="H2005" s="568"/>
      <c r="I2005" s="568"/>
      <c r="J2005" s="568"/>
    </row>
    <row r="2006" spans="4:10" ht="14.4">
      <c r="D2006" s="568"/>
      <c r="E2006" s="568"/>
      <c r="F2006" s="568"/>
      <c r="G2006" s="568"/>
      <c r="H2006" s="568"/>
      <c r="I2006" s="568"/>
      <c r="J2006" s="568"/>
    </row>
    <row r="2007" spans="4:10" ht="14.4">
      <c r="D2007" s="568"/>
      <c r="E2007" s="568"/>
      <c r="F2007" s="568"/>
      <c r="G2007" s="568"/>
      <c r="H2007" s="568"/>
      <c r="I2007" s="568"/>
      <c r="J2007" s="568"/>
    </row>
    <row r="2008" spans="4:10" ht="14.4">
      <c r="D2008" s="568"/>
      <c r="E2008" s="568"/>
      <c r="F2008" s="568"/>
      <c r="G2008" s="568"/>
      <c r="H2008" s="568"/>
      <c r="I2008" s="568"/>
      <c r="J2008" s="568"/>
    </row>
    <row r="2009" spans="4:10" ht="14.4">
      <c r="D2009" s="568"/>
      <c r="E2009" s="568"/>
      <c r="F2009" s="568"/>
      <c r="G2009" s="568"/>
      <c r="H2009" s="568"/>
      <c r="I2009" s="568"/>
      <c r="J2009" s="568"/>
    </row>
    <row r="2010" spans="4:10" ht="14.4">
      <c r="D2010" s="568"/>
      <c r="E2010" s="568"/>
      <c r="F2010" s="568"/>
      <c r="G2010" s="568"/>
      <c r="H2010" s="568"/>
      <c r="I2010" s="568"/>
      <c r="J2010" s="568"/>
    </row>
    <row r="2011" spans="4:10" ht="14.4">
      <c r="D2011" s="568"/>
      <c r="E2011" s="568"/>
      <c r="F2011" s="568"/>
      <c r="G2011" s="568"/>
      <c r="H2011" s="568"/>
      <c r="I2011" s="568"/>
      <c r="J2011" s="568"/>
    </row>
    <row r="2012" spans="4:10" ht="14.4">
      <c r="D2012" s="568"/>
      <c r="E2012" s="568"/>
      <c r="F2012" s="568"/>
      <c r="G2012" s="568"/>
      <c r="H2012" s="568"/>
      <c r="I2012" s="568"/>
      <c r="J2012" s="568"/>
    </row>
    <row r="2013" spans="4:10" ht="14.4">
      <c r="D2013" s="568"/>
      <c r="E2013" s="568"/>
      <c r="F2013" s="568"/>
      <c r="G2013" s="568"/>
      <c r="H2013" s="568"/>
      <c r="I2013" s="568"/>
      <c r="J2013" s="568"/>
    </row>
    <row r="2014" spans="4:10" ht="14.4">
      <c r="D2014" s="568"/>
      <c r="E2014" s="568"/>
      <c r="F2014" s="568"/>
      <c r="G2014" s="568"/>
      <c r="H2014" s="568"/>
      <c r="I2014" s="568"/>
      <c r="J2014" s="568"/>
    </row>
    <row r="2015" spans="4:10" ht="14.4">
      <c r="D2015" s="568"/>
      <c r="E2015" s="568"/>
      <c r="F2015" s="568"/>
      <c r="G2015" s="568"/>
      <c r="H2015" s="568"/>
      <c r="I2015" s="568"/>
      <c r="J2015" s="568"/>
    </row>
    <row r="2016" spans="4:10" ht="14.4">
      <c r="D2016" s="568"/>
      <c r="E2016" s="568"/>
      <c r="F2016" s="568"/>
      <c r="G2016" s="568"/>
      <c r="H2016" s="568"/>
      <c r="I2016" s="568"/>
      <c r="J2016" s="568"/>
    </row>
    <row r="2017" spans="4:10" ht="14.4">
      <c r="D2017" s="568"/>
      <c r="E2017" s="568"/>
      <c r="F2017" s="568"/>
      <c r="G2017" s="568"/>
      <c r="H2017" s="568"/>
      <c r="I2017" s="568"/>
      <c r="J2017" s="568"/>
    </row>
    <row r="2018" spans="4:10" ht="14.4">
      <c r="D2018" s="568"/>
      <c r="E2018" s="568"/>
      <c r="F2018" s="568"/>
      <c r="G2018" s="568"/>
      <c r="H2018" s="568"/>
      <c r="I2018" s="568"/>
      <c r="J2018" s="568"/>
    </row>
    <row r="2019" spans="4:10" ht="14.4">
      <c r="D2019" s="568"/>
      <c r="E2019" s="568"/>
      <c r="F2019" s="568"/>
      <c r="G2019" s="568"/>
      <c r="H2019" s="568"/>
      <c r="I2019" s="568"/>
      <c r="J2019" s="568"/>
    </row>
    <row r="2020" spans="4:10" ht="14.4">
      <c r="D2020" s="568"/>
      <c r="E2020" s="568"/>
      <c r="F2020" s="568"/>
      <c r="G2020" s="568"/>
      <c r="H2020" s="568"/>
      <c r="I2020" s="568"/>
      <c r="J2020" s="568"/>
    </row>
    <row r="2021" spans="4:10" ht="14.4">
      <c r="D2021" s="568"/>
      <c r="E2021" s="568"/>
      <c r="F2021" s="568"/>
      <c r="G2021" s="568"/>
      <c r="H2021" s="568"/>
      <c r="I2021" s="568"/>
      <c r="J2021" s="568"/>
    </row>
    <row r="2022" spans="4:10" ht="14.4">
      <c r="D2022" s="568"/>
      <c r="E2022" s="568"/>
      <c r="F2022" s="568"/>
      <c r="G2022" s="568"/>
      <c r="H2022" s="568"/>
      <c r="I2022" s="568"/>
      <c r="J2022" s="568"/>
    </row>
    <row r="2023" spans="4:10" ht="14.4">
      <c r="D2023" s="568"/>
      <c r="E2023" s="568"/>
      <c r="F2023" s="568"/>
      <c r="G2023" s="568"/>
      <c r="H2023" s="568"/>
      <c r="I2023" s="568"/>
      <c r="J2023" s="568"/>
    </row>
    <row r="2024" spans="4:10" ht="14.4">
      <c r="D2024" s="568"/>
      <c r="E2024" s="568"/>
      <c r="F2024" s="568"/>
      <c r="G2024" s="568"/>
      <c r="H2024" s="568"/>
      <c r="I2024" s="568"/>
      <c r="J2024" s="568"/>
    </row>
    <row r="2025" spans="4:10" ht="14.4">
      <c r="D2025" s="568"/>
      <c r="E2025" s="568"/>
      <c r="F2025" s="568"/>
      <c r="G2025" s="568"/>
      <c r="H2025" s="568"/>
      <c r="I2025" s="568"/>
      <c r="J2025" s="568"/>
    </row>
    <row r="2026" spans="4:10" ht="14.4">
      <c r="D2026" s="568"/>
      <c r="E2026" s="568"/>
      <c r="F2026" s="568"/>
      <c r="G2026" s="568"/>
      <c r="H2026" s="568"/>
      <c r="I2026" s="568"/>
      <c r="J2026" s="568"/>
    </row>
    <row r="2027" spans="4:10" ht="14.4">
      <c r="D2027" s="568"/>
      <c r="E2027" s="568"/>
      <c r="F2027" s="568"/>
      <c r="G2027" s="568"/>
      <c r="H2027" s="568"/>
      <c r="I2027" s="568"/>
      <c r="J2027" s="568"/>
    </row>
    <row r="2028" spans="4:10" ht="14.4">
      <c r="D2028" s="568"/>
      <c r="E2028" s="568"/>
      <c r="F2028" s="568"/>
      <c r="G2028" s="568"/>
      <c r="H2028" s="568"/>
      <c r="I2028" s="568"/>
      <c r="J2028" s="568"/>
    </row>
    <row r="2029" spans="4:10" ht="14.4">
      <c r="D2029" s="568"/>
      <c r="E2029" s="568"/>
      <c r="F2029" s="568"/>
      <c r="G2029" s="568"/>
      <c r="H2029" s="568"/>
      <c r="I2029" s="568"/>
      <c r="J2029" s="568"/>
    </row>
    <row r="2030" spans="4:10" ht="14.4">
      <c r="D2030" s="568"/>
      <c r="E2030" s="568"/>
      <c r="F2030" s="568"/>
      <c r="G2030" s="568"/>
      <c r="H2030" s="568"/>
      <c r="I2030" s="568"/>
      <c r="J2030" s="568"/>
    </row>
    <row r="2031" spans="4:10" ht="14.4">
      <c r="D2031" s="568"/>
      <c r="E2031" s="568"/>
      <c r="F2031" s="568"/>
      <c r="G2031" s="568"/>
      <c r="H2031" s="568"/>
      <c r="I2031" s="568"/>
      <c r="J2031" s="568"/>
    </row>
    <row r="2032" spans="4:10" ht="14.4">
      <c r="D2032" s="568"/>
      <c r="E2032" s="568"/>
      <c r="F2032" s="568"/>
      <c r="G2032" s="568"/>
      <c r="H2032" s="568"/>
      <c r="I2032" s="568"/>
      <c r="J2032" s="568"/>
    </row>
    <row r="2033" spans="4:10" ht="14.4">
      <c r="D2033" s="568"/>
      <c r="E2033" s="568"/>
      <c r="F2033" s="568"/>
      <c r="G2033" s="568"/>
      <c r="H2033" s="568"/>
      <c r="I2033" s="568"/>
      <c r="J2033" s="568"/>
    </row>
    <row r="2034" spans="4:10" ht="14.4">
      <c r="D2034" s="568"/>
      <c r="E2034" s="568"/>
      <c r="F2034" s="568"/>
      <c r="G2034" s="568"/>
      <c r="H2034" s="568"/>
      <c r="I2034" s="568"/>
      <c r="J2034" s="568"/>
    </row>
    <row r="2035" spans="4:10" ht="14.4">
      <c r="D2035" s="568"/>
      <c r="E2035" s="568"/>
      <c r="F2035" s="568"/>
      <c r="G2035" s="568"/>
      <c r="H2035" s="568"/>
      <c r="I2035" s="568"/>
      <c r="J2035" s="568"/>
    </row>
    <row r="2036" spans="4:10" ht="14.4">
      <c r="D2036" s="568"/>
      <c r="E2036" s="568"/>
      <c r="F2036" s="568"/>
      <c r="G2036" s="568"/>
      <c r="H2036" s="568"/>
      <c r="I2036" s="568"/>
      <c r="J2036" s="568"/>
    </row>
    <row r="2037" spans="4:10" ht="14.4">
      <c r="D2037" s="568"/>
      <c r="E2037" s="568"/>
      <c r="F2037" s="568"/>
      <c r="G2037" s="568"/>
      <c r="H2037" s="568"/>
      <c r="I2037" s="568"/>
      <c r="J2037" s="568"/>
    </row>
    <row r="2038" spans="4:10" ht="14.4">
      <c r="D2038" s="568"/>
      <c r="E2038" s="568"/>
      <c r="F2038" s="568"/>
      <c r="G2038" s="568"/>
      <c r="H2038" s="568"/>
      <c r="I2038" s="568"/>
      <c r="J2038" s="568"/>
    </row>
    <row r="2039" spans="4:10" ht="14.4">
      <c r="D2039" s="568"/>
      <c r="E2039" s="568"/>
      <c r="F2039" s="568"/>
      <c r="G2039" s="568"/>
      <c r="H2039" s="568"/>
      <c r="I2039" s="568"/>
      <c r="J2039" s="568"/>
    </row>
    <row r="2040" spans="4:10" ht="14.4">
      <c r="D2040" s="568"/>
      <c r="E2040" s="568"/>
      <c r="F2040" s="568"/>
      <c r="G2040" s="568"/>
      <c r="H2040" s="568"/>
      <c r="I2040" s="568"/>
      <c r="J2040" s="568"/>
    </row>
    <row r="2041" spans="4:10" ht="14.4">
      <c r="D2041" s="568"/>
      <c r="E2041" s="568"/>
      <c r="F2041" s="568"/>
      <c r="G2041" s="568"/>
      <c r="H2041" s="568"/>
      <c r="I2041" s="568"/>
      <c r="J2041" s="568"/>
    </row>
    <row r="2042" spans="4:10" ht="14.4">
      <c r="D2042" s="568"/>
      <c r="E2042" s="568"/>
      <c r="F2042" s="568"/>
      <c r="G2042" s="568"/>
      <c r="H2042" s="568"/>
      <c r="I2042" s="568"/>
      <c r="J2042" s="568"/>
    </row>
    <row r="2043" spans="4:10" ht="14.4">
      <c r="D2043" s="568"/>
      <c r="E2043" s="568"/>
      <c r="F2043" s="568"/>
      <c r="G2043" s="568"/>
      <c r="H2043" s="568"/>
      <c r="I2043" s="568"/>
      <c r="J2043" s="568"/>
    </row>
    <row r="2044" spans="4:10" ht="14.4">
      <c r="D2044" s="568"/>
      <c r="E2044" s="568"/>
      <c r="F2044" s="568"/>
      <c r="G2044" s="568"/>
      <c r="H2044" s="568"/>
      <c r="I2044" s="568"/>
      <c r="J2044" s="568"/>
    </row>
    <row r="2045" spans="4:10" ht="14.4">
      <c r="D2045" s="568"/>
      <c r="E2045" s="568"/>
      <c r="F2045" s="568"/>
      <c r="G2045" s="568"/>
      <c r="H2045" s="568"/>
      <c r="I2045" s="568"/>
      <c r="J2045" s="568"/>
    </row>
    <row r="2046" spans="4:10" ht="14.4">
      <c r="D2046" s="568"/>
      <c r="E2046" s="568"/>
      <c r="F2046" s="568"/>
      <c r="G2046" s="568"/>
      <c r="H2046" s="568"/>
      <c r="I2046" s="568"/>
      <c r="J2046" s="568"/>
    </row>
    <row r="2047" spans="4:10" ht="14.4">
      <c r="D2047" s="568"/>
      <c r="E2047" s="568"/>
      <c r="F2047" s="568"/>
      <c r="G2047" s="568"/>
      <c r="H2047" s="568"/>
      <c r="I2047" s="568"/>
      <c r="J2047" s="568"/>
    </row>
    <row r="2048" spans="4:10" ht="14.4">
      <c r="D2048" s="568"/>
      <c r="E2048" s="568"/>
      <c r="F2048" s="568"/>
      <c r="G2048" s="568"/>
      <c r="H2048" s="568"/>
      <c r="I2048" s="568"/>
      <c r="J2048" s="568"/>
    </row>
    <row r="2049" spans="4:10" ht="14.4">
      <c r="D2049" s="568"/>
      <c r="E2049" s="568"/>
      <c r="F2049" s="568"/>
      <c r="G2049" s="568"/>
      <c r="H2049" s="568"/>
      <c r="I2049" s="568"/>
      <c r="J2049" s="568"/>
    </row>
    <row r="2050" spans="4:10" ht="14.4">
      <c r="D2050" s="568"/>
      <c r="E2050" s="568"/>
      <c r="F2050" s="568"/>
      <c r="G2050" s="568"/>
      <c r="H2050" s="568"/>
      <c r="I2050" s="568"/>
      <c r="J2050" s="568"/>
    </row>
    <row r="2051" spans="4:10" ht="14.4">
      <c r="D2051" s="568"/>
      <c r="E2051" s="568"/>
      <c r="F2051" s="568"/>
      <c r="G2051" s="568"/>
      <c r="H2051" s="568"/>
      <c r="I2051" s="568"/>
      <c r="J2051" s="568"/>
    </row>
    <row r="2052" spans="4:10" ht="14.4">
      <c r="D2052" s="568"/>
      <c r="E2052" s="568"/>
      <c r="F2052" s="568"/>
      <c r="G2052" s="568"/>
      <c r="H2052" s="568"/>
      <c r="I2052" s="568"/>
      <c r="J2052" s="568"/>
    </row>
    <row r="2053" spans="4:10" ht="14.4">
      <c r="D2053" s="568"/>
      <c r="E2053" s="568"/>
      <c r="F2053" s="568"/>
      <c r="G2053" s="568"/>
      <c r="H2053" s="568"/>
      <c r="I2053" s="568"/>
      <c r="J2053" s="568"/>
    </row>
    <row r="2054" spans="4:10" ht="14.4">
      <c r="D2054" s="568"/>
      <c r="E2054" s="568"/>
      <c r="F2054" s="568"/>
      <c r="G2054" s="568"/>
      <c r="H2054" s="568"/>
      <c r="I2054" s="568"/>
      <c r="J2054" s="568"/>
    </row>
    <row r="2055" spans="4:10" ht="14.4">
      <c r="D2055" s="568"/>
      <c r="E2055" s="568"/>
      <c r="F2055" s="568"/>
      <c r="G2055" s="568"/>
      <c r="H2055" s="568"/>
      <c r="I2055" s="568"/>
      <c r="J2055" s="568"/>
    </row>
    <row r="2056" spans="4:10" ht="14.4">
      <c r="D2056" s="568"/>
      <c r="E2056" s="568"/>
      <c r="F2056" s="568"/>
      <c r="G2056" s="568"/>
      <c r="H2056" s="568"/>
      <c r="I2056" s="568"/>
      <c r="J2056" s="568"/>
    </row>
    <row r="2057" spans="4:10" ht="14.4">
      <c r="D2057" s="568"/>
      <c r="E2057" s="568"/>
      <c r="F2057" s="568"/>
      <c r="G2057" s="568"/>
      <c r="H2057" s="568"/>
      <c r="I2057" s="568"/>
      <c r="J2057" s="568"/>
    </row>
    <row r="2058" spans="4:10" ht="14.4">
      <c r="D2058" s="568"/>
      <c r="E2058" s="568"/>
      <c r="F2058" s="568"/>
      <c r="G2058" s="568"/>
      <c r="H2058" s="568"/>
      <c r="I2058" s="568"/>
      <c r="J2058" s="568"/>
    </row>
    <row r="2059" spans="4:10" ht="14.4">
      <c r="D2059" s="568"/>
      <c r="E2059" s="568"/>
      <c r="F2059" s="568"/>
      <c r="G2059" s="568"/>
      <c r="H2059" s="568"/>
      <c r="I2059" s="568"/>
      <c r="J2059" s="568"/>
    </row>
    <row r="2060" spans="4:10" ht="14.4">
      <c r="D2060" s="568"/>
      <c r="E2060" s="568"/>
      <c r="F2060" s="568"/>
      <c r="G2060" s="568"/>
      <c r="H2060" s="568"/>
      <c r="I2060" s="568"/>
      <c r="J2060" s="568"/>
    </row>
    <row r="2061" spans="4:10" ht="14.4">
      <c r="D2061" s="568"/>
      <c r="E2061" s="568"/>
      <c r="F2061" s="568"/>
      <c r="G2061" s="568"/>
      <c r="H2061" s="568"/>
      <c r="I2061" s="568"/>
      <c r="J2061" s="568"/>
    </row>
    <row r="2062" spans="4:10" ht="14.4">
      <c r="D2062" s="568"/>
      <c r="E2062" s="568"/>
      <c r="F2062" s="568"/>
      <c r="G2062" s="568"/>
      <c r="H2062" s="568"/>
      <c r="I2062" s="568"/>
      <c r="J2062" s="568"/>
    </row>
    <row r="2063" spans="4:10" ht="14.4">
      <c r="D2063" s="568"/>
      <c r="E2063" s="568"/>
      <c r="F2063" s="568"/>
      <c r="G2063" s="568"/>
      <c r="H2063" s="568"/>
      <c r="I2063" s="568"/>
      <c r="J2063" s="568"/>
    </row>
    <row r="2064" spans="4:10" ht="14.4">
      <c r="D2064" s="568"/>
      <c r="E2064" s="568"/>
      <c r="F2064" s="568"/>
      <c r="G2064" s="568"/>
      <c r="H2064" s="568"/>
      <c r="I2064" s="568"/>
      <c r="J2064" s="568"/>
    </row>
    <row r="2065" spans="4:10" ht="14.4">
      <c r="D2065" s="568"/>
      <c r="E2065" s="568"/>
      <c r="F2065" s="568"/>
      <c r="G2065" s="568"/>
      <c r="H2065" s="568"/>
      <c r="I2065" s="568"/>
      <c r="J2065" s="568"/>
    </row>
    <row r="2066" spans="4:10" ht="14.4">
      <c r="D2066" s="568"/>
      <c r="E2066" s="568"/>
      <c r="F2066" s="568"/>
      <c r="G2066" s="568"/>
      <c r="H2066" s="568"/>
      <c r="I2066" s="568"/>
      <c r="J2066" s="568"/>
    </row>
    <row r="2067" spans="4:10" ht="14.4">
      <c r="D2067" s="568"/>
      <c r="E2067" s="568"/>
      <c r="F2067" s="568"/>
      <c r="G2067" s="568"/>
      <c r="H2067" s="568"/>
      <c r="I2067" s="568"/>
      <c r="J2067" s="568"/>
    </row>
    <row r="2068" spans="4:10" ht="14.4">
      <c r="D2068" s="568"/>
      <c r="E2068" s="568"/>
      <c r="F2068" s="568"/>
      <c r="G2068" s="568"/>
      <c r="H2068" s="568"/>
      <c r="I2068" s="568"/>
      <c r="J2068" s="568"/>
    </row>
    <row r="2069" spans="4:10" ht="14.4">
      <c r="D2069" s="568"/>
      <c r="E2069" s="568"/>
      <c r="F2069" s="568"/>
      <c r="G2069" s="568"/>
      <c r="H2069" s="568"/>
      <c r="I2069" s="568"/>
      <c r="J2069" s="568"/>
    </row>
    <row r="2070" spans="4:10" ht="14.4">
      <c r="D2070" s="568"/>
      <c r="E2070" s="568"/>
      <c r="F2070" s="568"/>
      <c r="G2070" s="568"/>
      <c r="H2070" s="568"/>
      <c r="I2070" s="568"/>
      <c r="J2070" s="568"/>
    </row>
    <row r="2071" spans="4:10" ht="14.4">
      <c r="D2071" s="568"/>
      <c r="E2071" s="568"/>
      <c r="F2071" s="568"/>
      <c r="G2071" s="568"/>
      <c r="H2071" s="568"/>
      <c r="I2071" s="568"/>
      <c r="J2071" s="568"/>
    </row>
    <row r="2072" spans="4:10" ht="14.4">
      <c r="D2072" s="568"/>
      <c r="E2072" s="568"/>
      <c r="F2072" s="568"/>
      <c r="G2072" s="568"/>
      <c r="H2072" s="568"/>
      <c r="I2072" s="568"/>
      <c r="J2072" s="568"/>
    </row>
    <row r="2073" spans="4:10" ht="14.4">
      <c r="D2073" s="568"/>
      <c r="E2073" s="568"/>
      <c r="F2073" s="568"/>
      <c r="G2073" s="568"/>
      <c r="H2073" s="568"/>
      <c r="I2073" s="568"/>
      <c r="J2073" s="568"/>
    </row>
    <row r="2074" spans="4:10" ht="14.4">
      <c r="D2074" s="568"/>
      <c r="E2074" s="568"/>
      <c r="F2074" s="568"/>
      <c r="G2074" s="568"/>
      <c r="H2074" s="568"/>
      <c r="I2074" s="568"/>
      <c r="J2074" s="568"/>
    </row>
    <row r="2075" spans="4:10" ht="14.4">
      <c r="D2075" s="568"/>
      <c r="E2075" s="568"/>
      <c r="F2075" s="568"/>
      <c r="G2075" s="568"/>
      <c r="H2075" s="568"/>
      <c r="I2075" s="568"/>
      <c r="J2075" s="568"/>
    </row>
    <row r="2076" spans="4:10" ht="14.4">
      <c r="D2076" s="568"/>
      <c r="E2076" s="568"/>
      <c r="F2076" s="568"/>
      <c r="G2076" s="568"/>
      <c r="H2076" s="568"/>
      <c r="I2076" s="568"/>
      <c r="J2076" s="568"/>
    </row>
    <row r="2077" spans="4:10" ht="14.4">
      <c r="D2077" s="568"/>
      <c r="E2077" s="568"/>
      <c r="F2077" s="568"/>
      <c r="G2077" s="568"/>
      <c r="H2077" s="568"/>
      <c r="I2077" s="568"/>
      <c r="J2077" s="568"/>
    </row>
    <row r="2078" spans="4:10" ht="14.4">
      <c r="D2078" s="568"/>
      <c r="E2078" s="568"/>
      <c r="F2078" s="568"/>
      <c r="G2078" s="568"/>
      <c r="H2078" s="568"/>
      <c r="I2078" s="568"/>
      <c r="J2078" s="568"/>
    </row>
    <row r="2079" spans="4:10" ht="14.4">
      <c r="D2079" s="568"/>
      <c r="E2079" s="568"/>
      <c r="F2079" s="568"/>
      <c r="G2079" s="568"/>
      <c r="H2079" s="568"/>
      <c r="I2079" s="568"/>
      <c r="J2079" s="568"/>
    </row>
    <row r="2080" spans="4:10" ht="14.4">
      <c r="D2080" s="568"/>
      <c r="E2080" s="568"/>
      <c r="F2080" s="568"/>
      <c r="G2080" s="568"/>
      <c r="H2080" s="568"/>
      <c r="I2080" s="568"/>
      <c r="J2080" s="568"/>
    </row>
    <row r="2081" spans="4:5">
      <c r="D2081" s="568"/>
      <c r="E2081" s="568"/>
    </row>
    <row r="2082" spans="4:5">
      <c r="D2082" s="568"/>
      <c r="E2082" s="568"/>
    </row>
    <row r="2083" spans="4:5">
      <c r="D2083" s="568"/>
      <c r="E2083" s="568"/>
    </row>
    <row r="2084" spans="4:5">
      <c r="D2084" s="568"/>
      <c r="E2084" s="568"/>
    </row>
    <row r="2085" spans="4:5">
      <c r="D2085" s="568"/>
      <c r="E2085" s="568"/>
    </row>
    <row r="2086" spans="4:5">
      <c r="D2086" s="568"/>
      <c r="E2086" s="568"/>
    </row>
    <row r="2087" spans="4:5">
      <c r="D2087" s="568"/>
      <c r="E2087" s="568"/>
    </row>
    <row r="2088" spans="4:5">
      <c r="D2088" s="568"/>
      <c r="E2088" s="568"/>
    </row>
    <row r="2089" spans="4:5">
      <c r="D2089" s="568"/>
      <c r="E2089" s="568"/>
    </row>
    <row r="2090" spans="4:5">
      <c r="D2090" s="568"/>
      <c r="E2090" s="568"/>
    </row>
    <row r="2091" spans="4:5">
      <c r="D2091" s="568"/>
      <c r="E2091" s="568"/>
    </row>
    <row r="2092" spans="4:5">
      <c r="D2092" s="568"/>
      <c r="E2092" s="568"/>
    </row>
    <row r="2093" spans="4:5">
      <c r="D2093" s="568"/>
      <c r="E2093" s="568"/>
    </row>
    <row r="2094" spans="4:5">
      <c r="D2094" s="568"/>
      <c r="E2094" s="568"/>
    </row>
    <row r="2095" spans="4:5">
      <c r="D2095" s="568"/>
      <c r="E2095" s="568"/>
    </row>
    <row r="2096" spans="4:5">
      <c r="D2096" s="568"/>
      <c r="E2096" s="568"/>
    </row>
    <row r="2097" spans="4:5">
      <c r="D2097" s="568"/>
      <c r="E2097" s="568"/>
    </row>
    <row r="2098" spans="4:5">
      <c r="D2098" s="568"/>
      <c r="E2098" s="568"/>
    </row>
    <row r="2099" spans="4:5">
      <c r="D2099" s="568"/>
      <c r="E2099" s="568"/>
    </row>
    <row r="2100" spans="4:5">
      <c r="D2100" s="568"/>
      <c r="E2100" s="568"/>
    </row>
    <row r="2101" spans="4:5">
      <c r="D2101" s="568"/>
      <c r="E2101" s="568"/>
    </row>
    <row r="2102" spans="4:5">
      <c r="D2102" s="568"/>
      <c r="E2102" s="568"/>
    </row>
    <row r="2103" spans="4:5">
      <c r="D2103" s="568"/>
      <c r="E2103" s="568"/>
    </row>
    <row r="2104" spans="4:5">
      <c r="D2104" s="568"/>
      <c r="E2104" s="568"/>
    </row>
    <row r="2105" spans="4:5">
      <c r="D2105" s="568"/>
      <c r="E2105" s="568"/>
    </row>
    <row r="2106" spans="4:5">
      <c r="D2106" s="568"/>
      <c r="E2106" s="568"/>
    </row>
    <row r="2107" spans="4:5">
      <c r="D2107" s="568"/>
      <c r="E2107" s="568"/>
    </row>
    <row r="2108" spans="4:5">
      <c r="D2108" s="568"/>
      <c r="E2108" s="568"/>
    </row>
    <row r="2109" spans="4:5">
      <c r="D2109" s="568"/>
      <c r="E2109" s="568"/>
    </row>
    <row r="2110" spans="4:5">
      <c r="D2110" s="568"/>
      <c r="E2110" s="568"/>
    </row>
    <row r="2111" spans="4:5">
      <c r="D2111" s="568"/>
      <c r="E2111" s="568"/>
    </row>
    <row r="2112" spans="4:5">
      <c r="D2112" s="568"/>
      <c r="E2112" s="568"/>
    </row>
    <row r="2113" spans="4:5">
      <c r="D2113" s="568"/>
      <c r="E2113" s="568"/>
    </row>
    <row r="2114" spans="4:5">
      <c r="D2114" s="568"/>
      <c r="E2114" s="568"/>
    </row>
    <row r="2115" spans="4:5">
      <c r="D2115" s="568"/>
      <c r="E2115" s="568"/>
    </row>
    <row r="2116" spans="4:5">
      <c r="D2116" s="568"/>
      <c r="E2116" s="568"/>
    </row>
    <row r="2117" spans="4:5">
      <c r="D2117" s="568"/>
      <c r="E2117" s="568"/>
    </row>
    <row r="2118" spans="4:5">
      <c r="D2118" s="568"/>
      <c r="E2118" s="568"/>
    </row>
    <row r="2119" spans="4:5">
      <c r="D2119" s="568"/>
      <c r="E2119" s="568"/>
    </row>
    <row r="2120" spans="4:5">
      <c r="D2120" s="568"/>
      <c r="E2120" s="568"/>
    </row>
    <row r="2121" spans="4:5">
      <c r="D2121" s="568"/>
      <c r="E2121" s="568"/>
    </row>
    <row r="2122" spans="4:5">
      <c r="D2122" s="568"/>
      <c r="E2122" s="568"/>
    </row>
    <row r="2123" spans="4:5">
      <c r="D2123" s="568"/>
      <c r="E2123" s="568"/>
    </row>
    <row r="2124" spans="4:5">
      <c r="D2124" s="568"/>
      <c r="E2124" s="568"/>
    </row>
    <row r="2125" spans="4:5">
      <c r="D2125" s="568"/>
      <c r="E2125" s="568"/>
    </row>
    <row r="2126" spans="4:5">
      <c r="D2126" s="568"/>
      <c r="E2126" s="568"/>
    </row>
    <row r="2127" spans="4:5">
      <c r="D2127" s="568"/>
      <c r="E2127" s="568"/>
    </row>
    <row r="2128" spans="4:5">
      <c r="D2128" s="568"/>
      <c r="E2128" s="568"/>
    </row>
    <row r="2129" spans="4:5">
      <c r="D2129" s="568"/>
      <c r="E2129" s="568"/>
    </row>
    <row r="2130" spans="4:5">
      <c r="D2130" s="568"/>
      <c r="E2130" s="568"/>
    </row>
    <row r="2131" spans="4:5">
      <c r="D2131" s="568"/>
      <c r="E2131" s="568"/>
    </row>
    <row r="2132" spans="4:5">
      <c r="D2132" s="568"/>
      <c r="E2132" s="568"/>
    </row>
    <row r="2133" spans="4:5">
      <c r="D2133" s="568"/>
      <c r="E2133" s="568"/>
    </row>
    <row r="2134" spans="4:5">
      <c r="D2134" s="568"/>
      <c r="E2134" s="568"/>
    </row>
    <row r="2135" spans="4:5">
      <c r="D2135" s="568"/>
      <c r="E2135" s="568"/>
    </row>
    <row r="2136" spans="4:5">
      <c r="D2136" s="568"/>
      <c r="E2136" s="568"/>
    </row>
    <row r="2137" spans="4:5">
      <c r="D2137" s="568"/>
      <c r="E2137" s="568"/>
    </row>
    <row r="2138" spans="4:5">
      <c r="D2138" s="568"/>
      <c r="E2138" s="568"/>
    </row>
    <row r="2139" spans="4:5">
      <c r="D2139" s="568"/>
      <c r="E2139" s="568"/>
    </row>
    <row r="2140" spans="4:5">
      <c r="D2140" s="568"/>
      <c r="E2140" s="568"/>
    </row>
    <row r="2141" spans="4:5">
      <c r="D2141" s="568"/>
      <c r="E2141" s="568"/>
    </row>
    <row r="2142" spans="4:5">
      <c r="D2142" s="568"/>
      <c r="E2142" s="568"/>
    </row>
    <row r="2143" spans="4:5">
      <c r="D2143" s="568"/>
      <c r="E2143" s="568"/>
    </row>
    <row r="2144" spans="4:5">
      <c r="D2144" s="568"/>
      <c r="E2144" s="568"/>
    </row>
    <row r="2145" spans="4:5">
      <c r="D2145" s="568"/>
      <c r="E2145" s="568"/>
    </row>
    <row r="2146" spans="4:5">
      <c r="D2146" s="568"/>
      <c r="E2146" s="568"/>
    </row>
    <row r="2147" spans="4:5">
      <c r="D2147" s="568"/>
      <c r="E2147" s="568"/>
    </row>
    <row r="2148" spans="4:5">
      <c r="D2148" s="568"/>
      <c r="E2148" s="568"/>
    </row>
    <row r="2149" spans="4:5">
      <c r="D2149" s="568"/>
      <c r="E2149" s="568"/>
    </row>
    <row r="2150" spans="4:5">
      <c r="D2150" s="568"/>
      <c r="E2150" s="568"/>
    </row>
    <row r="2151" spans="4:5">
      <c r="D2151" s="568"/>
      <c r="E2151" s="568"/>
    </row>
    <row r="2152" spans="4:5">
      <c r="D2152" s="568"/>
      <c r="E2152" s="568"/>
    </row>
    <row r="2153" spans="4:5">
      <c r="D2153" s="568"/>
      <c r="E2153" s="568"/>
    </row>
    <row r="2154" spans="4:5">
      <c r="D2154" s="568"/>
      <c r="E2154" s="568"/>
    </row>
    <row r="2155" spans="4:5">
      <c r="D2155" s="568"/>
      <c r="E2155" s="568"/>
    </row>
    <row r="2156" spans="4:5">
      <c r="D2156" s="568"/>
      <c r="E2156" s="568"/>
    </row>
    <row r="2157" spans="4:5">
      <c r="D2157" s="568"/>
      <c r="E2157" s="568"/>
    </row>
    <row r="2158" spans="4:5">
      <c r="D2158" s="568"/>
      <c r="E2158" s="568"/>
    </row>
    <row r="2159" spans="4:5">
      <c r="D2159" s="568"/>
      <c r="E2159" s="568"/>
    </row>
    <row r="2160" spans="4:5">
      <c r="D2160" s="568"/>
      <c r="E2160" s="568"/>
    </row>
    <row r="2161" spans="4:5">
      <c r="D2161" s="568"/>
      <c r="E2161" s="568"/>
    </row>
    <row r="2162" spans="4:5">
      <c r="D2162" s="568"/>
      <c r="E2162" s="568"/>
    </row>
    <row r="2163" spans="4:5">
      <c r="D2163" s="568"/>
      <c r="E2163" s="568"/>
    </row>
    <row r="2164" spans="4:5">
      <c r="D2164" s="568"/>
      <c r="E2164" s="568"/>
    </row>
    <row r="2165" spans="4:5">
      <c r="D2165" s="568"/>
      <c r="E2165" s="568"/>
    </row>
    <row r="2166" spans="4:5">
      <c r="D2166" s="568"/>
      <c r="E2166" s="568"/>
    </row>
    <row r="2167" spans="4:5">
      <c r="D2167" s="568"/>
      <c r="E2167" s="568"/>
    </row>
    <row r="2168" spans="4:5">
      <c r="D2168" s="568"/>
      <c r="E2168" s="568"/>
    </row>
    <row r="2169" spans="4:5">
      <c r="D2169" s="568"/>
      <c r="E2169" s="568"/>
    </row>
    <row r="2170" spans="4:5">
      <c r="D2170" s="568"/>
      <c r="E2170" s="568"/>
    </row>
    <row r="2171" spans="4:5">
      <c r="D2171" s="568"/>
      <c r="E2171" s="568"/>
    </row>
    <row r="2172" spans="4:5">
      <c r="D2172" s="568"/>
      <c r="E2172" s="568"/>
    </row>
    <row r="2173" spans="4:5">
      <c r="D2173" s="568"/>
      <c r="E2173" s="568"/>
    </row>
    <row r="2174" spans="4:5">
      <c r="D2174" s="568"/>
      <c r="E2174" s="568"/>
    </row>
    <row r="2175" spans="4:5">
      <c r="D2175" s="568"/>
      <c r="E2175" s="568"/>
    </row>
    <row r="2176" spans="4:5">
      <c r="D2176" s="568"/>
      <c r="E2176" s="568"/>
    </row>
    <row r="2177" spans="4:5">
      <c r="D2177" s="568"/>
      <c r="E2177" s="568"/>
    </row>
    <row r="2178" spans="4:5">
      <c r="D2178" s="568"/>
      <c r="E2178" s="568"/>
    </row>
    <row r="2179" spans="4:5">
      <c r="D2179" s="568"/>
      <c r="E2179" s="568"/>
    </row>
    <row r="2180" spans="4:5">
      <c r="D2180" s="568"/>
      <c r="E2180" s="568"/>
    </row>
    <row r="2181" spans="4:5">
      <c r="D2181" s="568"/>
      <c r="E2181" s="568"/>
    </row>
    <row r="2182" spans="4:5">
      <c r="D2182" s="568"/>
      <c r="E2182" s="568"/>
    </row>
    <row r="2183" spans="4:5">
      <c r="D2183" s="568"/>
      <c r="E2183" s="568"/>
    </row>
    <row r="2184" spans="4:5">
      <c r="D2184" s="568"/>
      <c r="E2184" s="568"/>
    </row>
    <row r="2185" spans="4:5">
      <c r="D2185" s="568"/>
      <c r="E2185" s="568"/>
    </row>
    <row r="2186" spans="4:5">
      <c r="D2186" s="568"/>
      <c r="E2186" s="568"/>
    </row>
    <row r="2187" spans="4:5">
      <c r="D2187" s="568"/>
      <c r="E2187" s="568"/>
    </row>
    <row r="2188" spans="4:5">
      <c r="D2188" s="568"/>
      <c r="E2188" s="568"/>
    </row>
    <row r="2189" spans="4:5">
      <c r="D2189" s="568"/>
      <c r="E2189" s="568"/>
    </row>
    <row r="2190" spans="4:5">
      <c r="D2190" s="568"/>
      <c r="E2190" s="568"/>
    </row>
    <row r="2191" spans="4:5">
      <c r="D2191" s="568"/>
      <c r="E2191" s="568"/>
    </row>
    <row r="2192" spans="4:5">
      <c r="D2192" s="568"/>
      <c r="E2192" s="568"/>
    </row>
    <row r="2193" spans="4:5">
      <c r="D2193" s="568"/>
      <c r="E2193" s="568"/>
    </row>
    <row r="2194" spans="4:5">
      <c r="D2194" s="568"/>
      <c r="E2194" s="568"/>
    </row>
    <row r="2195" spans="4:5">
      <c r="D2195" s="568"/>
      <c r="E2195" s="568"/>
    </row>
    <row r="2196" spans="4:5">
      <c r="D2196" s="568"/>
      <c r="E2196" s="568"/>
    </row>
    <row r="2197" spans="4:5">
      <c r="D2197" s="568"/>
      <c r="E2197" s="568"/>
    </row>
    <row r="2198" spans="4:5">
      <c r="D2198" s="568"/>
      <c r="E2198" s="568"/>
    </row>
    <row r="2199" spans="4:5">
      <c r="D2199" s="568"/>
      <c r="E2199" s="568"/>
    </row>
    <row r="2200" spans="4:5">
      <c r="D2200" s="568"/>
      <c r="E2200" s="568"/>
    </row>
    <row r="2201" spans="4:5">
      <c r="D2201" s="568"/>
      <c r="E2201" s="568"/>
    </row>
    <row r="2202" spans="4:5">
      <c r="D2202" s="568"/>
      <c r="E2202" s="568"/>
    </row>
    <row r="2203" spans="4:5">
      <c r="D2203" s="568"/>
      <c r="E2203" s="568"/>
    </row>
    <row r="2204" spans="4:5">
      <c r="D2204" s="568"/>
      <c r="E2204" s="568"/>
    </row>
    <row r="2205" spans="4:5">
      <c r="D2205" s="568"/>
      <c r="E2205" s="568"/>
    </row>
    <row r="2206" spans="4:5">
      <c r="D2206" s="568"/>
      <c r="E2206" s="568"/>
    </row>
    <row r="2207" spans="4:5">
      <c r="D2207" s="568"/>
      <c r="E2207" s="568"/>
    </row>
    <row r="2208" spans="4:5">
      <c r="D2208" s="568"/>
      <c r="E2208" s="568"/>
    </row>
    <row r="2209" spans="4:5">
      <c r="D2209" s="568"/>
      <c r="E2209" s="568"/>
    </row>
    <row r="2210" spans="4:5">
      <c r="D2210" s="568"/>
      <c r="E2210" s="568"/>
    </row>
    <row r="2211" spans="4:5">
      <c r="D2211" s="568"/>
      <c r="E2211" s="568"/>
    </row>
    <row r="2212" spans="4:5">
      <c r="D2212" s="568"/>
      <c r="E2212" s="568"/>
    </row>
    <row r="2213" spans="4:5">
      <c r="D2213" s="568"/>
      <c r="E2213" s="568"/>
    </row>
    <row r="2214" spans="4:5">
      <c r="D2214" s="568"/>
      <c r="E2214" s="568"/>
    </row>
    <row r="2215" spans="4:5">
      <c r="D2215" s="568"/>
      <c r="E2215" s="568"/>
    </row>
    <row r="2216" spans="4:5">
      <c r="D2216" s="568"/>
      <c r="E2216" s="568"/>
    </row>
    <row r="2217" spans="4:5">
      <c r="D2217" s="568"/>
      <c r="E2217" s="568"/>
    </row>
    <row r="2218" spans="4:5">
      <c r="D2218" s="568"/>
      <c r="E2218" s="568"/>
    </row>
    <row r="2219" spans="4:5">
      <c r="D2219" s="568"/>
      <c r="E2219" s="568"/>
    </row>
    <row r="2220" spans="4:5">
      <c r="D2220" s="568"/>
      <c r="E2220" s="568"/>
    </row>
    <row r="2221" spans="4:5">
      <c r="D2221" s="568"/>
      <c r="E2221" s="568"/>
    </row>
    <row r="2222" spans="4:5">
      <c r="D2222" s="568"/>
      <c r="E2222" s="568"/>
    </row>
    <row r="2223" spans="4:5">
      <c r="D2223" s="568"/>
      <c r="E2223" s="568"/>
    </row>
    <row r="2224" spans="4:5">
      <c r="D2224" s="568"/>
      <c r="E2224" s="568"/>
    </row>
    <row r="2225" spans="4:5">
      <c r="D2225" s="568"/>
      <c r="E2225" s="568"/>
    </row>
    <row r="2226" spans="4:5">
      <c r="D2226" s="568"/>
      <c r="E2226" s="568"/>
    </row>
    <row r="2227" spans="4:5">
      <c r="D2227" s="568"/>
      <c r="E2227" s="568"/>
    </row>
    <row r="2228" spans="4:5">
      <c r="D2228" s="568"/>
      <c r="E2228" s="568"/>
    </row>
    <row r="2229" spans="4:5">
      <c r="D2229" s="568"/>
      <c r="E2229" s="568"/>
    </row>
    <row r="2230" spans="4:5">
      <c r="D2230" s="568"/>
      <c r="E2230" s="568"/>
    </row>
    <row r="2231" spans="4:5">
      <c r="D2231" s="568"/>
      <c r="E2231" s="568"/>
    </row>
    <row r="2232" spans="4:5">
      <c r="D2232" s="568"/>
      <c r="E2232" s="568"/>
    </row>
    <row r="2233" spans="4:5">
      <c r="D2233" s="568"/>
      <c r="E2233" s="568"/>
    </row>
    <row r="2234" spans="4:5">
      <c r="D2234" s="568"/>
      <c r="E2234" s="568"/>
    </row>
    <row r="2235" spans="4:5">
      <c r="D2235" s="568"/>
      <c r="E2235" s="568"/>
    </row>
    <row r="2236" spans="4:5">
      <c r="D2236" s="568"/>
      <c r="E2236" s="568"/>
    </row>
    <row r="2237" spans="4:5">
      <c r="D2237" s="568"/>
      <c r="E2237" s="568"/>
    </row>
    <row r="2238" spans="4:5">
      <c r="D2238" s="568"/>
      <c r="E2238" s="568"/>
    </row>
    <row r="2239" spans="4:5">
      <c r="D2239" s="568"/>
      <c r="E2239" s="568"/>
    </row>
    <row r="2240" spans="4:5">
      <c r="D2240" s="568"/>
      <c r="E2240" s="568"/>
    </row>
    <row r="2241" spans="4:5">
      <c r="D2241" s="568"/>
      <c r="E2241" s="568"/>
    </row>
    <row r="2242" spans="4:5">
      <c r="D2242" s="568"/>
      <c r="E2242" s="568"/>
    </row>
    <row r="2243" spans="4:5">
      <c r="D2243" s="568"/>
      <c r="E2243" s="568"/>
    </row>
    <row r="2244" spans="4:5">
      <c r="D2244" s="568"/>
      <c r="E2244" s="568"/>
    </row>
    <row r="2245" spans="4:5">
      <c r="D2245" s="568"/>
      <c r="E2245" s="568"/>
    </row>
    <row r="2246" spans="4:5">
      <c r="D2246" s="568"/>
      <c r="E2246" s="568"/>
    </row>
    <row r="2247" spans="4:5">
      <c r="D2247" s="568"/>
      <c r="E2247" s="568"/>
    </row>
    <row r="2248" spans="4:5">
      <c r="D2248" s="568"/>
      <c r="E2248" s="568"/>
    </row>
    <row r="2249" spans="4:5">
      <c r="D2249" s="568"/>
      <c r="E2249" s="568"/>
    </row>
    <row r="2250" spans="4:5">
      <c r="D2250" s="568"/>
      <c r="E2250" s="568"/>
    </row>
    <row r="2251" spans="4:5">
      <c r="D2251" s="568"/>
      <c r="E2251" s="568"/>
    </row>
    <row r="2252" spans="4:5">
      <c r="D2252" s="568"/>
      <c r="E2252" s="568"/>
    </row>
    <row r="2253" spans="4:5">
      <c r="D2253" s="568"/>
      <c r="E2253" s="568"/>
    </row>
    <row r="2254" spans="4:5">
      <c r="D2254" s="568"/>
      <c r="E2254" s="568"/>
    </row>
    <row r="2255" spans="4:5">
      <c r="D2255" s="568"/>
      <c r="E2255" s="568"/>
    </row>
    <row r="2256" spans="4:5">
      <c r="D2256" s="568"/>
      <c r="E2256" s="568"/>
    </row>
    <row r="2257" spans="4:5">
      <c r="D2257" s="568"/>
      <c r="E2257" s="568"/>
    </row>
    <row r="2258" spans="4:5">
      <c r="D2258" s="568"/>
      <c r="E2258" s="568"/>
    </row>
    <row r="2259" spans="4:5">
      <c r="D2259" s="568"/>
      <c r="E2259" s="568"/>
    </row>
    <row r="2260" spans="4:5">
      <c r="D2260" s="568"/>
      <c r="E2260" s="568"/>
    </row>
    <row r="2261" spans="4:5">
      <c r="D2261" s="568"/>
      <c r="E2261" s="568"/>
    </row>
    <row r="2262" spans="4:5">
      <c r="D2262" s="568"/>
      <c r="E2262" s="568"/>
    </row>
    <row r="2263" spans="4:5">
      <c r="D2263" s="568"/>
      <c r="E2263" s="568"/>
    </row>
    <row r="2264" spans="4:5">
      <c r="D2264" s="568"/>
      <c r="E2264" s="568"/>
    </row>
    <row r="2265" spans="4:5">
      <c r="D2265" s="568"/>
      <c r="E2265" s="568"/>
    </row>
    <row r="2266" spans="4:5">
      <c r="D2266" s="568"/>
      <c r="E2266" s="568"/>
    </row>
    <row r="2267" spans="4:5">
      <c r="D2267" s="568"/>
      <c r="E2267" s="568"/>
    </row>
    <row r="2268" spans="4:5">
      <c r="D2268" s="568"/>
      <c r="E2268" s="568"/>
    </row>
    <row r="2269" spans="4:5">
      <c r="D2269" s="568"/>
      <c r="E2269" s="568"/>
    </row>
    <row r="2270" spans="4:5">
      <c r="D2270" s="568"/>
      <c r="E2270" s="568"/>
    </row>
    <row r="2271" spans="4:5">
      <c r="D2271" s="568"/>
      <c r="E2271" s="568"/>
    </row>
    <row r="2272" spans="4:5">
      <c r="D2272" s="568"/>
      <c r="E2272" s="568"/>
    </row>
    <row r="2273" spans="4:5">
      <c r="D2273" s="568"/>
      <c r="E2273" s="568"/>
    </row>
    <row r="2274" spans="4:5">
      <c r="D2274" s="568"/>
      <c r="E2274" s="568"/>
    </row>
    <row r="2275" spans="4:5">
      <c r="D2275" s="568"/>
      <c r="E2275" s="568"/>
    </row>
    <row r="2276" spans="4:5">
      <c r="D2276" s="568"/>
      <c r="E2276" s="568"/>
    </row>
    <row r="2277" spans="4:5">
      <c r="D2277" s="568"/>
      <c r="E2277" s="568"/>
    </row>
    <row r="2278" spans="4:5">
      <c r="D2278" s="568"/>
      <c r="E2278" s="568"/>
    </row>
    <row r="2279" spans="4:5">
      <c r="D2279" s="568"/>
      <c r="E2279" s="568"/>
    </row>
    <row r="2280" spans="4:5">
      <c r="D2280" s="568"/>
      <c r="E2280" s="568"/>
    </row>
    <row r="2281" spans="4:5">
      <c r="D2281" s="568"/>
      <c r="E2281" s="568"/>
    </row>
    <row r="2282" spans="4:5">
      <c r="D2282" s="568"/>
      <c r="E2282" s="568"/>
    </row>
    <row r="2283" spans="4:5">
      <c r="D2283" s="568"/>
      <c r="E2283" s="568"/>
    </row>
    <row r="2284" spans="4:5">
      <c r="D2284" s="568"/>
      <c r="E2284" s="568"/>
    </row>
    <row r="2285" spans="4:5">
      <c r="D2285" s="568"/>
      <c r="E2285" s="568"/>
    </row>
    <row r="2286" spans="4:5">
      <c r="D2286" s="568"/>
      <c r="E2286" s="568"/>
    </row>
    <row r="2287" spans="4:5">
      <c r="D2287" s="568"/>
      <c r="E2287" s="568"/>
    </row>
    <row r="2288" spans="4:5">
      <c r="D2288" s="568"/>
      <c r="E2288" s="568"/>
    </row>
    <row r="2289" spans="4:5">
      <c r="D2289" s="568"/>
      <c r="E2289" s="568"/>
    </row>
    <row r="2290" spans="4:5">
      <c r="D2290" s="568"/>
      <c r="E2290" s="568"/>
    </row>
    <row r="2291" spans="4:5">
      <c r="D2291" s="568"/>
      <c r="E2291" s="568"/>
    </row>
    <row r="2292" spans="4:5">
      <c r="D2292" s="568"/>
      <c r="E2292" s="568"/>
    </row>
    <row r="2293" spans="4:5">
      <c r="D2293" s="568"/>
      <c r="E2293" s="568"/>
    </row>
    <row r="2294" spans="4:5">
      <c r="D2294" s="568"/>
      <c r="E2294" s="568"/>
    </row>
    <row r="2295" spans="4:5">
      <c r="D2295" s="568"/>
      <c r="E2295" s="568"/>
    </row>
    <row r="2296" spans="4:5">
      <c r="D2296" s="568"/>
      <c r="E2296" s="568"/>
    </row>
    <row r="2297" spans="4:5">
      <c r="D2297" s="568"/>
      <c r="E2297" s="568"/>
    </row>
    <row r="2298" spans="4:5">
      <c r="D2298" s="568"/>
      <c r="E2298" s="568"/>
    </row>
    <row r="2299" spans="4:5">
      <c r="D2299" s="568"/>
      <c r="E2299" s="568"/>
    </row>
    <row r="2300" spans="4:5">
      <c r="D2300" s="568"/>
      <c r="E2300" s="568"/>
    </row>
    <row r="2301" spans="4:5">
      <c r="D2301" s="568"/>
      <c r="E2301" s="568"/>
    </row>
    <row r="2302" spans="4:5">
      <c r="D2302" s="568"/>
      <c r="E2302" s="568"/>
    </row>
    <row r="2303" spans="4:5">
      <c r="D2303" s="568"/>
      <c r="E2303" s="568"/>
    </row>
    <row r="2304" spans="4:5">
      <c r="D2304" s="568"/>
      <c r="E2304" s="568"/>
    </row>
    <row r="2305" spans="4:5">
      <c r="D2305" s="568"/>
      <c r="E2305" s="568"/>
    </row>
    <row r="2306" spans="4:5">
      <c r="D2306" s="568"/>
      <c r="E2306" s="568"/>
    </row>
    <row r="2307" spans="4:5">
      <c r="D2307" s="568"/>
      <c r="E2307" s="568"/>
    </row>
    <row r="2308" spans="4:5">
      <c r="D2308" s="568"/>
      <c r="E2308" s="568"/>
    </row>
    <row r="2309" spans="4:5">
      <c r="D2309" s="568"/>
      <c r="E2309" s="568"/>
    </row>
    <row r="2310" spans="4:5">
      <c r="D2310" s="568"/>
      <c r="E2310" s="568"/>
    </row>
    <row r="2311" spans="4:5">
      <c r="D2311" s="568"/>
      <c r="E2311" s="568"/>
    </row>
    <row r="2312" spans="4:5">
      <c r="D2312" s="568"/>
      <c r="E2312" s="568"/>
    </row>
    <row r="2313" spans="4:5">
      <c r="D2313" s="568"/>
      <c r="E2313" s="568"/>
    </row>
    <row r="2314" spans="4:5">
      <c r="D2314" s="568"/>
      <c r="E2314" s="568"/>
    </row>
    <row r="2315" spans="4:5">
      <c r="D2315" s="568"/>
      <c r="E2315" s="568"/>
    </row>
    <row r="2316" spans="4:5">
      <c r="D2316" s="568"/>
      <c r="E2316" s="568"/>
    </row>
    <row r="2317" spans="4:5">
      <c r="D2317" s="568"/>
      <c r="E2317" s="568"/>
    </row>
    <row r="2318" spans="4:5">
      <c r="D2318" s="568"/>
      <c r="E2318" s="568"/>
    </row>
    <row r="2319" spans="4:5">
      <c r="D2319" s="568"/>
      <c r="E2319" s="568"/>
    </row>
    <row r="2320" spans="4:5">
      <c r="D2320" s="568"/>
      <c r="E2320" s="568"/>
    </row>
    <row r="2321" spans="4:5">
      <c r="D2321" s="568"/>
      <c r="E2321" s="568"/>
    </row>
    <row r="2322" spans="4:5">
      <c r="D2322" s="568"/>
      <c r="E2322" s="568"/>
    </row>
    <row r="2323" spans="4:5">
      <c r="D2323" s="568"/>
      <c r="E2323" s="568"/>
    </row>
    <row r="2324" spans="4:5">
      <c r="D2324" s="568"/>
      <c r="E2324" s="568"/>
    </row>
    <row r="2325" spans="4:5">
      <c r="D2325" s="568"/>
      <c r="E2325" s="568"/>
    </row>
    <row r="2326" spans="4:5">
      <c r="D2326" s="568"/>
      <c r="E2326" s="568"/>
    </row>
    <row r="2327" spans="4:5">
      <c r="D2327" s="568"/>
      <c r="E2327" s="568"/>
    </row>
    <row r="2328" spans="4:5">
      <c r="D2328" s="568"/>
      <c r="E2328" s="568"/>
    </row>
    <row r="2329" spans="4:5">
      <c r="D2329" s="568"/>
      <c r="E2329" s="568"/>
    </row>
    <row r="2330" spans="4:5">
      <c r="D2330" s="568"/>
      <c r="E2330" s="568"/>
    </row>
    <row r="2331" spans="4:5">
      <c r="D2331" s="568"/>
      <c r="E2331" s="568"/>
    </row>
    <row r="2332" spans="4:5">
      <c r="D2332" s="568"/>
      <c r="E2332" s="568"/>
    </row>
    <row r="2333" spans="4:5">
      <c r="D2333" s="568"/>
      <c r="E2333" s="568"/>
    </row>
    <row r="2334" spans="4:5">
      <c r="D2334" s="568"/>
      <c r="E2334" s="568"/>
    </row>
    <row r="2335" spans="4:5">
      <c r="D2335" s="568"/>
      <c r="E2335" s="568"/>
    </row>
  </sheetData>
  <autoFilter ref="A9:J908" xr:uid="{00000000-0009-0000-0000-000015000000}"/>
  <phoneticPr fontId="106" type="noConversion"/>
  <printOptions horizontalCentered="1" verticalCentered="1"/>
  <pageMargins left="0" right="0" top="0" bottom="0" header="0" footer="0"/>
  <pageSetup paperSize="8" scale="10" fitToHeight="8" orientation="landscape" r:id="rId1"/>
  <headerFooter>
    <oddFooter>&amp;R_x000D_&amp;1#&amp;"Aptos"&amp;10&amp;K000000 Data sensitivity -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theme="4" tint="0.79998168889431442"/>
    <pageSetUpPr fitToPage="1"/>
  </sheetPr>
  <dimension ref="A1:W3900"/>
  <sheetViews>
    <sheetView view="pageBreakPreview" zoomScale="70" zoomScaleNormal="84" zoomScaleSheetLayoutView="70" workbookViewId="0">
      <selection activeCell="F15" sqref="F15"/>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20.6640625" customWidth="1"/>
  </cols>
  <sheetData>
    <row r="1" spans="1:17" ht="21.6" thickBot="1">
      <c r="A1" s="187" t="s">
        <v>388</v>
      </c>
      <c r="B1" s="188"/>
      <c r="C1" s="188"/>
      <c r="D1" s="188"/>
      <c r="E1" s="188"/>
      <c r="F1" s="188"/>
      <c r="G1" s="188"/>
      <c r="H1" s="188"/>
      <c r="I1" s="188"/>
      <c r="J1" s="188"/>
      <c r="K1" s="189"/>
      <c r="P1" s="104" t="str">
        <f>'General Information'!$K$1</f>
        <v>Data Date</v>
      </c>
      <c r="Q1" s="105">
        <f>'General Information'!$L$1</f>
        <v>46293</v>
      </c>
    </row>
    <row r="2" spans="1:17" ht="18">
      <c r="A2" s="184" t="s">
        <v>387</v>
      </c>
      <c r="B2" s="182"/>
      <c r="C2" s="182"/>
      <c r="D2" s="182"/>
      <c r="E2" s="182"/>
      <c r="F2" s="182"/>
      <c r="G2" s="182"/>
      <c r="H2" s="182"/>
      <c r="I2" s="182"/>
      <c r="J2" s="182"/>
      <c r="K2" s="183"/>
    </row>
    <row r="3" spans="1:17" ht="15.6">
      <c r="A3" s="1906" t="s">
        <v>368</v>
      </c>
      <c r="B3" s="1269"/>
      <c r="C3" s="1269"/>
      <c r="D3" s="1269"/>
      <c r="E3" s="1270"/>
      <c r="F3" s="1271" t="s">
        <v>369</v>
      </c>
      <c r="G3" s="1269"/>
      <c r="H3" s="1269"/>
      <c r="I3" s="1269"/>
      <c r="J3" s="1269"/>
      <c r="K3" s="1270"/>
    </row>
    <row r="4" spans="1:17" ht="15.6">
      <c r="A4" s="185" t="s">
        <v>370</v>
      </c>
      <c r="B4" s="173" t="s">
        <v>371</v>
      </c>
      <c r="C4" s="173" t="s">
        <v>372</v>
      </c>
      <c r="D4" s="173" t="s">
        <v>373</v>
      </c>
      <c r="E4" s="174" t="s">
        <v>9</v>
      </c>
      <c r="F4" s="172" t="s">
        <v>374</v>
      </c>
      <c r="G4" s="173" t="s">
        <v>375</v>
      </c>
      <c r="H4" s="173" t="s">
        <v>376</v>
      </c>
      <c r="I4" s="173" t="s">
        <v>377</v>
      </c>
      <c r="J4" s="173" t="s">
        <v>378</v>
      </c>
      <c r="K4" s="174"/>
    </row>
    <row r="5" spans="1:17" ht="15.6">
      <c r="A5" s="186">
        <v>2115</v>
      </c>
      <c r="B5" s="178">
        <v>1084</v>
      </c>
      <c r="C5" s="178">
        <v>340</v>
      </c>
      <c r="D5" s="178">
        <v>691</v>
      </c>
      <c r="E5" s="179">
        <f>D5/A5</f>
        <v>0.32671394799054376</v>
      </c>
      <c r="F5" s="180">
        <v>9</v>
      </c>
      <c r="G5" s="178">
        <v>8</v>
      </c>
      <c r="H5" s="178">
        <v>0</v>
      </c>
      <c r="I5" s="181">
        <v>11</v>
      </c>
      <c r="J5" s="1272">
        <f>+G5+H5-I5</f>
        <v>-3</v>
      </c>
      <c r="K5" s="1273"/>
    </row>
    <row r="6" spans="1:17" ht="18">
      <c r="A6" s="1907" t="s">
        <v>379</v>
      </c>
      <c r="B6" s="1411"/>
      <c r="C6" s="1412"/>
      <c r="D6" s="1416" t="s">
        <v>380</v>
      </c>
      <c r="E6" s="1411"/>
      <c r="F6" s="1411"/>
      <c r="G6" s="1412"/>
      <c r="H6" s="1416" t="s">
        <v>381</v>
      </c>
      <c r="I6" s="1411"/>
      <c r="J6" s="1411"/>
      <c r="K6" s="1412"/>
    </row>
    <row r="7" spans="1:17" ht="15.6" customHeight="1">
      <c r="A7" s="1908"/>
      <c r="B7" s="1414"/>
      <c r="C7" s="1415"/>
      <c r="D7" s="1417" t="s">
        <v>382</v>
      </c>
      <c r="E7" s="1418"/>
      <c r="F7" s="1418" t="s">
        <v>383</v>
      </c>
      <c r="G7" s="1419"/>
      <c r="H7" s="1424"/>
      <c r="I7" s="1414"/>
      <c r="J7" s="1414"/>
      <c r="K7" s="1415"/>
    </row>
    <row r="8" spans="1:17" ht="15.6">
      <c r="A8" s="185" t="s">
        <v>384</v>
      </c>
      <c r="B8" s="173" t="s">
        <v>385</v>
      </c>
      <c r="C8" s="174" t="s">
        <v>386</v>
      </c>
      <c r="D8" s="172" t="s">
        <v>384</v>
      </c>
      <c r="E8" s="173" t="s">
        <v>385</v>
      </c>
      <c r="F8" s="173" t="s">
        <v>384</v>
      </c>
      <c r="G8" s="174" t="s">
        <v>385</v>
      </c>
      <c r="H8" s="172" t="s">
        <v>384</v>
      </c>
      <c r="I8" s="173" t="s">
        <v>385</v>
      </c>
      <c r="J8" s="173" t="s">
        <v>378</v>
      </c>
      <c r="K8" s="174"/>
    </row>
    <row r="9" spans="1:17" ht="15.6">
      <c r="A9" s="175">
        <v>20</v>
      </c>
      <c r="B9" s="175">
        <v>19</v>
      </c>
      <c r="C9" s="680">
        <f>A9-B9</f>
        <v>1</v>
      </c>
      <c r="D9" s="175">
        <v>200</v>
      </c>
      <c r="E9" s="175">
        <v>191</v>
      </c>
      <c r="F9" s="176">
        <v>1229</v>
      </c>
      <c r="G9" s="176">
        <v>1229</v>
      </c>
      <c r="H9" s="175">
        <v>16</v>
      </c>
      <c r="I9" s="175">
        <v>10</v>
      </c>
      <c r="J9" s="1263">
        <f>H9-I9</f>
        <v>6</v>
      </c>
      <c r="K9" s="1264"/>
    </row>
    <row r="18" spans="16:23">
      <c r="W18" s="650"/>
    </row>
    <row r="26" spans="16:23">
      <c r="P26" t="s">
        <v>158</v>
      </c>
    </row>
    <row r="27" spans="16:23">
      <c r="P27" t="s">
        <v>158</v>
      </c>
    </row>
    <row r="40" spans="1:16" ht="18">
      <c r="A40" s="565"/>
      <c r="B40" s="565"/>
      <c r="C40" s="565"/>
      <c r="D40" s="565"/>
      <c r="E40" s="565"/>
      <c r="F40" s="565"/>
      <c r="G40" s="565"/>
      <c r="H40" s="565"/>
      <c r="I40" s="565"/>
      <c r="J40" s="565"/>
      <c r="K40" s="565"/>
      <c r="L40" s="565"/>
      <c r="M40" s="565"/>
      <c r="N40" s="565"/>
      <c r="O40" s="565"/>
      <c r="P40" s="565"/>
    </row>
    <row r="41" spans="1:16" ht="18">
      <c r="A41" s="565"/>
      <c r="B41" s="565"/>
      <c r="C41" s="565"/>
      <c r="D41" s="565"/>
      <c r="E41" s="978"/>
      <c r="F41" s="979"/>
      <c r="G41" s="979"/>
      <c r="H41" s="565"/>
      <c r="I41" s="565"/>
      <c r="J41" s="980"/>
      <c r="K41" s="980"/>
      <c r="L41" s="565"/>
      <c r="M41" s="565"/>
      <c r="N41" s="565"/>
      <c r="O41" s="565"/>
      <c r="P41" s="565"/>
    </row>
    <row r="42" spans="1:16" ht="18">
      <c r="A42" s="565"/>
      <c r="B42" s="565"/>
      <c r="C42" s="565"/>
      <c r="D42" s="565"/>
      <c r="E42" s="978"/>
      <c r="F42" s="981"/>
      <c r="G42" s="981"/>
      <c r="H42" s="565"/>
      <c r="I42" s="565"/>
      <c r="J42" s="565"/>
      <c r="K42" s="565"/>
      <c r="L42" s="565"/>
      <c r="M42" s="565"/>
      <c r="N42" s="565"/>
      <c r="O42" s="565"/>
      <c r="P42" s="565"/>
    </row>
    <row r="43" spans="1:16" ht="18">
      <c r="A43" s="565"/>
      <c r="B43" s="565"/>
      <c r="C43" s="565"/>
      <c r="D43" s="565"/>
      <c r="E43" s="978"/>
      <c r="F43" s="981"/>
      <c r="G43" s="981"/>
      <c r="H43" s="565"/>
      <c r="I43" s="565"/>
      <c r="J43" s="565"/>
      <c r="K43" s="565"/>
      <c r="L43" s="565"/>
      <c r="M43" s="565"/>
      <c r="N43" s="565"/>
      <c r="O43" s="565"/>
      <c r="P43" s="565"/>
    </row>
    <row r="44" spans="1:16" ht="18">
      <c r="A44" s="565"/>
      <c r="B44" s="565"/>
      <c r="C44" s="565"/>
      <c r="D44" s="565"/>
      <c r="E44" s="565"/>
      <c r="F44" s="981"/>
      <c r="G44" s="981"/>
      <c r="H44" s="565"/>
      <c r="I44" s="565"/>
      <c r="J44" s="565"/>
      <c r="K44" s="565"/>
      <c r="L44" s="565"/>
      <c r="M44" s="565"/>
      <c r="N44" s="565"/>
      <c r="O44" s="565"/>
      <c r="P44" s="565"/>
    </row>
    <row r="45" spans="1:16" ht="18">
      <c r="A45" s="565"/>
      <c r="B45" s="565"/>
      <c r="C45" s="565"/>
      <c r="D45" s="565"/>
      <c r="E45" s="978"/>
      <c r="F45" s="981"/>
      <c r="G45" s="981"/>
      <c r="H45" s="565"/>
      <c r="I45" s="565"/>
      <c r="J45" s="565"/>
      <c r="K45" s="565"/>
      <c r="L45" s="565"/>
      <c r="M45" s="565"/>
      <c r="N45" s="565"/>
      <c r="O45" s="565"/>
      <c r="P45" s="565"/>
    </row>
    <row r="46" spans="1:16" ht="18">
      <c r="A46" s="565"/>
      <c r="B46" s="565"/>
      <c r="C46" s="565"/>
      <c r="D46" s="565"/>
      <c r="E46" s="978"/>
      <c r="F46" s="981"/>
      <c r="G46" s="981"/>
      <c r="H46" s="565"/>
      <c r="I46" s="565"/>
      <c r="J46" s="565"/>
      <c r="K46" s="565"/>
      <c r="L46" s="565"/>
      <c r="M46" s="565"/>
      <c r="N46" s="565"/>
      <c r="O46" s="565"/>
      <c r="P46" s="565"/>
    </row>
    <row r="47" spans="1:16" ht="18">
      <c r="A47" s="565"/>
      <c r="B47" s="565"/>
      <c r="C47" s="565"/>
      <c r="D47" s="565"/>
      <c r="E47" s="978"/>
      <c r="F47" s="981"/>
      <c r="G47" s="981"/>
      <c r="H47" s="565"/>
      <c r="I47" s="565"/>
      <c r="J47" s="565"/>
      <c r="K47" s="565"/>
      <c r="L47" s="565"/>
      <c r="M47" s="565"/>
      <c r="N47" s="565"/>
      <c r="O47" s="565"/>
      <c r="P47" s="565"/>
    </row>
    <row r="48" spans="1:16" ht="18">
      <c r="A48" s="565"/>
      <c r="B48" s="565"/>
      <c r="C48" s="565"/>
      <c r="D48" s="565"/>
      <c r="E48" s="565"/>
      <c r="F48" s="981"/>
      <c r="G48" s="981"/>
      <c r="H48" s="565"/>
      <c r="I48" s="565"/>
      <c r="J48" s="565"/>
      <c r="K48" s="565"/>
      <c r="L48" s="565"/>
      <c r="M48" s="565"/>
      <c r="N48" s="565"/>
      <c r="O48" s="565"/>
      <c r="P48" s="565"/>
    </row>
    <row r="49" spans="1:16" ht="18">
      <c r="A49" s="565"/>
      <c r="B49" s="565"/>
      <c r="C49" s="565"/>
      <c r="D49" s="565"/>
      <c r="E49" s="978"/>
      <c r="F49" s="981"/>
      <c r="G49" s="981"/>
      <c r="H49" s="565"/>
      <c r="I49" s="565"/>
      <c r="J49" s="565"/>
      <c r="K49" s="565"/>
      <c r="L49" s="565"/>
      <c r="M49" s="565"/>
      <c r="N49" s="565"/>
      <c r="O49" s="565"/>
      <c r="P49" s="565"/>
    </row>
    <row r="50" spans="1:16" ht="18">
      <c r="A50" s="565"/>
      <c r="B50" s="565"/>
      <c r="C50" s="565"/>
      <c r="D50" s="565"/>
      <c r="E50" s="978"/>
      <c r="F50" s="981"/>
      <c r="G50" s="981"/>
      <c r="H50" s="565"/>
      <c r="I50" s="565"/>
      <c r="J50" s="565"/>
      <c r="K50" s="565"/>
      <c r="L50" s="565"/>
      <c r="M50" s="565"/>
      <c r="N50" s="565"/>
      <c r="O50" s="565"/>
      <c r="P50" s="565"/>
    </row>
    <row r="51" spans="1:16" ht="18">
      <c r="A51" s="565"/>
      <c r="B51" s="565"/>
      <c r="C51" s="565"/>
      <c r="D51" s="565"/>
      <c r="E51" s="978"/>
      <c r="F51" s="981"/>
      <c r="G51" s="981"/>
      <c r="H51" s="565"/>
      <c r="I51" s="565"/>
      <c r="J51" s="565"/>
      <c r="K51" s="565"/>
      <c r="L51" s="565"/>
      <c r="M51" s="565"/>
      <c r="N51" s="565"/>
      <c r="O51" s="565"/>
      <c r="P51" s="565"/>
    </row>
    <row r="52" spans="1:16" ht="18">
      <c r="A52" s="565"/>
      <c r="B52" s="565"/>
      <c r="C52" s="565"/>
      <c r="D52" s="565"/>
      <c r="E52" s="978"/>
      <c r="F52" s="981"/>
      <c r="G52" s="981"/>
      <c r="H52" s="565"/>
      <c r="I52" s="565"/>
      <c r="J52" s="565"/>
      <c r="K52" s="565"/>
      <c r="L52" s="565"/>
      <c r="M52" s="565"/>
      <c r="N52" s="565"/>
      <c r="O52" s="565"/>
      <c r="P52" s="565"/>
    </row>
    <row r="53" spans="1:16" ht="18">
      <c r="A53" s="565"/>
      <c r="B53" s="565"/>
      <c r="C53" s="565"/>
      <c r="D53" s="565"/>
      <c r="E53" s="978"/>
      <c r="F53" s="981"/>
      <c r="G53" s="981"/>
      <c r="H53" s="565"/>
      <c r="I53" s="565"/>
      <c r="J53" s="565"/>
      <c r="K53" s="565"/>
      <c r="L53" s="565"/>
      <c r="M53" s="565"/>
      <c r="N53" s="565"/>
      <c r="O53" s="565"/>
      <c r="P53" s="565"/>
    </row>
    <row r="54" spans="1:16" ht="18">
      <c r="A54" s="565"/>
      <c r="B54" s="565"/>
      <c r="C54" s="565"/>
      <c r="D54" s="978"/>
      <c r="E54" s="978"/>
      <c r="F54" s="981"/>
      <c r="G54" s="981"/>
      <c r="H54" s="565"/>
      <c r="I54" s="565"/>
      <c r="J54" s="565"/>
      <c r="K54" s="565"/>
      <c r="L54" s="565"/>
      <c r="M54" s="565"/>
      <c r="N54" s="565"/>
      <c r="O54" s="565"/>
      <c r="P54" s="565"/>
    </row>
    <row r="55" spans="1:16" ht="18">
      <c r="A55" s="565"/>
      <c r="B55" s="565"/>
      <c r="C55" s="565"/>
      <c r="D55" s="565"/>
      <c r="E55" s="978"/>
      <c r="F55" s="981"/>
      <c r="G55" s="981"/>
      <c r="H55" s="565"/>
      <c r="I55" s="565"/>
      <c r="J55" s="565"/>
      <c r="K55" s="565"/>
      <c r="L55" s="565"/>
      <c r="M55" s="565"/>
      <c r="N55" s="565"/>
      <c r="O55" s="565"/>
      <c r="P55" s="565"/>
    </row>
    <row r="56" spans="1:16" ht="18">
      <c r="A56" s="565"/>
      <c r="B56" s="565"/>
      <c r="C56" s="565"/>
      <c r="D56" s="565"/>
      <c r="E56" s="978"/>
      <c r="F56" s="981"/>
      <c r="G56" s="981"/>
      <c r="H56" s="565"/>
      <c r="I56" s="565"/>
      <c r="J56" s="565"/>
      <c r="K56" s="565"/>
      <c r="L56" s="565"/>
      <c r="M56" s="565"/>
      <c r="N56" s="565"/>
      <c r="O56" s="565"/>
      <c r="P56" s="565"/>
    </row>
    <row r="57" spans="1:16" ht="18">
      <c r="A57" s="565"/>
      <c r="B57" s="565"/>
      <c r="C57" s="565"/>
      <c r="D57" s="565"/>
      <c r="E57" s="978"/>
      <c r="F57" s="981"/>
      <c r="G57" s="981"/>
      <c r="H57" s="565"/>
      <c r="I57" s="565"/>
      <c r="J57" s="565"/>
      <c r="K57" s="565"/>
      <c r="L57" s="565"/>
      <c r="M57" s="565"/>
      <c r="N57" s="565"/>
      <c r="O57" s="565"/>
      <c r="P57" s="565"/>
    </row>
    <row r="58" spans="1:16" ht="18">
      <c r="A58" s="565"/>
      <c r="B58" s="565"/>
      <c r="C58" s="565"/>
      <c r="D58" s="565"/>
      <c r="E58" s="565"/>
      <c r="F58" s="981"/>
      <c r="G58" s="981"/>
      <c r="H58" s="565"/>
      <c r="I58" s="565"/>
      <c r="J58" s="565"/>
      <c r="K58" s="565"/>
      <c r="L58" s="565"/>
      <c r="M58" s="565"/>
      <c r="N58" s="565"/>
      <c r="O58" s="565"/>
      <c r="P58" s="565"/>
    </row>
    <row r="59" spans="1:16" ht="18">
      <c r="A59" s="565"/>
      <c r="B59" s="565"/>
      <c r="C59" s="565"/>
      <c r="D59" s="565"/>
      <c r="E59" s="565"/>
      <c r="F59" s="981"/>
      <c r="G59" s="981"/>
      <c r="H59" s="565"/>
      <c r="I59" s="565"/>
      <c r="J59" s="565"/>
      <c r="K59" s="565"/>
      <c r="L59" s="565"/>
      <c r="M59" s="565"/>
      <c r="N59" s="565"/>
      <c r="O59" s="565"/>
      <c r="P59" s="565"/>
    </row>
    <row r="60" spans="1:16" ht="18">
      <c r="A60" s="565"/>
      <c r="B60" s="565"/>
      <c r="C60" s="565"/>
      <c r="D60" s="565"/>
      <c r="E60" s="565"/>
      <c r="F60" s="981"/>
      <c r="G60" s="981"/>
      <c r="H60" s="565"/>
      <c r="I60" s="565"/>
      <c r="J60" s="565"/>
      <c r="K60" s="565"/>
      <c r="L60" s="565"/>
      <c r="M60" s="565"/>
      <c r="N60" s="565"/>
      <c r="O60" s="565"/>
      <c r="P60" s="565"/>
    </row>
    <row r="61" spans="1:16" ht="18">
      <c r="A61" s="565"/>
      <c r="B61" s="565"/>
      <c r="C61" s="565"/>
      <c r="D61" s="565"/>
      <c r="E61" s="565"/>
      <c r="F61" s="981"/>
      <c r="G61" s="981"/>
      <c r="H61" s="565"/>
      <c r="I61" s="565"/>
      <c r="J61" s="565"/>
      <c r="K61" s="565"/>
      <c r="L61" s="565"/>
      <c r="M61" s="565"/>
      <c r="N61" s="565"/>
      <c r="O61" s="565"/>
      <c r="P61" s="565"/>
    </row>
    <row r="62" spans="1:16" ht="18">
      <c r="A62" s="565"/>
      <c r="B62" s="565"/>
      <c r="C62" s="565"/>
      <c r="D62" s="565"/>
      <c r="E62" s="565"/>
      <c r="F62" s="981"/>
      <c r="G62" s="981"/>
      <c r="H62" s="565"/>
      <c r="I62" s="565"/>
      <c r="J62" s="565"/>
      <c r="K62" s="565"/>
      <c r="L62" s="565"/>
      <c r="M62" s="565"/>
      <c r="N62" s="565"/>
      <c r="O62" s="565"/>
      <c r="P62" s="565"/>
    </row>
    <row r="63" spans="1:16" ht="18">
      <c r="A63" s="565"/>
      <c r="B63" s="565"/>
      <c r="C63" s="565"/>
      <c r="D63" s="565"/>
      <c r="E63" s="565"/>
      <c r="F63" s="981"/>
      <c r="G63" s="981"/>
      <c r="H63" s="565"/>
      <c r="I63" s="565"/>
      <c r="J63" s="565"/>
      <c r="K63" s="565"/>
      <c r="L63" s="565"/>
      <c r="M63" s="565"/>
      <c r="N63" s="565"/>
      <c r="O63" s="565"/>
      <c r="P63" s="565"/>
    </row>
    <row r="64" spans="1:16" ht="18">
      <c r="A64" s="565"/>
      <c r="B64" s="565"/>
      <c r="C64" s="565"/>
      <c r="D64" s="565"/>
      <c r="E64" s="565"/>
      <c r="F64" s="981"/>
      <c r="G64" s="981"/>
      <c r="H64" s="565"/>
      <c r="I64" s="565"/>
      <c r="J64" s="565"/>
      <c r="K64" s="565"/>
      <c r="L64" s="565"/>
      <c r="M64" s="565"/>
      <c r="N64" s="565"/>
      <c r="O64" s="565"/>
      <c r="P64" s="565"/>
    </row>
    <row r="65" spans="1:16" ht="18">
      <c r="A65" s="565"/>
      <c r="B65" s="565"/>
      <c r="C65" s="565"/>
      <c r="D65" s="565"/>
      <c r="E65" s="565"/>
      <c r="F65" s="981"/>
      <c r="G65" s="981"/>
      <c r="H65" s="565"/>
      <c r="I65" s="565"/>
      <c r="J65" s="565"/>
      <c r="K65" s="565"/>
      <c r="L65" s="565"/>
      <c r="M65" s="565"/>
      <c r="N65" s="565"/>
      <c r="O65" s="565"/>
      <c r="P65" s="565"/>
    </row>
    <row r="66" spans="1:16" ht="18">
      <c r="A66" s="565"/>
      <c r="B66" s="565"/>
      <c r="C66" s="565"/>
      <c r="D66" s="565"/>
      <c r="E66" s="565"/>
      <c r="F66" s="981"/>
      <c r="G66" s="981"/>
      <c r="H66" s="565"/>
      <c r="I66" s="565"/>
      <c r="J66" s="565"/>
      <c r="K66" s="565"/>
      <c r="L66" s="565"/>
      <c r="M66" s="565"/>
      <c r="N66" s="565"/>
      <c r="O66" s="565"/>
      <c r="P66" s="565"/>
    </row>
    <row r="67" spans="1:16" ht="18">
      <c r="A67" s="565"/>
      <c r="B67" s="565"/>
      <c r="C67" s="565"/>
      <c r="D67" s="565"/>
      <c r="E67" s="565"/>
      <c r="F67" s="981"/>
      <c r="G67" s="981"/>
      <c r="H67" s="565"/>
      <c r="I67" s="565"/>
      <c r="J67" s="565"/>
      <c r="K67" s="565"/>
      <c r="L67" s="565"/>
      <c r="M67" s="565"/>
      <c r="N67" s="565"/>
      <c r="O67" s="565"/>
      <c r="P67" s="565"/>
    </row>
    <row r="68" spans="1:16" ht="18">
      <c r="A68" s="565"/>
      <c r="B68" s="565"/>
      <c r="C68" s="565"/>
      <c r="D68" s="565"/>
      <c r="E68" s="565"/>
      <c r="F68" s="981"/>
      <c r="G68" s="981"/>
      <c r="H68" s="565"/>
      <c r="I68" s="565"/>
      <c r="J68" s="565"/>
      <c r="K68" s="565"/>
      <c r="L68" s="565"/>
      <c r="M68" s="565"/>
      <c r="N68" s="565"/>
      <c r="O68" s="565"/>
      <c r="P68" s="565"/>
    </row>
    <row r="69" spans="1:16" ht="18">
      <c r="A69" s="565"/>
      <c r="B69" s="565"/>
      <c r="C69" s="565"/>
      <c r="D69" s="565"/>
      <c r="E69" s="565"/>
      <c r="F69" s="981"/>
      <c r="G69" s="981"/>
      <c r="H69" s="565"/>
      <c r="I69" s="565"/>
      <c r="J69" s="565"/>
      <c r="K69" s="565"/>
      <c r="L69" s="565"/>
      <c r="M69" s="565"/>
      <c r="N69" s="565"/>
      <c r="O69" s="565"/>
      <c r="P69" s="565"/>
    </row>
    <row r="70" spans="1:16" ht="18">
      <c r="A70" s="565"/>
      <c r="B70" s="565"/>
      <c r="C70" s="565"/>
      <c r="D70" s="565"/>
      <c r="E70" s="565"/>
      <c r="F70" s="981"/>
      <c r="G70" s="981"/>
      <c r="H70" s="565"/>
      <c r="I70" s="565"/>
      <c r="J70" s="565"/>
      <c r="K70" s="565"/>
      <c r="L70" s="565"/>
      <c r="M70" s="565"/>
      <c r="N70" s="565"/>
      <c r="O70" s="565"/>
      <c r="P70" s="565"/>
    </row>
    <row r="71" spans="1:16" ht="18">
      <c r="A71" s="565"/>
      <c r="B71" s="565"/>
      <c r="C71" s="565"/>
      <c r="D71" s="565"/>
      <c r="E71" s="565"/>
      <c r="F71" s="981"/>
      <c r="G71" s="981"/>
      <c r="H71" s="565"/>
      <c r="I71" s="565"/>
      <c r="J71" s="565"/>
      <c r="K71" s="565"/>
      <c r="L71" s="565"/>
      <c r="M71" s="565"/>
      <c r="N71" s="565"/>
      <c r="O71" s="565"/>
      <c r="P71" s="565"/>
    </row>
    <row r="72" spans="1:16" ht="18">
      <c r="A72" s="565"/>
      <c r="B72" s="565"/>
      <c r="C72" s="565"/>
      <c r="D72" s="565"/>
      <c r="E72" s="565"/>
      <c r="F72" s="981"/>
      <c r="G72" s="981"/>
      <c r="H72" s="565"/>
      <c r="I72" s="565"/>
      <c r="J72" s="565"/>
      <c r="K72" s="565"/>
      <c r="L72" s="565"/>
      <c r="M72" s="565"/>
      <c r="N72" s="565"/>
      <c r="O72" s="565"/>
      <c r="P72" s="565"/>
    </row>
    <row r="73" spans="1:16" ht="18">
      <c r="A73" s="565"/>
      <c r="B73" s="565"/>
      <c r="C73" s="565"/>
      <c r="D73" s="565"/>
      <c r="E73" s="565"/>
      <c r="F73" s="981"/>
      <c r="G73" s="981"/>
      <c r="H73" s="565"/>
      <c r="I73" s="565"/>
      <c r="J73" s="565"/>
      <c r="K73" s="565"/>
      <c r="L73" s="565"/>
      <c r="M73" s="565"/>
      <c r="N73" s="565"/>
      <c r="O73" s="565"/>
      <c r="P73" s="565"/>
    </row>
    <row r="74" spans="1:16" ht="18">
      <c r="A74" s="565"/>
      <c r="B74" s="565"/>
      <c r="C74" s="565"/>
      <c r="D74" s="565"/>
      <c r="E74" s="565"/>
      <c r="F74" s="981"/>
      <c r="G74" s="981"/>
      <c r="H74" s="565"/>
      <c r="I74" s="565"/>
      <c r="J74" s="565"/>
      <c r="K74" s="565"/>
      <c r="L74" s="565"/>
      <c r="M74" s="565"/>
      <c r="N74" s="565"/>
      <c r="O74" s="565"/>
      <c r="P74" s="565"/>
    </row>
    <row r="75" spans="1:16" ht="18">
      <c r="A75" s="565"/>
      <c r="B75" s="565"/>
      <c r="C75" s="565"/>
      <c r="D75" s="565"/>
      <c r="E75" s="565"/>
      <c r="F75" s="981"/>
      <c r="G75" s="981"/>
      <c r="H75" s="565"/>
      <c r="I75" s="565"/>
      <c r="J75" s="565"/>
      <c r="K75" s="565"/>
      <c r="L75" s="565"/>
      <c r="M75" s="565"/>
      <c r="N75" s="565"/>
      <c r="O75" s="565"/>
      <c r="P75" s="565"/>
    </row>
    <row r="76" spans="1:16" ht="18">
      <c r="A76" s="565"/>
      <c r="B76" s="565"/>
      <c r="C76" s="565"/>
      <c r="D76" s="565"/>
      <c r="E76" s="565"/>
      <c r="F76" s="981"/>
      <c r="G76" s="981"/>
      <c r="H76" s="565"/>
      <c r="I76" s="565"/>
      <c r="J76" s="565"/>
      <c r="K76" s="565"/>
      <c r="L76" s="565"/>
      <c r="M76" s="565"/>
      <c r="N76" s="565"/>
      <c r="O76" s="565"/>
      <c r="P76" s="565"/>
    </row>
    <row r="77" spans="1:16" ht="18">
      <c r="A77" s="565"/>
      <c r="B77" s="565"/>
      <c r="C77" s="565"/>
      <c r="D77" s="565"/>
      <c r="E77" s="565"/>
      <c r="F77" s="981"/>
      <c r="G77" s="981"/>
      <c r="H77" s="565"/>
      <c r="I77" s="565"/>
      <c r="J77" s="565"/>
      <c r="K77" s="565"/>
      <c r="L77" s="565"/>
      <c r="M77" s="565"/>
      <c r="N77" s="565"/>
      <c r="O77" s="565"/>
      <c r="P77" s="565"/>
    </row>
    <row r="78" spans="1:16" ht="18">
      <c r="A78" s="565"/>
      <c r="B78" s="565"/>
      <c r="C78" s="565"/>
      <c r="D78" s="565"/>
      <c r="E78" s="565"/>
      <c r="F78" s="981"/>
      <c r="G78" s="981"/>
      <c r="H78" s="565"/>
      <c r="I78" s="565"/>
      <c r="J78" s="565"/>
      <c r="K78" s="565"/>
      <c r="L78" s="565"/>
      <c r="M78" s="565"/>
      <c r="N78" s="565"/>
      <c r="O78" s="565"/>
      <c r="P78" s="565"/>
    </row>
    <row r="79" spans="1:16" ht="18">
      <c r="A79" s="565"/>
      <c r="B79" s="565"/>
      <c r="C79" s="565"/>
      <c r="D79" s="565"/>
      <c r="E79" s="565"/>
      <c r="F79" s="981"/>
      <c r="G79" s="981"/>
      <c r="H79" s="565"/>
      <c r="I79" s="565"/>
      <c r="J79" s="565"/>
      <c r="K79" s="565"/>
      <c r="L79" s="565"/>
      <c r="M79" s="565"/>
      <c r="N79" s="565"/>
      <c r="O79" s="565"/>
      <c r="P79" s="565"/>
    </row>
    <row r="80" spans="1:16" ht="18">
      <c r="A80" s="565"/>
      <c r="B80" s="565"/>
      <c r="C80" s="565"/>
      <c r="D80" s="565"/>
      <c r="E80" s="565"/>
      <c r="F80" s="981"/>
      <c r="G80" s="981"/>
      <c r="H80" s="565"/>
      <c r="I80" s="565"/>
      <c r="J80" s="565"/>
      <c r="K80" s="565"/>
      <c r="L80" s="565"/>
      <c r="M80" s="565"/>
      <c r="N80" s="565"/>
      <c r="O80" s="565"/>
      <c r="P80" s="565"/>
    </row>
    <row r="81" spans="1:16" ht="18">
      <c r="A81" s="565"/>
      <c r="B81" s="565"/>
      <c r="C81" s="565"/>
      <c r="D81" s="565"/>
      <c r="E81" s="565"/>
      <c r="F81" s="981"/>
      <c r="G81" s="981"/>
      <c r="H81" s="565"/>
      <c r="I81" s="565"/>
      <c r="J81" s="565"/>
      <c r="K81" s="565"/>
      <c r="L81" s="565"/>
      <c r="M81" s="565"/>
      <c r="N81" s="565"/>
      <c r="O81" s="565"/>
      <c r="P81" s="565"/>
    </row>
    <row r="82" spans="1:16" ht="18">
      <c r="A82" s="565"/>
      <c r="B82" s="565"/>
      <c r="C82" s="565"/>
      <c r="D82" s="565"/>
      <c r="E82" s="565"/>
      <c r="F82" s="981"/>
      <c r="G82" s="981"/>
      <c r="H82" s="565"/>
      <c r="I82" s="565"/>
      <c r="J82" s="565"/>
      <c r="K82" s="565"/>
      <c r="L82" s="565"/>
      <c r="M82" s="565"/>
      <c r="N82" s="565"/>
      <c r="O82" s="565"/>
      <c r="P82" s="565"/>
    </row>
    <row r="83" spans="1:16" ht="18">
      <c r="A83" s="565"/>
      <c r="B83" s="565"/>
      <c r="C83" s="565"/>
      <c r="D83" s="565"/>
      <c r="E83" s="565"/>
      <c r="F83" s="981"/>
      <c r="G83" s="981"/>
      <c r="H83" s="565"/>
      <c r="I83" s="565"/>
      <c r="J83" s="565"/>
      <c r="K83" s="565"/>
      <c r="L83" s="565"/>
      <c r="M83" s="565"/>
      <c r="N83" s="565"/>
      <c r="O83" s="565"/>
      <c r="P83" s="565"/>
    </row>
    <row r="84" spans="1:16" ht="18">
      <c r="A84" s="565"/>
      <c r="B84" s="565"/>
      <c r="C84" s="565"/>
      <c r="D84" s="565"/>
      <c r="E84" s="565"/>
      <c r="F84" s="981"/>
      <c r="G84" s="981"/>
      <c r="H84" s="565"/>
      <c r="I84" s="565"/>
      <c r="J84" s="565"/>
      <c r="K84" s="565"/>
      <c r="L84" s="565"/>
      <c r="M84" s="565"/>
      <c r="N84" s="565"/>
      <c r="O84" s="565"/>
      <c r="P84" s="565"/>
    </row>
    <row r="85" spans="1:16" ht="18">
      <c r="A85" s="565"/>
      <c r="B85" s="565"/>
      <c r="C85" s="565"/>
      <c r="D85" s="565"/>
      <c r="E85" s="565"/>
      <c r="F85" s="981"/>
      <c r="G85" s="981"/>
      <c r="H85" s="565"/>
      <c r="I85" s="565"/>
      <c r="J85" s="565"/>
      <c r="K85" s="565"/>
      <c r="L85" s="565"/>
      <c r="M85" s="565"/>
      <c r="N85" s="565"/>
      <c r="O85" s="565"/>
      <c r="P85" s="565"/>
    </row>
    <row r="86" spans="1:16" ht="18">
      <c r="A86" s="565"/>
      <c r="B86" s="565"/>
      <c r="C86" s="565"/>
      <c r="D86" s="565"/>
      <c r="E86" s="565"/>
      <c r="F86" s="981"/>
      <c r="G86" s="981"/>
      <c r="H86" s="565"/>
      <c r="I86" s="565"/>
      <c r="J86" s="565"/>
      <c r="K86" s="565"/>
      <c r="L86" s="565"/>
      <c r="M86" s="565"/>
      <c r="N86" s="565"/>
      <c r="O86" s="565"/>
      <c r="P86" s="565"/>
    </row>
    <row r="87" spans="1:16" ht="18">
      <c r="A87" s="565"/>
      <c r="B87" s="565"/>
      <c r="C87" s="565"/>
      <c r="D87" s="565"/>
      <c r="E87" s="565"/>
      <c r="F87" s="981"/>
      <c r="G87" s="981"/>
      <c r="H87" s="565"/>
      <c r="I87" s="565"/>
      <c r="J87" s="565"/>
      <c r="K87" s="565"/>
      <c r="L87" s="565"/>
      <c r="M87" s="565"/>
      <c r="N87" s="565"/>
      <c r="O87" s="565"/>
      <c r="P87" s="565"/>
    </row>
    <row r="88" spans="1:16" ht="18">
      <c r="A88" s="565"/>
      <c r="B88" s="565"/>
      <c r="C88" s="565"/>
      <c r="D88" s="565"/>
      <c r="E88" s="565"/>
      <c r="F88" s="981"/>
      <c r="G88" s="981"/>
      <c r="H88" s="565"/>
      <c r="I88" s="565"/>
      <c r="J88" s="565"/>
      <c r="K88" s="565"/>
      <c r="L88" s="565"/>
      <c r="M88" s="565"/>
      <c r="N88" s="565"/>
      <c r="O88" s="565"/>
      <c r="P88" s="565"/>
    </row>
    <row r="89" spans="1:16" ht="18">
      <c r="A89" s="565"/>
      <c r="B89" s="565"/>
      <c r="C89" s="565"/>
      <c r="D89" s="565"/>
      <c r="E89" s="565"/>
      <c r="F89" s="981"/>
      <c r="G89" s="981"/>
      <c r="H89" s="565"/>
      <c r="I89" s="565"/>
      <c r="J89" s="565"/>
      <c r="K89" s="565"/>
      <c r="L89" s="565"/>
      <c r="M89" s="565"/>
      <c r="N89" s="565"/>
      <c r="O89" s="565"/>
      <c r="P89" s="565"/>
    </row>
    <row r="90" spans="1:16" ht="18">
      <c r="A90" s="565"/>
      <c r="B90" s="565"/>
      <c r="C90" s="565"/>
      <c r="D90" s="565"/>
      <c r="E90" s="565"/>
      <c r="F90" s="981"/>
      <c r="G90" s="981"/>
      <c r="H90" s="565"/>
      <c r="I90" s="565"/>
      <c r="J90" s="565"/>
      <c r="K90" s="565"/>
      <c r="L90" s="565"/>
      <c r="M90" s="565"/>
      <c r="N90" s="565"/>
      <c r="O90" s="565"/>
      <c r="P90" s="565"/>
    </row>
    <row r="91" spans="1:16" ht="18">
      <c r="A91" s="565"/>
      <c r="B91" s="565"/>
      <c r="C91" s="565"/>
      <c r="D91" s="565"/>
      <c r="E91" s="565"/>
      <c r="F91" s="981"/>
      <c r="G91" s="981"/>
      <c r="H91" s="565"/>
      <c r="I91" s="565"/>
      <c r="J91" s="565"/>
      <c r="K91" s="565"/>
      <c r="L91" s="565"/>
      <c r="M91" s="565"/>
      <c r="N91" s="565"/>
      <c r="O91" s="565"/>
      <c r="P91" s="565"/>
    </row>
    <row r="92" spans="1:16" ht="18">
      <c r="A92" s="565"/>
      <c r="B92" s="565"/>
      <c r="C92" s="565"/>
      <c r="D92" s="565"/>
      <c r="E92" s="978"/>
      <c r="F92" s="981"/>
      <c r="G92" s="979"/>
      <c r="H92" s="565"/>
      <c r="I92" s="565"/>
      <c r="J92" s="980"/>
      <c r="K92" s="980"/>
      <c r="L92" s="565"/>
      <c r="M92" s="565"/>
      <c r="N92" s="565"/>
      <c r="O92" s="565"/>
      <c r="P92" s="565"/>
    </row>
    <row r="93" spans="1:16" ht="18">
      <c r="A93" s="565"/>
      <c r="B93" s="565"/>
      <c r="C93" s="565"/>
      <c r="D93" s="565"/>
      <c r="E93" s="978"/>
      <c r="F93" s="981"/>
      <c r="G93" s="981"/>
      <c r="H93" s="565"/>
      <c r="I93" s="565"/>
      <c r="J93" s="565"/>
      <c r="K93" s="565"/>
      <c r="L93" s="565"/>
      <c r="M93" s="565"/>
      <c r="N93" s="565"/>
      <c r="O93" s="565"/>
      <c r="P93" s="565"/>
    </row>
    <row r="94" spans="1:16" ht="18">
      <c r="A94" s="565"/>
      <c r="B94" s="565"/>
      <c r="C94" s="565"/>
      <c r="D94" s="565"/>
      <c r="E94" s="978"/>
      <c r="F94" s="981"/>
      <c r="G94" s="981"/>
      <c r="H94" s="565"/>
      <c r="I94" s="565"/>
      <c r="J94" s="565"/>
      <c r="K94" s="565"/>
      <c r="L94" s="565"/>
      <c r="M94" s="565"/>
      <c r="N94" s="565"/>
      <c r="O94" s="565"/>
      <c r="P94" s="565"/>
    </row>
    <row r="95" spans="1:16" ht="18">
      <c r="A95" s="565"/>
      <c r="B95" s="565"/>
      <c r="C95" s="565"/>
      <c r="D95" s="565"/>
      <c r="E95" s="565"/>
      <c r="F95" s="981"/>
      <c r="G95" s="981"/>
      <c r="H95" s="565"/>
      <c r="I95" s="565"/>
      <c r="J95" s="565"/>
      <c r="K95" s="565"/>
      <c r="L95" s="565"/>
      <c r="M95" s="565"/>
      <c r="N95" s="565"/>
      <c r="O95" s="565"/>
      <c r="P95" s="565"/>
    </row>
    <row r="96" spans="1:16" ht="18">
      <c r="A96" s="565"/>
      <c r="B96" s="565"/>
      <c r="C96" s="565"/>
      <c r="D96" s="565"/>
      <c r="E96" s="565"/>
      <c r="F96" s="981"/>
      <c r="G96" s="981"/>
      <c r="H96" s="565"/>
      <c r="I96" s="565"/>
      <c r="J96" s="565"/>
      <c r="K96" s="565"/>
      <c r="L96" s="565"/>
      <c r="M96" s="565"/>
      <c r="N96" s="565"/>
      <c r="O96" s="565"/>
      <c r="P96" s="565"/>
    </row>
    <row r="97" spans="1:16" ht="18">
      <c r="A97" s="565"/>
      <c r="B97" s="565"/>
      <c r="C97" s="565"/>
      <c r="D97" s="565"/>
      <c r="E97" s="565"/>
      <c r="F97" s="981"/>
      <c r="G97" s="981"/>
      <c r="H97" s="565"/>
      <c r="I97" s="565"/>
      <c r="J97" s="565"/>
      <c r="K97" s="565"/>
      <c r="L97" s="565"/>
      <c r="M97" s="565"/>
      <c r="N97" s="565"/>
      <c r="O97" s="565"/>
      <c r="P97" s="565"/>
    </row>
    <row r="98" spans="1:16" ht="18">
      <c r="A98" s="565"/>
      <c r="B98" s="565"/>
      <c r="C98" s="565"/>
      <c r="D98" s="565"/>
      <c r="E98" s="565"/>
      <c r="F98" s="981"/>
      <c r="G98" s="981"/>
      <c r="H98" s="565"/>
      <c r="I98" s="565"/>
      <c r="J98" s="565"/>
      <c r="K98" s="565"/>
      <c r="L98" s="565"/>
      <c r="M98" s="565"/>
      <c r="N98" s="565"/>
      <c r="O98" s="565"/>
      <c r="P98" s="565"/>
    </row>
    <row r="99" spans="1:16" ht="18">
      <c r="A99" s="565"/>
      <c r="B99" s="565"/>
      <c r="C99" s="565"/>
      <c r="D99" s="565"/>
      <c r="E99" s="565"/>
      <c r="F99" s="981"/>
      <c r="G99" s="981"/>
      <c r="H99" s="565"/>
      <c r="I99" s="565"/>
      <c r="J99" s="565"/>
      <c r="K99" s="565"/>
      <c r="L99" s="565"/>
      <c r="M99" s="565"/>
      <c r="N99" s="565"/>
      <c r="O99" s="565"/>
      <c r="P99" s="565"/>
    </row>
    <row r="100" spans="1:16" ht="18">
      <c r="A100" s="565"/>
      <c r="B100" s="565"/>
      <c r="C100" s="565"/>
      <c r="D100" s="565"/>
      <c r="E100" s="565"/>
      <c r="F100" s="981"/>
      <c r="G100" s="981"/>
      <c r="H100" s="565"/>
      <c r="I100" s="565"/>
      <c r="J100" s="565"/>
      <c r="K100" s="565"/>
      <c r="L100" s="565"/>
      <c r="M100" s="565"/>
      <c r="N100" s="565"/>
      <c r="O100" s="565"/>
      <c r="P100" s="565"/>
    </row>
    <row r="101" spans="1:16" ht="18">
      <c r="A101" s="565"/>
      <c r="B101" s="565"/>
      <c r="C101" s="565"/>
      <c r="D101" s="565"/>
      <c r="E101" s="565"/>
      <c r="F101" s="981"/>
      <c r="G101" s="981"/>
      <c r="H101" s="565"/>
      <c r="I101" s="565"/>
      <c r="J101" s="565"/>
      <c r="K101" s="565"/>
      <c r="L101" s="565"/>
      <c r="M101" s="565"/>
      <c r="N101" s="565"/>
      <c r="O101" s="565"/>
      <c r="P101" s="565"/>
    </row>
    <row r="102" spans="1:16" ht="18">
      <c r="A102" s="565"/>
      <c r="B102" s="565"/>
      <c r="C102" s="565"/>
      <c r="D102" s="565"/>
      <c r="E102" s="565"/>
      <c r="F102" s="981"/>
      <c r="G102" s="981"/>
      <c r="H102" s="565"/>
      <c r="I102" s="565"/>
      <c r="J102" s="565"/>
      <c r="K102" s="565"/>
      <c r="L102" s="565"/>
      <c r="M102" s="565"/>
      <c r="N102" s="565"/>
      <c r="O102" s="565"/>
      <c r="P102" s="565"/>
    </row>
    <row r="103" spans="1:16" ht="18">
      <c r="A103" s="565"/>
      <c r="B103" s="565"/>
      <c r="C103" s="565"/>
      <c r="D103" s="565"/>
      <c r="E103" s="565"/>
      <c r="F103" s="981"/>
      <c r="G103" s="981"/>
      <c r="H103" s="565"/>
      <c r="I103" s="565"/>
      <c r="J103" s="565"/>
      <c r="K103" s="565"/>
      <c r="L103" s="565"/>
      <c r="M103" s="565"/>
      <c r="N103" s="565"/>
      <c r="O103" s="565"/>
      <c r="P103" s="565"/>
    </row>
    <row r="104" spans="1:16" ht="18">
      <c r="A104" s="565"/>
      <c r="B104" s="565"/>
      <c r="C104" s="565"/>
      <c r="D104" s="565"/>
      <c r="E104" s="565"/>
      <c r="F104" s="981"/>
      <c r="G104" s="981"/>
      <c r="H104" s="565"/>
      <c r="I104" s="565"/>
      <c r="J104" s="565"/>
      <c r="K104" s="565"/>
      <c r="L104" s="565"/>
      <c r="M104" s="565"/>
      <c r="N104" s="565"/>
      <c r="O104" s="565"/>
      <c r="P104" s="565"/>
    </row>
    <row r="105" spans="1:16" ht="18">
      <c r="A105" s="565"/>
      <c r="B105" s="565"/>
      <c r="C105" s="565"/>
      <c r="D105" s="565"/>
      <c r="E105" s="565"/>
      <c r="F105" s="981"/>
      <c r="G105" s="981"/>
      <c r="H105" s="565"/>
      <c r="I105" s="565"/>
      <c r="J105" s="565"/>
      <c r="K105" s="565"/>
      <c r="L105" s="565"/>
      <c r="M105" s="565"/>
      <c r="N105" s="565"/>
      <c r="O105" s="565"/>
      <c r="P105" s="565"/>
    </row>
    <row r="106" spans="1:16" ht="18">
      <c r="A106" s="565"/>
      <c r="B106" s="565"/>
      <c r="C106" s="565"/>
      <c r="D106" s="565"/>
      <c r="E106" s="565"/>
      <c r="F106" s="981"/>
      <c r="G106" s="981"/>
      <c r="H106" s="565"/>
      <c r="I106" s="565"/>
      <c r="J106" s="565"/>
      <c r="K106" s="565"/>
      <c r="L106" s="565"/>
      <c r="M106" s="565"/>
      <c r="N106" s="565"/>
      <c r="O106" s="565"/>
      <c r="P106" s="565"/>
    </row>
    <row r="107" spans="1:16" ht="18">
      <c r="A107" s="565"/>
      <c r="B107" s="565"/>
      <c r="C107" s="565"/>
      <c r="D107" s="565"/>
      <c r="E107" s="565"/>
      <c r="F107" s="981"/>
      <c r="G107" s="981"/>
      <c r="H107" s="565"/>
      <c r="I107" s="565"/>
      <c r="J107" s="565"/>
      <c r="K107" s="565"/>
      <c r="L107" s="565"/>
      <c r="M107" s="565"/>
      <c r="N107" s="565"/>
      <c r="O107" s="565"/>
      <c r="P107" s="565"/>
    </row>
    <row r="108" spans="1:16" ht="18">
      <c r="A108" s="565"/>
      <c r="B108" s="565"/>
      <c r="C108" s="565"/>
      <c r="D108" s="565"/>
      <c r="E108" s="565"/>
      <c r="F108" s="981"/>
      <c r="G108" s="981"/>
      <c r="H108" s="565"/>
      <c r="I108" s="565"/>
      <c r="J108" s="565"/>
      <c r="K108" s="565"/>
      <c r="L108" s="565"/>
      <c r="M108" s="565"/>
      <c r="N108" s="565"/>
      <c r="O108" s="565"/>
      <c r="P108" s="565"/>
    </row>
    <row r="109" spans="1:16" ht="18">
      <c r="A109" s="565"/>
      <c r="B109" s="565"/>
      <c r="C109" s="565"/>
      <c r="D109" s="565"/>
      <c r="E109" s="565"/>
      <c r="F109" s="981"/>
      <c r="G109" s="981"/>
      <c r="H109" s="565"/>
      <c r="I109" s="565"/>
      <c r="J109" s="565"/>
      <c r="K109" s="565"/>
      <c r="L109" s="565"/>
      <c r="M109" s="565"/>
      <c r="N109" s="565"/>
      <c r="O109" s="565"/>
      <c r="P109" s="565"/>
    </row>
    <row r="110" spans="1:16" ht="18">
      <c r="A110" s="565"/>
      <c r="B110" s="565"/>
      <c r="C110" s="565"/>
      <c r="D110" s="565"/>
      <c r="E110" s="565"/>
      <c r="F110" s="981"/>
      <c r="G110" s="981"/>
      <c r="H110" s="565"/>
      <c r="I110" s="565"/>
      <c r="J110" s="565"/>
      <c r="K110" s="565"/>
      <c r="L110" s="565"/>
      <c r="M110" s="565"/>
      <c r="N110" s="565"/>
      <c r="O110" s="565"/>
      <c r="P110" s="565"/>
    </row>
    <row r="111" spans="1:16" ht="18">
      <c r="A111" s="565"/>
      <c r="B111" s="565"/>
      <c r="C111" s="565"/>
      <c r="D111" s="565"/>
      <c r="E111" s="565"/>
      <c r="F111" s="981"/>
      <c r="G111" s="981"/>
      <c r="H111" s="565"/>
      <c r="I111" s="565"/>
      <c r="J111" s="565"/>
      <c r="K111" s="565"/>
      <c r="L111" s="565"/>
      <c r="M111" s="565"/>
      <c r="N111" s="565"/>
      <c r="O111" s="565"/>
      <c r="P111" s="565"/>
    </row>
    <row r="112" spans="1:16" ht="18">
      <c r="A112" s="565"/>
      <c r="B112" s="565"/>
      <c r="C112" s="565"/>
      <c r="D112" s="565"/>
      <c r="E112" s="565"/>
      <c r="F112" s="981"/>
      <c r="G112" s="981"/>
      <c r="H112" s="565"/>
      <c r="I112" s="565"/>
      <c r="J112" s="565"/>
      <c r="K112" s="565"/>
      <c r="L112" s="565"/>
      <c r="M112" s="565"/>
      <c r="N112" s="565"/>
      <c r="O112" s="565"/>
      <c r="P112" s="565"/>
    </row>
    <row r="113" spans="1:16" ht="18">
      <c r="A113" s="565"/>
      <c r="B113" s="565"/>
      <c r="C113" s="565"/>
      <c r="D113" s="565"/>
      <c r="E113" s="565"/>
      <c r="F113" s="981"/>
      <c r="G113" s="981"/>
      <c r="H113" s="565"/>
      <c r="I113" s="565"/>
      <c r="J113" s="565"/>
      <c r="K113" s="565"/>
      <c r="L113" s="565"/>
      <c r="M113" s="565"/>
      <c r="N113" s="565"/>
      <c r="O113" s="565"/>
      <c r="P113" s="565"/>
    </row>
    <row r="114" spans="1:16" ht="18">
      <c r="A114" s="565"/>
      <c r="B114" s="565"/>
      <c r="C114" s="565"/>
      <c r="D114" s="565"/>
      <c r="E114" s="565"/>
      <c r="F114" s="981"/>
      <c r="G114" s="981"/>
      <c r="H114" s="565"/>
      <c r="I114" s="565"/>
      <c r="J114" s="565"/>
      <c r="K114" s="565"/>
      <c r="L114" s="565"/>
      <c r="M114" s="565"/>
      <c r="N114" s="565"/>
      <c r="O114" s="565"/>
      <c r="P114" s="565"/>
    </row>
    <row r="115" spans="1:16" ht="18">
      <c r="A115" s="565"/>
      <c r="B115" s="565"/>
      <c r="C115" s="565"/>
      <c r="D115" s="565"/>
      <c r="E115" s="565"/>
      <c r="F115" s="981"/>
      <c r="G115" s="981"/>
      <c r="H115" s="565"/>
      <c r="I115" s="565"/>
      <c r="J115" s="565"/>
      <c r="K115" s="565"/>
      <c r="L115" s="565"/>
      <c r="M115" s="565"/>
      <c r="N115" s="565"/>
      <c r="O115" s="565"/>
      <c r="P115" s="565"/>
    </row>
    <row r="116" spans="1:16" ht="18">
      <c r="A116" s="565"/>
      <c r="B116" s="565"/>
      <c r="C116" s="565"/>
      <c r="D116" s="565"/>
      <c r="E116" s="565"/>
      <c r="F116" s="981"/>
      <c r="G116" s="981"/>
      <c r="H116" s="565"/>
      <c r="I116" s="565"/>
      <c r="J116" s="565"/>
      <c r="K116" s="565"/>
      <c r="L116" s="565"/>
      <c r="M116" s="565"/>
      <c r="N116" s="565"/>
      <c r="O116" s="565"/>
      <c r="P116" s="565"/>
    </row>
    <row r="117" spans="1:16" ht="18">
      <c r="A117" s="565"/>
      <c r="B117" s="565"/>
      <c r="C117" s="565"/>
      <c r="D117" s="565"/>
      <c r="E117" s="565"/>
      <c r="F117" s="981"/>
      <c r="G117" s="981"/>
      <c r="H117" s="565"/>
      <c r="I117" s="565"/>
      <c r="J117" s="565"/>
      <c r="K117" s="565"/>
      <c r="L117" s="565"/>
      <c r="M117" s="565"/>
      <c r="N117" s="565"/>
      <c r="O117" s="565"/>
      <c r="P117" s="565"/>
    </row>
    <row r="118" spans="1:16" ht="18">
      <c r="A118" s="565"/>
      <c r="B118" s="565"/>
      <c r="C118" s="565"/>
      <c r="D118" s="565"/>
      <c r="E118" s="565"/>
      <c r="F118" s="981"/>
      <c r="G118" s="981"/>
      <c r="H118" s="565"/>
      <c r="I118" s="565"/>
      <c r="J118" s="565"/>
      <c r="K118" s="565"/>
      <c r="L118" s="565"/>
      <c r="M118" s="565"/>
      <c r="N118" s="565"/>
      <c r="O118" s="565"/>
      <c r="P118" s="565"/>
    </row>
    <row r="119" spans="1:16" ht="18">
      <c r="A119" s="565"/>
      <c r="B119" s="565"/>
      <c r="C119" s="565"/>
      <c r="D119" s="565"/>
      <c r="E119" s="565"/>
      <c r="F119" s="981"/>
      <c r="G119" s="981"/>
      <c r="H119" s="565"/>
      <c r="I119" s="565"/>
      <c r="J119" s="565"/>
      <c r="K119" s="565"/>
      <c r="L119" s="565"/>
      <c r="M119" s="565"/>
      <c r="N119" s="565"/>
      <c r="O119" s="565"/>
      <c r="P119" s="565"/>
    </row>
    <row r="120" spans="1:16" ht="18">
      <c r="A120" s="565"/>
      <c r="B120" s="565"/>
      <c r="C120" s="565"/>
      <c r="D120" s="565"/>
      <c r="E120" s="565"/>
      <c r="F120" s="981"/>
      <c r="G120" s="981"/>
      <c r="H120" s="565"/>
      <c r="I120" s="565"/>
      <c r="J120" s="565"/>
      <c r="K120" s="565"/>
      <c r="L120" s="565"/>
      <c r="M120" s="565"/>
      <c r="N120" s="565"/>
      <c r="O120" s="565"/>
      <c r="P120" s="565"/>
    </row>
    <row r="121" spans="1:16" ht="18">
      <c r="A121" s="565"/>
      <c r="B121" s="565"/>
      <c r="C121" s="565"/>
      <c r="D121" s="565"/>
      <c r="E121" s="565"/>
      <c r="F121" s="981"/>
      <c r="G121" s="981"/>
      <c r="H121" s="565"/>
      <c r="I121" s="565"/>
      <c r="J121" s="565"/>
      <c r="K121" s="565"/>
      <c r="L121" s="565"/>
      <c r="M121" s="565"/>
      <c r="N121" s="565"/>
      <c r="O121" s="565"/>
      <c r="P121" s="565"/>
    </row>
    <row r="122" spans="1:16" ht="18">
      <c r="A122" s="565"/>
      <c r="B122" s="565"/>
      <c r="C122" s="565"/>
      <c r="D122" s="565"/>
      <c r="E122" s="565"/>
      <c r="F122" s="981"/>
      <c r="G122" s="981"/>
      <c r="H122" s="565"/>
      <c r="I122" s="565"/>
      <c r="J122" s="565"/>
      <c r="K122" s="565"/>
      <c r="L122" s="565"/>
      <c r="M122" s="565"/>
      <c r="N122" s="565"/>
      <c r="O122" s="565"/>
      <c r="P122" s="565"/>
    </row>
    <row r="123" spans="1:16" ht="18">
      <c r="A123" s="565"/>
      <c r="B123" s="565"/>
      <c r="C123" s="565"/>
      <c r="D123" s="565"/>
      <c r="E123" s="565"/>
      <c r="F123" s="981"/>
      <c r="G123" s="981"/>
      <c r="H123" s="565"/>
      <c r="I123" s="565"/>
      <c r="J123" s="565"/>
      <c r="K123" s="565"/>
      <c r="L123" s="565"/>
      <c r="M123" s="565"/>
      <c r="N123" s="565"/>
      <c r="O123" s="565"/>
      <c r="P123" s="565"/>
    </row>
    <row r="124" spans="1:16" ht="18">
      <c r="A124" s="565"/>
      <c r="B124" s="565"/>
      <c r="C124" s="565"/>
      <c r="D124" s="565"/>
      <c r="E124" s="565"/>
      <c r="F124" s="981"/>
      <c r="G124" s="981"/>
      <c r="H124" s="565"/>
      <c r="I124" s="565"/>
      <c r="J124" s="565"/>
      <c r="K124" s="565"/>
      <c r="L124" s="565"/>
      <c r="M124" s="565"/>
      <c r="N124" s="565"/>
      <c r="O124" s="565"/>
      <c r="P124" s="565"/>
    </row>
    <row r="125" spans="1:16" ht="18">
      <c r="A125" s="565"/>
      <c r="B125" s="565"/>
      <c r="C125" s="565"/>
      <c r="D125" s="565"/>
      <c r="E125" s="565"/>
      <c r="F125" s="981"/>
      <c r="G125" s="981"/>
      <c r="H125" s="565"/>
      <c r="I125" s="565"/>
      <c r="J125" s="565"/>
      <c r="K125" s="565"/>
      <c r="L125" s="565"/>
      <c r="M125" s="565"/>
      <c r="N125" s="565"/>
      <c r="O125" s="565"/>
      <c r="P125" s="565"/>
    </row>
    <row r="126" spans="1:16" ht="18">
      <c r="A126" s="565"/>
      <c r="B126" s="565"/>
      <c r="C126" s="565"/>
      <c r="D126" s="565"/>
      <c r="E126" s="565"/>
      <c r="F126" s="981"/>
      <c r="G126" s="981"/>
      <c r="H126" s="565"/>
      <c r="I126" s="565"/>
      <c r="J126" s="565"/>
      <c r="K126" s="565"/>
      <c r="L126" s="565"/>
      <c r="M126" s="565"/>
      <c r="N126" s="565"/>
      <c r="O126" s="565"/>
      <c r="P126" s="565"/>
    </row>
    <row r="127" spans="1:16" ht="18">
      <c r="A127" s="565"/>
      <c r="B127" s="565"/>
      <c r="C127" s="565"/>
      <c r="D127" s="565"/>
      <c r="E127" s="565"/>
      <c r="F127" s="981"/>
      <c r="G127" s="981"/>
      <c r="H127" s="565"/>
      <c r="I127" s="565"/>
      <c r="J127" s="565"/>
      <c r="K127" s="565"/>
      <c r="L127" s="565"/>
      <c r="M127" s="565"/>
      <c r="N127" s="565"/>
      <c r="O127" s="565"/>
      <c r="P127" s="565"/>
    </row>
    <row r="128" spans="1:16" ht="18">
      <c r="A128" s="565"/>
      <c r="B128" s="565"/>
      <c r="C128" s="565"/>
      <c r="D128" s="565"/>
      <c r="E128" s="565"/>
      <c r="F128" s="981"/>
      <c r="G128" s="981"/>
      <c r="H128" s="565"/>
      <c r="I128" s="565"/>
      <c r="J128" s="565"/>
      <c r="K128" s="565"/>
      <c r="L128" s="565"/>
      <c r="M128" s="565"/>
      <c r="N128" s="565"/>
      <c r="O128" s="565"/>
      <c r="P128" s="565"/>
    </row>
    <row r="129" spans="1:16" ht="18">
      <c r="A129" s="565"/>
      <c r="B129" s="565"/>
      <c r="C129" s="565"/>
      <c r="D129" s="565"/>
      <c r="E129" s="565"/>
      <c r="F129" s="981"/>
      <c r="G129" s="981"/>
      <c r="H129" s="565"/>
      <c r="I129" s="565"/>
      <c r="J129" s="565"/>
      <c r="K129" s="565"/>
      <c r="L129" s="565"/>
      <c r="M129" s="565"/>
      <c r="N129" s="565"/>
      <c r="O129" s="565"/>
      <c r="P129" s="565"/>
    </row>
    <row r="130" spans="1:16" ht="18">
      <c r="A130" s="565"/>
      <c r="B130" s="565"/>
      <c r="C130" s="565"/>
      <c r="D130" s="565"/>
      <c r="E130" s="565"/>
      <c r="F130" s="981"/>
      <c r="G130" s="981"/>
      <c r="H130" s="565"/>
      <c r="I130" s="565"/>
      <c r="J130" s="565"/>
      <c r="K130" s="565"/>
      <c r="L130" s="565"/>
      <c r="M130" s="565"/>
      <c r="N130" s="565"/>
      <c r="O130" s="565"/>
      <c r="P130" s="565"/>
    </row>
    <row r="131" spans="1:16" ht="18">
      <c r="A131" s="565"/>
      <c r="B131" s="565"/>
      <c r="C131" s="565"/>
      <c r="D131" s="565"/>
      <c r="E131" s="565"/>
      <c r="F131" s="981"/>
      <c r="G131" s="981"/>
      <c r="H131" s="565"/>
      <c r="I131" s="565"/>
      <c r="J131" s="565"/>
      <c r="K131" s="565"/>
      <c r="L131" s="565"/>
      <c r="M131" s="565"/>
      <c r="N131" s="565"/>
      <c r="O131" s="565"/>
      <c r="P131" s="565"/>
    </row>
    <row r="132" spans="1:16" ht="18">
      <c r="A132" s="565"/>
      <c r="B132" s="565"/>
      <c r="C132" s="565"/>
      <c r="D132" s="565"/>
      <c r="E132" s="565"/>
      <c r="F132" s="981"/>
      <c r="G132" s="981"/>
      <c r="H132" s="565"/>
      <c r="I132" s="565"/>
      <c r="J132" s="565"/>
      <c r="K132" s="565"/>
      <c r="L132" s="565"/>
      <c r="M132" s="565"/>
      <c r="N132" s="565"/>
      <c r="O132" s="565"/>
      <c r="P132" s="565"/>
    </row>
    <row r="133" spans="1:16" ht="18">
      <c r="A133" s="565"/>
      <c r="B133" s="565"/>
      <c r="C133" s="565"/>
      <c r="D133" s="565"/>
      <c r="E133" s="565"/>
      <c r="F133" s="981"/>
      <c r="G133" s="981"/>
      <c r="H133" s="565"/>
      <c r="I133" s="565"/>
      <c r="J133" s="565"/>
      <c r="K133" s="565"/>
      <c r="L133" s="565"/>
      <c r="M133" s="565"/>
      <c r="N133" s="565"/>
      <c r="O133" s="565"/>
      <c r="P133" s="565"/>
    </row>
    <row r="134" spans="1:16" ht="18">
      <c r="A134" s="565"/>
      <c r="B134" s="565"/>
      <c r="C134" s="565"/>
      <c r="D134" s="565"/>
      <c r="E134" s="565"/>
      <c r="F134" s="981"/>
      <c r="G134" s="981"/>
      <c r="H134" s="565"/>
      <c r="I134" s="565"/>
      <c r="J134" s="565"/>
      <c r="K134" s="565"/>
      <c r="L134" s="565"/>
      <c r="M134" s="565"/>
      <c r="N134" s="565"/>
      <c r="O134" s="565"/>
      <c r="P134" s="565"/>
    </row>
    <row r="135" spans="1:16" ht="18">
      <c r="A135" s="565"/>
      <c r="B135" s="565"/>
      <c r="C135" s="565"/>
      <c r="D135" s="565"/>
      <c r="E135" s="565"/>
      <c r="F135" s="981"/>
      <c r="G135" s="981"/>
      <c r="H135" s="565"/>
      <c r="I135" s="565"/>
      <c r="J135" s="565"/>
      <c r="K135" s="565"/>
      <c r="L135" s="565"/>
      <c r="M135" s="565"/>
      <c r="N135" s="565"/>
      <c r="O135" s="565"/>
      <c r="P135" s="565"/>
    </row>
    <row r="136" spans="1:16" ht="18">
      <c r="A136" s="565"/>
      <c r="B136" s="565"/>
      <c r="C136" s="565"/>
      <c r="D136" s="565"/>
      <c r="E136" s="565"/>
      <c r="F136" s="981"/>
      <c r="G136" s="981"/>
      <c r="H136" s="565"/>
      <c r="I136" s="565"/>
      <c r="J136" s="565"/>
      <c r="K136" s="565"/>
      <c r="L136" s="565"/>
      <c r="M136" s="565"/>
      <c r="N136" s="565"/>
      <c r="O136" s="565"/>
      <c r="P136" s="565"/>
    </row>
    <row r="137" spans="1:16" ht="18">
      <c r="A137" s="565"/>
      <c r="B137" s="565"/>
      <c r="C137" s="565"/>
      <c r="D137" s="565"/>
      <c r="E137" s="565"/>
      <c r="F137" s="981"/>
      <c r="G137" s="981"/>
      <c r="H137" s="565"/>
      <c r="I137" s="565"/>
      <c r="J137" s="565"/>
      <c r="K137" s="565"/>
      <c r="L137" s="565"/>
      <c r="M137" s="565"/>
      <c r="N137" s="565"/>
      <c r="O137" s="565"/>
      <c r="P137" s="565"/>
    </row>
    <row r="138" spans="1:16" ht="18">
      <c r="A138" s="565"/>
      <c r="B138" s="565"/>
      <c r="C138" s="565"/>
      <c r="D138" s="565"/>
      <c r="E138" s="565"/>
      <c r="F138" s="981"/>
      <c r="G138" s="981"/>
      <c r="H138" s="565"/>
      <c r="I138" s="565"/>
      <c r="J138" s="565"/>
      <c r="K138" s="565"/>
      <c r="L138" s="565"/>
      <c r="M138" s="565"/>
      <c r="N138" s="565"/>
      <c r="O138" s="565"/>
      <c r="P138" s="565"/>
    </row>
    <row r="139" spans="1:16" ht="18">
      <c r="A139" s="565"/>
      <c r="B139" s="565"/>
      <c r="C139" s="565"/>
      <c r="D139" s="565"/>
      <c r="E139" s="565"/>
      <c r="F139" s="981"/>
      <c r="G139" s="981"/>
      <c r="H139" s="565"/>
      <c r="I139" s="565"/>
      <c r="J139" s="565"/>
      <c r="K139" s="565"/>
      <c r="L139" s="565"/>
      <c r="M139" s="565"/>
      <c r="N139" s="565"/>
      <c r="O139" s="565"/>
      <c r="P139" s="565"/>
    </row>
    <row r="140" spans="1:16" ht="18">
      <c r="A140" s="565"/>
      <c r="B140" s="565"/>
      <c r="C140" s="565"/>
      <c r="D140" s="565"/>
      <c r="E140" s="565"/>
      <c r="F140" s="981"/>
      <c r="G140" s="981"/>
      <c r="H140" s="565"/>
      <c r="I140" s="565"/>
      <c r="J140" s="565"/>
      <c r="K140" s="565"/>
      <c r="L140" s="565"/>
      <c r="M140" s="565"/>
      <c r="N140" s="565"/>
      <c r="O140" s="565"/>
      <c r="P140" s="565"/>
    </row>
    <row r="141" spans="1:16" ht="18">
      <c r="A141" s="565"/>
      <c r="B141" s="565"/>
      <c r="C141" s="565"/>
      <c r="D141" s="565"/>
      <c r="E141" s="565"/>
      <c r="F141" s="981"/>
      <c r="G141" s="981"/>
      <c r="H141" s="565"/>
      <c r="I141" s="565"/>
      <c r="J141" s="565"/>
      <c r="K141" s="565"/>
      <c r="L141" s="565"/>
      <c r="M141" s="565"/>
      <c r="N141" s="565"/>
      <c r="O141" s="565"/>
      <c r="P141" s="565"/>
    </row>
    <row r="142" spans="1:16" ht="18">
      <c r="A142" s="565"/>
      <c r="B142" s="565"/>
      <c r="C142" s="565"/>
      <c r="D142" s="565"/>
      <c r="E142" s="565"/>
      <c r="F142" s="981"/>
      <c r="G142" s="981"/>
      <c r="H142" s="565"/>
      <c r="I142" s="565"/>
      <c r="J142" s="565"/>
      <c r="K142" s="565"/>
      <c r="L142" s="565"/>
      <c r="M142" s="565"/>
      <c r="N142" s="565"/>
      <c r="O142" s="565"/>
      <c r="P142" s="565"/>
    </row>
    <row r="143" spans="1:16" ht="18">
      <c r="A143" s="565"/>
      <c r="B143" s="565"/>
      <c r="C143" s="565"/>
      <c r="D143" s="565"/>
      <c r="E143" s="565"/>
      <c r="F143" s="981"/>
      <c r="G143" s="981"/>
      <c r="H143" s="565"/>
      <c r="I143" s="565"/>
      <c r="J143" s="565"/>
      <c r="K143" s="565"/>
      <c r="L143" s="565"/>
      <c r="M143" s="565"/>
      <c r="N143" s="565"/>
      <c r="O143" s="565"/>
      <c r="P143" s="565"/>
    </row>
    <row r="144" spans="1:16" ht="18">
      <c r="A144" s="565"/>
      <c r="B144" s="565"/>
      <c r="C144" s="565"/>
      <c r="D144" s="565"/>
      <c r="E144" s="565"/>
      <c r="F144" s="981"/>
      <c r="G144" s="981"/>
      <c r="H144" s="565"/>
      <c r="I144" s="565"/>
      <c r="J144" s="565"/>
      <c r="K144" s="565"/>
      <c r="L144" s="565"/>
      <c r="M144" s="565"/>
      <c r="N144" s="565"/>
      <c r="O144" s="565"/>
      <c r="P144" s="565"/>
    </row>
    <row r="145" spans="1:16" ht="18">
      <c r="A145" s="565"/>
      <c r="B145" s="565"/>
      <c r="C145" s="565"/>
      <c r="D145" s="565"/>
      <c r="E145" s="565"/>
      <c r="F145" s="981"/>
      <c r="G145" s="981"/>
      <c r="H145" s="565"/>
      <c r="I145" s="565"/>
      <c r="J145" s="565"/>
      <c r="K145" s="565"/>
      <c r="L145" s="565"/>
      <c r="M145" s="565"/>
      <c r="N145" s="565"/>
      <c r="O145" s="565"/>
      <c r="P145" s="565"/>
    </row>
    <row r="146" spans="1:16" ht="18">
      <c r="A146" s="565"/>
      <c r="B146" s="565"/>
      <c r="C146" s="565"/>
      <c r="D146" s="565"/>
      <c r="E146" s="565"/>
      <c r="F146" s="981"/>
      <c r="G146" s="981"/>
      <c r="H146" s="565"/>
      <c r="I146" s="565"/>
      <c r="J146" s="565"/>
      <c r="K146" s="565"/>
      <c r="L146" s="565"/>
      <c r="M146" s="565"/>
      <c r="N146" s="565"/>
      <c r="O146" s="565"/>
      <c r="P146" s="565"/>
    </row>
    <row r="147" spans="1:16" ht="18">
      <c r="A147" s="565"/>
      <c r="B147" s="565"/>
      <c r="C147" s="565"/>
      <c r="D147" s="565"/>
      <c r="E147" s="565"/>
      <c r="F147" s="981"/>
      <c r="G147" s="981"/>
      <c r="H147" s="565"/>
      <c r="I147" s="565"/>
      <c r="J147" s="565"/>
      <c r="K147" s="565"/>
      <c r="L147" s="565"/>
      <c r="M147" s="565"/>
      <c r="N147" s="565"/>
      <c r="O147" s="565"/>
      <c r="P147" s="565"/>
    </row>
    <row r="148" spans="1:16" ht="18">
      <c r="A148" s="565"/>
      <c r="B148" s="565"/>
      <c r="C148" s="565"/>
      <c r="D148" s="565"/>
      <c r="E148" s="978"/>
      <c r="F148" s="981"/>
      <c r="G148" s="981"/>
      <c r="H148" s="565"/>
      <c r="I148" s="565"/>
      <c r="J148" s="565"/>
      <c r="K148" s="565"/>
      <c r="L148" s="565"/>
      <c r="M148" s="565"/>
      <c r="N148" s="565"/>
      <c r="O148" s="565"/>
      <c r="P148" s="565"/>
    </row>
    <row r="149" spans="1:16" ht="18">
      <c r="A149" s="565"/>
      <c r="B149" s="565"/>
      <c r="C149" s="565"/>
      <c r="D149" s="565"/>
      <c r="E149" s="978"/>
      <c r="F149" s="981"/>
      <c r="G149" s="981"/>
      <c r="H149" s="565"/>
      <c r="I149" s="565"/>
      <c r="J149" s="565"/>
      <c r="K149" s="565"/>
      <c r="L149" s="565"/>
      <c r="M149" s="565"/>
      <c r="N149" s="565"/>
      <c r="O149" s="565"/>
      <c r="P149" s="565"/>
    </row>
    <row r="150" spans="1:16" ht="18">
      <c r="A150" s="565"/>
      <c r="B150" s="565"/>
      <c r="C150" s="565"/>
      <c r="D150" s="565"/>
      <c r="E150" s="978"/>
      <c r="F150" s="981"/>
      <c r="G150" s="981"/>
      <c r="H150" s="565"/>
      <c r="I150" s="565"/>
      <c r="J150" s="565"/>
      <c r="K150" s="565"/>
      <c r="L150" s="565"/>
      <c r="M150" s="565"/>
      <c r="N150" s="565"/>
      <c r="O150" s="565"/>
      <c r="P150" s="565"/>
    </row>
    <row r="151" spans="1:16" ht="18">
      <c r="A151" s="565"/>
      <c r="B151" s="565"/>
      <c r="C151" s="565"/>
      <c r="D151" s="565"/>
      <c r="E151" s="978"/>
      <c r="F151" s="981"/>
      <c r="G151" s="981"/>
      <c r="H151" s="565"/>
      <c r="I151" s="565"/>
      <c r="J151" s="565"/>
      <c r="K151" s="565"/>
      <c r="L151" s="565"/>
      <c r="M151" s="565"/>
      <c r="N151" s="565"/>
      <c r="O151" s="565"/>
      <c r="P151" s="565"/>
    </row>
    <row r="152" spans="1:16" ht="18">
      <c r="A152" s="565"/>
      <c r="B152" s="565"/>
      <c r="C152" s="565"/>
      <c r="D152" s="565"/>
      <c r="E152" s="978"/>
      <c r="F152" s="981"/>
      <c r="G152" s="981"/>
      <c r="H152" s="565"/>
      <c r="I152" s="565"/>
      <c r="J152" s="565"/>
      <c r="K152" s="565"/>
      <c r="L152" s="565"/>
      <c r="M152" s="565"/>
      <c r="N152" s="565"/>
      <c r="O152" s="565"/>
      <c r="P152" s="565"/>
    </row>
    <row r="153" spans="1:16" ht="18">
      <c r="A153" s="565"/>
      <c r="B153" s="565"/>
      <c r="C153" s="565"/>
      <c r="D153" s="565"/>
      <c r="E153" s="978"/>
      <c r="F153" s="981"/>
      <c r="G153" s="981"/>
      <c r="H153" s="565"/>
      <c r="I153" s="565"/>
      <c r="J153" s="565"/>
      <c r="K153" s="565"/>
      <c r="L153" s="565"/>
      <c r="M153" s="565"/>
      <c r="N153" s="565"/>
      <c r="O153" s="565"/>
      <c r="P153" s="565"/>
    </row>
    <row r="154" spans="1:16" ht="18">
      <c r="A154" s="565"/>
      <c r="B154" s="565"/>
      <c r="C154" s="565"/>
      <c r="D154" s="565"/>
      <c r="E154" s="978"/>
      <c r="F154" s="981"/>
      <c r="G154" s="981"/>
      <c r="H154" s="565"/>
      <c r="I154" s="565"/>
      <c r="J154" s="565"/>
      <c r="K154" s="565"/>
      <c r="L154" s="565"/>
      <c r="M154" s="565"/>
      <c r="N154" s="565"/>
      <c r="O154" s="565"/>
      <c r="P154" s="565"/>
    </row>
    <row r="155" spans="1:16" ht="18">
      <c r="A155" s="565"/>
      <c r="B155" s="565"/>
      <c r="C155" s="565"/>
      <c r="D155" s="565"/>
      <c r="E155" s="978"/>
      <c r="F155" s="981"/>
      <c r="G155" s="981"/>
      <c r="H155" s="565"/>
      <c r="I155" s="565"/>
      <c r="J155" s="565"/>
      <c r="K155" s="565"/>
      <c r="L155" s="565"/>
      <c r="M155" s="565"/>
      <c r="N155" s="565"/>
      <c r="O155" s="565"/>
      <c r="P155" s="565"/>
    </row>
    <row r="156" spans="1:16" ht="18">
      <c r="A156" s="565"/>
      <c r="B156" s="565"/>
      <c r="C156" s="565"/>
      <c r="D156" s="565"/>
      <c r="E156" s="978"/>
      <c r="F156" s="981"/>
      <c r="G156" s="981"/>
      <c r="H156" s="565"/>
      <c r="I156" s="565"/>
      <c r="J156" s="565"/>
      <c r="K156" s="565"/>
      <c r="L156" s="565"/>
      <c r="M156" s="565"/>
      <c r="N156" s="565"/>
      <c r="O156" s="565"/>
      <c r="P156" s="565"/>
    </row>
    <row r="157" spans="1:16" ht="18">
      <c r="A157" s="565"/>
      <c r="B157" s="565"/>
      <c r="C157" s="565"/>
      <c r="D157" s="565"/>
      <c r="E157" s="565"/>
      <c r="F157" s="981"/>
      <c r="G157" s="981"/>
      <c r="H157" s="565"/>
      <c r="I157" s="565"/>
      <c r="J157" s="565"/>
      <c r="K157" s="565"/>
      <c r="L157" s="565"/>
      <c r="M157" s="565"/>
      <c r="N157" s="565"/>
      <c r="O157" s="565"/>
      <c r="P157" s="565"/>
    </row>
    <row r="158" spans="1:16" ht="18">
      <c r="A158" s="565"/>
      <c r="B158" s="565"/>
      <c r="C158" s="565"/>
      <c r="D158" s="565"/>
      <c r="E158" s="565"/>
      <c r="F158" s="981"/>
      <c r="G158" s="981"/>
      <c r="H158" s="565"/>
      <c r="I158" s="565"/>
      <c r="J158" s="565"/>
      <c r="K158" s="565"/>
      <c r="L158" s="565"/>
      <c r="M158" s="565"/>
      <c r="N158" s="565"/>
      <c r="O158" s="565"/>
      <c r="P158" s="565"/>
    </row>
    <row r="159" spans="1:16" ht="18">
      <c r="A159" s="565"/>
      <c r="B159" s="565"/>
      <c r="C159" s="565"/>
      <c r="D159" s="565"/>
      <c r="E159" s="565"/>
      <c r="F159" s="981"/>
      <c r="G159" s="981"/>
      <c r="H159" s="565"/>
      <c r="I159" s="565"/>
      <c r="J159" s="565"/>
      <c r="K159" s="565"/>
      <c r="L159" s="565"/>
      <c r="M159" s="565"/>
      <c r="N159" s="565"/>
      <c r="O159" s="565"/>
      <c r="P159" s="565"/>
    </row>
    <row r="160" spans="1:16" ht="18">
      <c r="A160" s="565"/>
      <c r="B160" s="565"/>
      <c r="C160" s="565"/>
      <c r="D160" s="565"/>
      <c r="E160" s="565"/>
      <c r="F160" s="981"/>
      <c r="G160" s="981"/>
      <c r="H160" s="565"/>
      <c r="I160" s="565"/>
      <c r="J160" s="565"/>
      <c r="K160" s="565"/>
      <c r="L160" s="565"/>
      <c r="M160" s="565"/>
      <c r="N160" s="565"/>
      <c r="O160" s="565"/>
      <c r="P160" s="565"/>
    </row>
    <row r="161" spans="1:16" ht="18">
      <c r="A161" s="565"/>
      <c r="B161" s="565"/>
      <c r="C161" s="565"/>
      <c r="D161" s="565"/>
      <c r="E161" s="565"/>
      <c r="F161" s="981"/>
      <c r="G161" s="981"/>
      <c r="H161" s="565"/>
      <c r="I161" s="565"/>
      <c r="J161" s="565"/>
      <c r="K161" s="565"/>
      <c r="L161" s="565"/>
      <c r="M161" s="565"/>
      <c r="N161" s="565"/>
      <c r="O161" s="565"/>
      <c r="P161" s="565"/>
    </row>
    <row r="162" spans="1:16" ht="18">
      <c r="A162" s="565"/>
      <c r="B162" s="565"/>
      <c r="C162" s="565"/>
      <c r="D162" s="565"/>
      <c r="E162" s="565"/>
      <c r="F162" s="981"/>
      <c r="G162" s="981"/>
      <c r="H162" s="565"/>
      <c r="I162" s="565"/>
      <c r="J162" s="565"/>
      <c r="K162" s="565"/>
      <c r="L162" s="565"/>
      <c r="M162" s="565"/>
      <c r="N162" s="565"/>
      <c r="O162" s="565"/>
      <c r="P162" s="565"/>
    </row>
    <row r="163" spans="1:16" ht="18">
      <c r="A163" s="565"/>
      <c r="B163" s="565"/>
      <c r="C163" s="565"/>
      <c r="D163" s="565"/>
      <c r="E163" s="565"/>
      <c r="F163" s="981"/>
      <c r="G163" s="981"/>
      <c r="H163" s="565"/>
      <c r="I163" s="565"/>
      <c r="J163" s="565"/>
      <c r="K163" s="565"/>
      <c r="L163" s="565"/>
      <c r="M163" s="565"/>
      <c r="N163" s="565"/>
      <c r="O163" s="565"/>
      <c r="P163" s="565"/>
    </row>
    <row r="164" spans="1:16" ht="18">
      <c r="A164" s="565"/>
      <c r="B164" s="565"/>
      <c r="C164" s="565"/>
      <c r="D164" s="565"/>
      <c r="E164" s="565"/>
      <c r="F164" s="981"/>
      <c r="G164" s="981"/>
      <c r="H164" s="565"/>
      <c r="I164" s="565"/>
      <c r="J164" s="565"/>
      <c r="K164" s="565"/>
      <c r="L164" s="565"/>
      <c r="M164" s="565"/>
      <c r="N164" s="565"/>
      <c r="O164" s="565"/>
      <c r="P164" s="565"/>
    </row>
    <row r="165" spans="1:16" ht="18">
      <c r="A165" s="565"/>
      <c r="B165" s="565"/>
      <c r="C165" s="565"/>
      <c r="D165" s="565"/>
      <c r="E165" s="565"/>
      <c r="F165" s="981"/>
      <c r="G165" s="981"/>
      <c r="H165" s="565"/>
      <c r="I165" s="565"/>
      <c r="J165" s="565"/>
      <c r="K165" s="565"/>
      <c r="L165" s="565"/>
      <c r="M165" s="565"/>
      <c r="N165" s="565"/>
      <c r="O165" s="565"/>
      <c r="P165" s="565"/>
    </row>
    <row r="166" spans="1:16" ht="18">
      <c r="A166" s="565"/>
      <c r="B166" s="565"/>
      <c r="C166" s="565"/>
      <c r="D166" s="565"/>
      <c r="E166" s="565"/>
      <c r="F166" s="981"/>
      <c r="G166" s="981"/>
      <c r="H166" s="565"/>
      <c r="I166" s="565"/>
      <c r="J166" s="565"/>
      <c r="K166" s="565"/>
      <c r="L166" s="565"/>
      <c r="M166" s="565"/>
      <c r="N166" s="565"/>
      <c r="O166" s="565"/>
      <c r="P166" s="565"/>
    </row>
    <row r="167" spans="1:16" ht="18">
      <c r="A167" s="565"/>
      <c r="B167" s="565"/>
      <c r="C167" s="565"/>
      <c r="D167" s="565"/>
      <c r="E167" s="565"/>
      <c r="F167" s="981"/>
      <c r="G167" s="981"/>
      <c r="H167" s="565"/>
      <c r="I167" s="565"/>
      <c r="J167" s="565"/>
      <c r="K167" s="565"/>
      <c r="L167" s="565"/>
      <c r="M167" s="565"/>
      <c r="N167" s="565"/>
      <c r="O167" s="565"/>
      <c r="P167" s="565"/>
    </row>
    <row r="168" spans="1:16" ht="18">
      <c r="A168" s="565"/>
      <c r="B168" s="565"/>
      <c r="C168" s="565"/>
      <c r="D168" s="565"/>
      <c r="E168" s="565"/>
      <c r="F168" s="981"/>
      <c r="G168" s="981"/>
      <c r="H168" s="565"/>
      <c r="I168" s="565"/>
      <c r="J168" s="565"/>
      <c r="K168" s="565"/>
      <c r="L168" s="565"/>
      <c r="M168" s="565"/>
      <c r="N168" s="565"/>
      <c r="O168" s="565"/>
      <c r="P168" s="565"/>
    </row>
    <row r="169" spans="1:16" ht="18">
      <c r="A169" s="565"/>
      <c r="B169" s="565"/>
      <c r="C169" s="565"/>
      <c r="D169" s="565"/>
      <c r="E169" s="565"/>
      <c r="F169" s="981"/>
      <c r="G169" s="981"/>
      <c r="H169" s="565"/>
      <c r="I169" s="565"/>
      <c r="J169" s="565"/>
      <c r="K169" s="565"/>
      <c r="L169" s="565"/>
      <c r="M169" s="565"/>
      <c r="N169" s="565"/>
      <c r="O169" s="565"/>
      <c r="P169" s="565"/>
    </row>
    <row r="170" spans="1:16" ht="18">
      <c r="A170" s="565"/>
      <c r="B170" s="565"/>
      <c r="C170" s="565"/>
      <c r="D170" s="565"/>
      <c r="E170" s="565"/>
      <c r="F170" s="981"/>
      <c r="G170" s="981"/>
      <c r="H170" s="565"/>
      <c r="I170" s="565"/>
      <c r="J170" s="565"/>
      <c r="K170" s="565"/>
      <c r="L170" s="565"/>
      <c r="M170" s="565"/>
      <c r="N170" s="565"/>
      <c r="O170" s="565"/>
      <c r="P170" s="565"/>
    </row>
    <row r="171" spans="1:16" ht="18">
      <c r="A171" s="565"/>
      <c r="B171" s="565"/>
      <c r="C171" s="565"/>
      <c r="D171" s="565"/>
      <c r="E171" s="978"/>
      <c r="F171" s="981"/>
      <c r="G171" s="981"/>
      <c r="H171" s="565"/>
      <c r="I171" s="565"/>
      <c r="J171" s="565"/>
      <c r="K171" s="565"/>
      <c r="L171" s="565"/>
      <c r="M171" s="565"/>
      <c r="N171" s="565"/>
      <c r="O171" s="565"/>
      <c r="P171" s="565"/>
    </row>
    <row r="172" spans="1:16" ht="18">
      <c r="A172" s="565"/>
      <c r="B172" s="565"/>
      <c r="C172" s="565"/>
      <c r="D172" s="565"/>
      <c r="E172" s="978"/>
      <c r="F172" s="981"/>
      <c r="G172" s="981"/>
      <c r="H172" s="565"/>
      <c r="I172" s="565"/>
      <c r="J172" s="565"/>
      <c r="K172" s="565"/>
      <c r="L172" s="565"/>
      <c r="M172" s="565"/>
      <c r="N172" s="565"/>
      <c r="O172" s="565"/>
      <c r="P172" s="565"/>
    </row>
    <row r="173" spans="1:16" ht="18">
      <c r="A173" s="565"/>
      <c r="B173" s="565"/>
      <c r="C173" s="565"/>
      <c r="D173" s="565"/>
      <c r="E173" s="978"/>
      <c r="F173" s="981"/>
      <c r="G173" s="981"/>
      <c r="H173" s="565"/>
      <c r="I173" s="565"/>
      <c r="J173" s="565"/>
      <c r="K173" s="565"/>
      <c r="L173" s="565"/>
      <c r="M173" s="565"/>
      <c r="N173" s="565"/>
      <c r="O173" s="565"/>
      <c r="P173" s="565"/>
    </row>
    <row r="174" spans="1:16" ht="18">
      <c r="A174" s="565"/>
      <c r="B174" s="565"/>
      <c r="C174" s="565"/>
      <c r="D174" s="565"/>
      <c r="E174" s="978"/>
      <c r="F174" s="981"/>
      <c r="G174" s="981"/>
      <c r="H174" s="565"/>
      <c r="I174" s="565"/>
      <c r="J174" s="565"/>
      <c r="K174" s="565"/>
      <c r="L174" s="565"/>
      <c r="M174" s="565"/>
      <c r="N174" s="565"/>
      <c r="O174" s="565"/>
      <c r="P174" s="565"/>
    </row>
    <row r="175" spans="1:16" ht="18">
      <c r="A175" s="565"/>
      <c r="B175" s="565"/>
      <c r="C175" s="565"/>
      <c r="D175" s="565"/>
      <c r="E175" s="978"/>
      <c r="F175" s="981"/>
      <c r="G175" s="981"/>
      <c r="H175" s="565"/>
      <c r="I175" s="565"/>
      <c r="J175" s="565"/>
      <c r="K175" s="565"/>
      <c r="L175" s="565"/>
      <c r="M175" s="565"/>
      <c r="N175" s="565"/>
      <c r="O175" s="565"/>
      <c r="P175" s="565"/>
    </row>
    <row r="176" spans="1:16" ht="18">
      <c r="A176" s="565"/>
      <c r="B176" s="565"/>
      <c r="C176" s="565"/>
      <c r="D176" s="565"/>
      <c r="E176" s="978"/>
      <c r="F176" s="981"/>
      <c r="G176" s="981"/>
      <c r="H176" s="565"/>
      <c r="I176" s="565"/>
      <c r="J176" s="565"/>
      <c r="K176" s="565"/>
      <c r="L176" s="565"/>
      <c r="M176" s="565"/>
      <c r="N176" s="565"/>
      <c r="O176" s="565"/>
      <c r="P176" s="565"/>
    </row>
    <row r="177" spans="1:16" ht="18">
      <c r="A177" s="565"/>
      <c r="B177" s="565"/>
      <c r="C177" s="565"/>
      <c r="D177" s="565"/>
      <c r="E177" s="978"/>
      <c r="F177" s="981"/>
      <c r="G177" s="981"/>
      <c r="H177" s="565"/>
      <c r="I177" s="565"/>
      <c r="J177" s="565"/>
      <c r="K177" s="565"/>
      <c r="L177" s="565"/>
      <c r="M177" s="565"/>
      <c r="N177" s="565"/>
      <c r="O177" s="565"/>
      <c r="P177" s="565"/>
    </row>
    <row r="178" spans="1:16" ht="18">
      <c r="A178" s="565"/>
      <c r="B178" s="565"/>
      <c r="C178" s="565"/>
      <c r="D178" s="565"/>
      <c r="E178" s="978"/>
      <c r="F178" s="981"/>
      <c r="G178" s="981"/>
      <c r="H178" s="565"/>
      <c r="I178" s="565"/>
      <c r="J178" s="565"/>
      <c r="K178" s="565"/>
      <c r="L178" s="565"/>
      <c r="M178" s="565"/>
      <c r="N178" s="565"/>
      <c r="O178" s="565"/>
      <c r="P178" s="565"/>
    </row>
    <row r="179" spans="1:16" ht="18">
      <c r="A179" s="565"/>
      <c r="B179" s="565"/>
      <c r="C179" s="565"/>
      <c r="D179" s="565"/>
      <c r="E179" s="978"/>
      <c r="F179" s="981"/>
      <c r="G179" s="981"/>
      <c r="H179" s="565"/>
      <c r="I179" s="565"/>
      <c r="J179" s="565"/>
      <c r="K179" s="565"/>
      <c r="L179" s="565"/>
      <c r="M179" s="565"/>
      <c r="N179" s="565"/>
      <c r="O179" s="565"/>
      <c r="P179" s="565"/>
    </row>
    <row r="180" spans="1:16" ht="18">
      <c r="A180" s="565"/>
      <c r="B180" s="565"/>
      <c r="C180" s="565"/>
      <c r="D180" s="565"/>
      <c r="E180" s="565"/>
      <c r="F180" s="981"/>
      <c r="G180" s="981"/>
      <c r="H180" s="565"/>
      <c r="I180" s="565"/>
      <c r="J180" s="565"/>
      <c r="K180" s="565"/>
      <c r="L180" s="565"/>
      <c r="M180" s="565"/>
      <c r="N180" s="565"/>
      <c r="O180" s="565"/>
      <c r="P180" s="565"/>
    </row>
    <row r="181" spans="1:16" ht="18">
      <c r="A181" s="565"/>
      <c r="B181" s="565"/>
      <c r="C181" s="565"/>
      <c r="D181" s="565"/>
      <c r="E181" s="565"/>
      <c r="F181" s="981"/>
      <c r="G181" s="981"/>
      <c r="H181" s="565"/>
      <c r="I181" s="565"/>
      <c r="J181" s="565"/>
      <c r="K181" s="565"/>
      <c r="L181" s="565"/>
      <c r="M181" s="565"/>
      <c r="N181" s="565"/>
      <c r="O181" s="565"/>
      <c r="P181" s="565"/>
    </row>
    <row r="182" spans="1:16" ht="18">
      <c r="A182" s="565"/>
      <c r="B182" s="565"/>
      <c r="C182" s="565"/>
      <c r="D182" s="565"/>
      <c r="E182" s="565"/>
      <c r="F182" s="981"/>
      <c r="G182" s="981"/>
      <c r="H182" s="565"/>
      <c r="I182" s="565"/>
      <c r="J182" s="565"/>
      <c r="K182" s="565"/>
      <c r="L182" s="565"/>
      <c r="M182" s="565"/>
      <c r="N182" s="565"/>
      <c r="O182" s="565"/>
      <c r="P182" s="565"/>
    </row>
    <row r="183" spans="1:16" ht="18">
      <c r="A183" s="565"/>
      <c r="B183" s="565"/>
      <c r="C183" s="565"/>
      <c r="D183" s="565"/>
      <c r="E183" s="565"/>
      <c r="F183" s="981"/>
      <c r="G183" s="981"/>
      <c r="H183" s="565"/>
      <c r="I183" s="565"/>
      <c r="J183" s="565"/>
      <c r="K183" s="565"/>
      <c r="L183" s="565"/>
      <c r="M183" s="565"/>
      <c r="N183" s="565"/>
      <c r="O183" s="565"/>
      <c r="P183" s="565"/>
    </row>
    <row r="184" spans="1:16" ht="18">
      <c r="A184" s="565"/>
      <c r="B184" s="565"/>
      <c r="C184" s="565"/>
      <c r="D184" s="565"/>
      <c r="E184" s="978"/>
      <c r="F184" s="981"/>
      <c r="G184" s="981"/>
      <c r="H184" s="565"/>
      <c r="I184" s="565"/>
      <c r="J184" s="565"/>
      <c r="K184" s="565"/>
      <c r="L184" s="565"/>
      <c r="M184" s="565"/>
      <c r="N184" s="565"/>
      <c r="O184" s="565"/>
      <c r="P184" s="565"/>
    </row>
    <row r="185" spans="1:16" ht="18">
      <c r="A185" s="565"/>
      <c r="B185" s="565"/>
      <c r="C185" s="565"/>
      <c r="D185" s="565"/>
      <c r="E185" s="978"/>
      <c r="F185" s="981"/>
      <c r="G185" s="981"/>
      <c r="H185" s="565"/>
      <c r="I185" s="565"/>
      <c r="J185" s="565"/>
      <c r="K185" s="565"/>
      <c r="L185" s="565"/>
      <c r="M185" s="565"/>
      <c r="N185" s="565"/>
      <c r="O185" s="565"/>
      <c r="P185" s="565"/>
    </row>
    <row r="186" spans="1:16" ht="18">
      <c r="A186" s="565"/>
      <c r="B186" s="565"/>
      <c r="C186" s="565"/>
      <c r="D186" s="565"/>
      <c r="E186" s="565"/>
      <c r="F186" s="981"/>
      <c r="G186" s="981"/>
      <c r="H186" s="565"/>
      <c r="I186" s="565"/>
      <c r="J186" s="565"/>
      <c r="K186" s="565"/>
      <c r="L186" s="565"/>
      <c r="M186" s="565"/>
      <c r="N186" s="565"/>
      <c r="O186" s="565"/>
      <c r="P186" s="565"/>
    </row>
    <row r="187" spans="1:16" ht="18">
      <c r="A187" s="565"/>
      <c r="B187" s="565"/>
      <c r="C187" s="565"/>
      <c r="D187" s="565"/>
      <c r="E187" s="565"/>
      <c r="F187" s="981"/>
      <c r="G187" s="981"/>
      <c r="H187" s="565"/>
      <c r="I187" s="565"/>
      <c r="J187" s="565"/>
      <c r="K187" s="565"/>
      <c r="L187" s="565"/>
      <c r="M187" s="565"/>
      <c r="N187" s="565"/>
      <c r="O187" s="565"/>
      <c r="P187" s="565"/>
    </row>
    <row r="188" spans="1:16" ht="18">
      <c r="A188" s="565"/>
      <c r="B188" s="565"/>
      <c r="C188" s="565"/>
      <c r="D188" s="565"/>
      <c r="E188" s="565"/>
      <c r="F188" s="981"/>
      <c r="G188" s="981"/>
      <c r="H188" s="565"/>
      <c r="I188" s="565"/>
      <c r="J188" s="565"/>
      <c r="K188" s="565"/>
      <c r="L188" s="565"/>
      <c r="M188" s="565"/>
      <c r="N188" s="565"/>
      <c r="O188" s="565"/>
      <c r="P188" s="565"/>
    </row>
    <row r="189" spans="1:16" ht="18">
      <c r="A189" s="565"/>
      <c r="B189" s="565"/>
      <c r="C189" s="565"/>
      <c r="D189" s="565"/>
      <c r="E189" s="565"/>
      <c r="F189" s="981"/>
      <c r="G189" s="981"/>
      <c r="H189" s="565"/>
      <c r="I189" s="565"/>
      <c r="J189" s="565"/>
      <c r="K189" s="565"/>
      <c r="L189" s="565"/>
      <c r="M189" s="565"/>
      <c r="N189" s="565"/>
      <c r="O189" s="565"/>
      <c r="P189" s="565"/>
    </row>
    <row r="190" spans="1:16" ht="18">
      <c r="A190" s="565"/>
      <c r="B190" s="565"/>
      <c r="C190" s="565"/>
      <c r="D190" s="565"/>
      <c r="E190" s="565"/>
      <c r="F190" s="981"/>
      <c r="G190" s="981"/>
      <c r="H190" s="565"/>
      <c r="I190" s="565"/>
      <c r="J190" s="565"/>
      <c r="K190" s="565"/>
      <c r="L190" s="565"/>
      <c r="M190" s="565"/>
      <c r="N190" s="565"/>
      <c r="O190" s="565"/>
      <c r="P190" s="565"/>
    </row>
    <row r="191" spans="1:16" ht="18">
      <c r="A191" s="565"/>
      <c r="B191" s="565"/>
      <c r="C191" s="565"/>
      <c r="D191" s="565"/>
      <c r="E191" s="565"/>
      <c r="F191" s="981"/>
      <c r="G191" s="981"/>
      <c r="H191" s="565"/>
      <c r="I191" s="565"/>
      <c r="J191" s="565"/>
      <c r="K191" s="565"/>
      <c r="L191" s="565"/>
      <c r="M191" s="565"/>
      <c r="N191" s="565"/>
      <c r="O191" s="565"/>
      <c r="P191" s="565"/>
    </row>
    <row r="192" spans="1:16" ht="18">
      <c r="A192" s="565"/>
      <c r="B192" s="565"/>
      <c r="C192" s="565"/>
      <c r="D192" s="565"/>
      <c r="E192" s="565"/>
      <c r="F192" s="981"/>
      <c r="G192" s="981"/>
      <c r="H192" s="565"/>
      <c r="I192" s="565"/>
      <c r="J192" s="565"/>
      <c r="K192" s="565"/>
      <c r="L192" s="565"/>
      <c r="M192" s="565"/>
      <c r="N192" s="565"/>
      <c r="O192" s="565"/>
      <c r="P192" s="565"/>
    </row>
    <row r="193" spans="1:16" ht="18">
      <c r="A193" s="565"/>
      <c r="B193" s="565"/>
      <c r="C193" s="565"/>
      <c r="D193" s="565"/>
      <c r="E193" s="565"/>
      <c r="F193" s="981"/>
      <c r="G193" s="981"/>
      <c r="H193" s="565"/>
      <c r="I193" s="565"/>
      <c r="J193" s="565"/>
      <c r="K193" s="565"/>
      <c r="L193" s="565"/>
      <c r="M193" s="565"/>
      <c r="N193" s="565"/>
      <c r="O193" s="565"/>
      <c r="P193" s="565"/>
    </row>
    <row r="194" spans="1:16" ht="18">
      <c r="A194" s="565"/>
      <c r="B194" s="565"/>
      <c r="C194" s="565"/>
      <c r="D194" s="565"/>
      <c r="E194" s="565"/>
      <c r="F194" s="981"/>
      <c r="G194" s="981"/>
      <c r="H194" s="565"/>
      <c r="I194" s="565"/>
      <c r="J194" s="565"/>
      <c r="K194" s="565"/>
      <c r="L194" s="565"/>
      <c r="M194" s="565"/>
      <c r="N194" s="565"/>
      <c r="O194" s="565"/>
      <c r="P194" s="565"/>
    </row>
    <row r="195" spans="1:16" ht="18">
      <c r="A195" s="565"/>
      <c r="B195" s="565"/>
      <c r="C195" s="565"/>
      <c r="D195" s="565"/>
      <c r="E195" s="565"/>
      <c r="F195" s="981"/>
      <c r="G195" s="981"/>
      <c r="H195" s="565"/>
      <c r="I195" s="565"/>
      <c r="J195" s="565"/>
      <c r="K195" s="565"/>
      <c r="L195" s="565"/>
      <c r="M195" s="565"/>
      <c r="N195" s="565"/>
      <c r="O195" s="565"/>
      <c r="P195" s="565"/>
    </row>
    <row r="196" spans="1:16" ht="18">
      <c r="A196" s="565"/>
      <c r="B196" s="565"/>
      <c r="C196" s="565"/>
      <c r="D196" s="565"/>
      <c r="E196" s="565"/>
      <c r="F196" s="981"/>
      <c r="G196" s="981"/>
      <c r="H196" s="565"/>
      <c r="I196" s="565"/>
      <c r="J196" s="565"/>
      <c r="K196" s="565"/>
      <c r="L196" s="565"/>
      <c r="M196" s="565"/>
      <c r="N196" s="565"/>
      <c r="O196" s="565"/>
      <c r="P196" s="565"/>
    </row>
    <row r="197" spans="1:16" ht="18">
      <c r="A197" s="565"/>
      <c r="B197" s="565"/>
      <c r="C197" s="565"/>
      <c r="D197" s="565"/>
      <c r="E197" s="565"/>
      <c r="F197" s="981"/>
      <c r="G197" s="981"/>
      <c r="H197" s="565"/>
      <c r="I197" s="565"/>
      <c r="J197" s="565"/>
      <c r="K197" s="565"/>
      <c r="L197" s="565"/>
      <c r="M197" s="565"/>
      <c r="N197" s="565"/>
      <c r="O197" s="565"/>
      <c r="P197" s="565"/>
    </row>
    <row r="198" spans="1:16" ht="18">
      <c r="A198" s="565"/>
      <c r="B198" s="565"/>
      <c r="C198" s="565"/>
      <c r="D198" s="565"/>
      <c r="E198" s="565"/>
      <c r="F198" s="981"/>
      <c r="G198" s="981"/>
      <c r="H198" s="565"/>
      <c r="I198" s="565"/>
      <c r="J198" s="565"/>
      <c r="K198" s="565"/>
      <c r="L198" s="565"/>
      <c r="M198" s="565"/>
      <c r="N198" s="565"/>
      <c r="O198" s="565"/>
      <c r="P198" s="565"/>
    </row>
    <row r="199" spans="1:16" ht="18">
      <c r="A199" s="565"/>
      <c r="B199" s="565"/>
      <c r="C199" s="565"/>
      <c r="D199" s="565"/>
      <c r="E199" s="565"/>
      <c r="F199" s="981"/>
      <c r="G199" s="981"/>
      <c r="H199" s="565"/>
      <c r="I199" s="565"/>
      <c r="J199" s="565"/>
      <c r="K199" s="565"/>
      <c r="L199" s="565"/>
      <c r="M199" s="565"/>
      <c r="N199" s="565"/>
      <c r="O199" s="565"/>
      <c r="P199" s="565"/>
    </row>
    <row r="200" spans="1:16" ht="18">
      <c r="A200" s="565"/>
      <c r="B200" s="565"/>
      <c r="C200" s="565"/>
      <c r="D200" s="565"/>
      <c r="E200" s="565"/>
      <c r="F200" s="981"/>
      <c r="G200" s="981"/>
      <c r="H200" s="565"/>
      <c r="I200" s="565"/>
      <c r="J200" s="565"/>
      <c r="K200" s="565"/>
      <c r="L200" s="565"/>
      <c r="M200" s="565"/>
      <c r="N200" s="565"/>
      <c r="O200" s="565"/>
      <c r="P200" s="565"/>
    </row>
    <row r="201" spans="1:16" ht="18">
      <c r="A201" s="565"/>
      <c r="B201" s="565"/>
      <c r="C201" s="565"/>
      <c r="D201" s="565"/>
      <c r="E201" s="565"/>
      <c r="F201" s="981"/>
      <c r="G201" s="981"/>
      <c r="H201" s="565"/>
      <c r="I201" s="565"/>
      <c r="J201" s="565"/>
      <c r="K201" s="565"/>
      <c r="L201" s="565"/>
      <c r="M201" s="565"/>
      <c r="N201" s="565"/>
      <c r="O201" s="565"/>
      <c r="P201" s="565"/>
    </row>
    <row r="202" spans="1:16" ht="18">
      <c r="A202" s="565"/>
      <c r="B202" s="565"/>
      <c r="C202" s="565"/>
      <c r="D202" s="565"/>
      <c r="E202" s="565"/>
      <c r="F202" s="981"/>
      <c r="G202" s="981"/>
      <c r="H202" s="565"/>
      <c r="I202" s="565"/>
      <c r="J202" s="565"/>
      <c r="K202" s="565"/>
      <c r="L202" s="565"/>
      <c r="M202" s="565"/>
      <c r="N202" s="565"/>
      <c r="O202" s="565"/>
      <c r="P202" s="565"/>
    </row>
    <row r="203" spans="1:16" ht="18">
      <c r="A203" s="565"/>
      <c r="B203" s="565"/>
      <c r="C203" s="565"/>
      <c r="D203" s="565"/>
      <c r="E203" s="565"/>
      <c r="F203" s="981"/>
      <c r="G203" s="981"/>
      <c r="H203" s="565"/>
      <c r="I203" s="565"/>
      <c r="J203" s="565"/>
      <c r="K203" s="565"/>
      <c r="L203" s="565"/>
      <c r="M203" s="565"/>
      <c r="N203" s="565"/>
      <c r="O203" s="565"/>
      <c r="P203" s="565"/>
    </row>
    <row r="204" spans="1:16" ht="18">
      <c r="A204" s="565"/>
      <c r="B204" s="565"/>
      <c r="C204" s="565"/>
      <c r="D204" s="565"/>
      <c r="E204" s="565"/>
      <c r="F204" s="981"/>
      <c r="G204" s="981"/>
      <c r="H204" s="565"/>
      <c r="I204" s="565"/>
      <c r="J204" s="565"/>
      <c r="K204" s="565"/>
      <c r="L204" s="565"/>
      <c r="M204" s="565"/>
      <c r="N204" s="565"/>
      <c r="O204" s="565"/>
      <c r="P204" s="565"/>
    </row>
    <row r="205" spans="1:16" ht="18">
      <c r="A205" s="565"/>
      <c r="B205" s="565"/>
      <c r="C205" s="565"/>
      <c r="D205" s="565"/>
      <c r="E205" s="565"/>
      <c r="F205" s="981"/>
      <c r="G205" s="981"/>
      <c r="H205" s="565"/>
      <c r="I205" s="565"/>
      <c r="J205" s="565"/>
      <c r="K205" s="565"/>
      <c r="L205" s="565"/>
      <c r="M205" s="565"/>
      <c r="N205" s="565"/>
      <c r="O205" s="565"/>
      <c r="P205" s="565"/>
    </row>
    <row r="206" spans="1:16" ht="18">
      <c r="A206" s="565"/>
      <c r="B206" s="565"/>
      <c r="C206" s="565"/>
      <c r="D206" s="565"/>
      <c r="E206" s="565"/>
      <c r="F206" s="981"/>
      <c r="G206" s="981"/>
      <c r="H206" s="565"/>
      <c r="I206" s="565"/>
      <c r="J206" s="565"/>
      <c r="K206" s="565"/>
      <c r="L206" s="565"/>
      <c r="M206" s="565"/>
      <c r="N206" s="565"/>
      <c r="O206" s="565"/>
      <c r="P206" s="565"/>
    </row>
    <row r="207" spans="1:16" ht="18">
      <c r="A207" s="565"/>
      <c r="B207" s="565"/>
      <c r="C207" s="565"/>
      <c r="D207" s="565"/>
      <c r="E207" s="978"/>
      <c r="F207" s="981"/>
      <c r="G207" s="981"/>
      <c r="H207" s="565"/>
      <c r="I207" s="565"/>
      <c r="J207" s="565"/>
      <c r="K207" s="565"/>
      <c r="L207" s="565"/>
      <c r="M207" s="565"/>
      <c r="N207" s="565"/>
      <c r="O207" s="565"/>
      <c r="P207" s="565"/>
    </row>
    <row r="208" spans="1:16" ht="18">
      <c r="A208" s="565"/>
      <c r="B208" s="565"/>
      <c r="C208" s="565"/>
      <c r="D208" s="565"/>
      <c r="E208" s="978"/>
      <c r="F208" s="981"/>
      <c r="G208" s="981"/>
      <c r="H208" s="565"/>
      <c r="I208" s="565"/>
      <c r="J208" s="565"/>
      <c r="K208" s="565"/>
      <c r="L208" s="565"/>
      <c r="M208" s="565"/>
      <c r="N208" s="565"/>
      <c r="O208" s="565"/>
      <c r="P208" s="565"/>
    </row>
    <row r="209" spans="1:16" ht="18">
      <c r="A209" s="565"/>
      <c r="B209" s="565"/>
      <c r="C209" s="565"/>
      <c r="D209" s="565"/>
      <c r="E209" s="978"/>
      <c r="F209" s="981"/>
      <c r="G209" s="981"/>
      <c r="H209" s="565"/>
      <c r="I209" s="565"/>
      <c r="J209" s="565"/>
      <c r="K209" s="565"/>
      <c r="L209" s="565"/>
      <c r="M209" s="565"/>
      <c r="N209" s="565"/>
      <c r="O209" s="565"/>
      <c r="P209" s="565"/>
    </row>
    <row r="210" spans="1:16" ht="18">
      <c r="A210" s="565"/>
      <c r="B210" s="565"/>
      <c r="C210" s="565"/>
      <c r="D210" s="565"/>
      <c r="E210" s="978"/>
      <c r="F210" s="981"/>
      <c r="G210" s="981"/>
      <c r="H210" s="565"/>
      <c r="I210" s="565"/>
      <c r="J210" s="565"/>
      <c r="K210" s="565"/>
      <c r="L210" s="565"/>
      <c r="M210" s="565"/>
      <c r="N210" s="565"/>
      <c r="O210" s="565"/>
      <c r="P210" s="565"/>
    </row>
    <row r="211" spans="1:16" ht="18">
      <c r="A211" s="565"/>
      <c r="B211" s="565"/>
      <c r="C211" s="565"/>
      <c r="D211" s="565"/>
      <c r="E211" s="565"/>
      <c r="F211" s="981"/>
      <c r="G211" s="981"/>
      <c r="H211" s="565"/>
      <c r="I211" s="565"/>
      <c r="J211" s="565"/>
      <c r="K211" s="565"/>
      <c r="L211" s="565"/>
      <c r="M211" s="565"/>
      <c r="N211" s="565"/>
      <c r="O211" s="565"/>
      <c r="P211" s="565"/>
    </row>
    <row r="212" spans="1:16" ht="18">
      <c r="A212" s="565"/>
      <c r="B212" s="565"/>
      <c r="C212" s="565"/>
      <c r="D212" s="565"/>
      <c r="E212" s="978"/>
      <c r="F212" s="981"/>
      <c r="G212" s="981"/>
      <c r="H212" s="565"/>
      <c r="I212" s="565"/>
      <c r="J212" s="565"/>
      <c r="K212" s="565"/>
      <c r="L212" s="565"/>
      <c r="M212" s="565"/>
      <c r="N212" s="565"/>
      <c r="O212" s="565"/>
      <c r="P212" s="565"/>
    </row>
    <row r="213" spans="1:16" ht="18">
      <c r="A213" s="565"/>
      <c r="B213" s="565"/>
      <c r="C213" s="565"/>
      <c r="D213" s="565"/>
      <c r="E213" s="978"/>
      <c r="F213" s="981"/>
      <c r="G213" s="981"/>
      <c r="H213" s="565"/>
      <c r="I213" s="565"/>
      <c r="J213" s="565"/>
      <c r="K213" s="565"/>
      <c r="L213" s="565"/>
      <c r="M213" s="565"/>
      <c r="N213" s="565"/>
      <c r="O213" s="565"/>
      <c r="P213" s="565"/>
    </row>
    <row r="214" spans="1:16" ht="18">
      <c r="A214" s="565"/>
      <c r="B214" s="565"/>
      <c r="C214" s="565"/>
      <c r="D214" s="565"/>
      <c r="E214" s="978"/>
      <c r="F214" s="981"/>
      <c r="G214" s="981"/>
      <c r="H214" s="565"/>
      <c r="I214" s="565"/>
      <c r="J214" s="565"/>
      <c r="K214" s="565"/>
      <c r="L214" s="565"/>
      <c r="M214" s="565"/>
      <c r="N214" s="565"/>
      <c r="O214" s="565"/>
      <c r="P214" s="565"/>
    </row>
    <row r="215" spans="1:16" ht="18">
      <c r="A215" s="565"/>
      <c r="B215" s="565"/>
      <c r="C215" s="565"/>
      <c r="D215" s="565"/>
      <c r="E215" s="978"/>
      <c r="F215" s="981"/>
      <c r="G215" s="981"/>
      <c r="H215" s="565"/>
      <c r="I215" s="565"/>
      <c r="J215" s="565"/>
      <c r="K215" s="565"/>
      <c r="L215" s="565"/>
      <c r="M215" s="565"/>
      <c r="N215" s="565"/>
      <c r="O215" s="565"/>
      <c r="P215" s="565"/>
    </row>
    <row r="216" spans="1:16" ht="18">
      <c r="A216" s="565"/>
      <c r="B216" s="565"/>
      <c r="C216" s="565"/>
      <c r="D216" s="565"/>
      <c r="E216" s="978"/>
      <c r="F216" s="981"/>
      <c r="G216" s="981"/>
      <c r="H216" s="565"/>
      <c r="I216" s="565"/>
      <c r="J216" s="565"/>
      <c r="K216" s="565"/>
      <c r="L216" s="565"/>
      <c r="M216" s="565"/>
      <c r="N216" s="565"/>
      <c r="O216" s="565"/>
      <c r="P216" s="565"/>
    </row>
    <row r="217" spans="1:16" ht="18">
      <c r="A217" s="565"/>
      <c r="B217" s="565"/>
      <c r="C217" s="565"/>
      <c r="D217" s="565"/>
      <c r="E217" s="565"/>
      <c r="F217" s="981"/>
      <c r="G217" s="981"/>
      <c r="H217" s="565"/>
      <c r="I217" s="565"/>
      <c r="J217" s="565"/>
      <c r="K217" s="565"/>
      <c r="L217" s="565"/>
      <c r="M217" s="565"/>
      <c r="N217" s="565"/>
      <c r="O217" s="565"/>
      <c r="P217" s="565"/>
    </row>
    <row r="218" spans="1:16" ht="18">
      <c r="A218" s="565"/>
      <c r="B218" s="565"/>
      <c r="C218" s="565"/>
      <c r="D218" s="565"/>
      <c r="E218" s="565"/>
      <c r="F218" s="981"/>
      <c r="G218" s="981"/>
      <c r="H218" s="565"/>
      <c r="I218" s="565"/>
      <c r="J218" s="565"/>
      <c r="K218" s="565"/>
      <c r="L218" s="565"/>
      <c r="M218" s="565"/>
      <c r="N218" s="565"/>
      <c r="O218" s="565"/>
      <c r="P218" s="565"/>
    </row>
    <row r="219" spans="1:16" ht="18">
      <c r="A219" s="565"/>
      <c r="B219" s="565"/>
      <c r="C219" s="565"/>
      <c r="D219" s="565"/>
      <c r="E219" s="978"/>
      <c r="F219" s="981"/>
      <c r="G219" s="981"/>
      <c r="H219" s="565"/>
      <c r="I219" s="565"/>
      <c r="J219" s="565"/>
      <c r="K219" s="565"/>
      <c r="L219" s="565"/>
      <c r="M219" s="565"/>
      <c r="N219" s="565"/>
      <c r="O219" s="565"/>
      <c r="P219" s="565"/>
    </row>
    <row r="220" spans="1:16" ht="18">
      <c r="A220" s="565"/>
      <c r="B220" s="565"/>
      <c r="C220" s="565"/>
      <c r="D220" s="565"/>
      <c r="E220" s="978"/>
      <c r="F220" s="981"/>
      <c r="G220" s="981"/>
      <c r="H220" s="565"/>
      <c r="I220" s="565"/>
      <c r="J220" s="565"/>
      <c r="K220" s="565"/>
      <c r="L220" s="565"/>
      <c r="M220" s="565"/>
      <c r="N220" s="565"/>
      <c r="O220" s="565"/>
      <c r="P220" s="565"/>
    </row>
    <row r="221" spans="1:16" ht="18">
      <c r="A221" s="565"/>
      <c r="B221" s="565"/>
      <c r="C221" s="565"/>
      <c r="D221" s="565"/>
      <c r="E221" s="978"/>
      <c r="F221" s="981"/>
      <c r="G221" s="981"/>
      <c r="H221" s="565"/>
      <c r="I221" s="565"/>
      <c r="J221" s="565"/>
      <c r="K221" s="565"/>
      <c r="L221" s="565"/>
      <c r="M221" s="565"/>
      <c r="N221" s="565"/>
      <c r="O221" s="565"/>
      <c r="P221" s="565"/>
    </row>
    <row r="222" spans="1:16" ht="18">
      <c r="A222" s="565"/>
      <c r="B222" s="565"/>
      <c r="C222" s="565"/>
      <c r="D222" s="565"/>
      <c r="E222" s="978"/>
      <c r="F222" s="981"/>
      <c r="G222" s="981"/>
      <c r="H222" s="565"/>
      <c r="I222" s="565"/>
      <c r="J222" s="565"/>
      <c r="K222" s="565"/>
      <c r="L222" s="565"/>
      <c r="M222" s="565"/>
      <c r="N222" s="565"/>
      <c r="O222" s="565"/>
      <c r="P222" s="565"/>
    </row>
    <row r="223" spans="1:16" ht="18">
      <c r="A223" s="565"/>
      <c r="B223" s="565"/>
      <c r="C223" s="565"/>
      <c r="D223" s="565"/>
      <c r="E223" s="978"/>
      <c r="F223" s="981"/>
      <c r="G223" s="981"/>
      <c r="H223" s="565"/>
      <c r="I223" s="565"/>
      <c r="J223" s="565"/>
      <c r="K223" s="565"/>
      <c r="L223" s="565"/>
      <c r="M223" s="565"/>
      <c r="N223" s="565"/>
      <c r="O223" s="565"/>
      <c r="P223" s="565"/>
    </row>
    <row r="224" spans="1:16" ht="18">
      <c r="A224" s="565"/>
      <c r="B224" s="565"/>
      <c r="C224" s="565"/>
      <c r="D224" s="565"/>
      <c r="E224" s="978"/>
      <c r="F224" s="981"/>
      <c r="G224" s="981"/>
      <c r="H224" s="565"/>
      <c r="I224" s="565"/>
      <c r="J224" s="565"/>
      <c r="K224" s="565"/>
      <c r="L224" s="565"/>
      <c r="M224" s="565"/>
      <c r="N224" s="565"/>
      <c r="O224" s="565"/>
      <c r="P224" s="565"/>
    </row>
    <row r="225" spans="1:16" ht="18">
      <c r="A225" s="565"/>
      <c r="B225" s="565"/>
      <c r="C225" s="565"/>
      <c r="D225" s="565"/>
      <c r="E225" s="978"/>
      <c r="F225" s="981"/>
      <c r="G225" s="981"/>
      <c r="H225" s="565"/>
      <c r="I225" s="565"/>
      <c r="J225" s="565"/>
      <c r="K225" s="565"/>
      <c r="L225" s="565"/>
      <c r="M225" s="565"/>
      <c r="N225" s="565"/>
      <c r="O225" s="565"/>
      <c r="P225" s="565"/>
    </row>
    <row r="226" spans="1:16" ht="18">
      <c r="A226" s="565"/>
      <c r="B226" s="565"/>
      <c r="C226" s="565"/>
      <c r="D226" s="565"/>
      <c r="E226" s="978"/>
      <c r="F226" s="981"/>
      <c r="G226" s="981"/>
      <c r="H226" s="565"/>
      <c r="I226" s="565"/>
      <c r="J226" s="565"/>
      <c r="K226" s="565"/>
      <c r="L226" s="565"/>
      <c r="M226" s="565"/>
      <c r="N226" s="565"/>
      <c r="O226" s="565"/>
      <c r="P226" s="565"/>
    </row>
    <row r="227" spans="1:16" ht="18">
      <c r="A227" s="565"/>
      <c r="B227" s="565"/>
      <c r="C227" s="565"/>
      <c r="D227" s="565"/>
      <c r="E227" s="978"/>
      <c r="F227" s="981"/>
      <c r="G227" s="981"/>
      <c r="H227" s="565"/>
      <c r="I227" s="565"/>
      <c r="J227" s="565"/>
      <c r="K227" s="565"/>
      <c r="L227" s="565"/>
      <c r="M227" s="565"/>
      <c r="N227" s="565"/>
      <c r="O227" s="565"/>
      <c r="P227" s="565"/>
    </row>
    <row r="228" spans="1:16" ht="18">
      <c r="A228" s="565"/>
      <c r="B228" s="565"/>
      <c r="C228" s="565"/>
      <c r="D228" s="565"/>
      <c r="E228" s="978"/>
      <c r="F228" s="981"/>
      <c r="G228" s="981"/>
      <c r="H228" s="565"/>
      <c r="I228" s="565"/>
      <c r="J228" s="565"/>
      <c r="K228" s="565"/>
      <c r="L228" s="565"/>
      <c r="M228" s="565"/>
      <c r="N228" s="565"/>
      <c r="O228" s="565"/>
      <c r="P228" s="565"/>
    </row>
    <row r="229" spans="1:16" ht="18">
      <c r="A229" s="565"/>
      <c r="B229" s="565"/>
      <c r="C229" s="565"/>
      <c r="D229" s="565"/>
      <c r="E229" s="978"/>
      <c r="F229" s="981"/>
      <c r="G229" s="981"/>
      <c r="H229" s="565"/>
      <c r="I229" s="565"/>
      <c r="J229" s="565"/>
      <c r="K229" s="565"/>
      <c r="L229" s="565"/>
      <c r="M229" s="565"/>
      <c r="N229" s="565"/>
      <c r="O229" s="565"/>
      <c r="P229" s="565"/>
    </row>
    <row r="230" spans="1:16" ht="18">
      <c r="A230" s="565"/>
      <c r="B230" s="565"/>
      <c r="C230" s="565"/>
      <c r="D230" s="565"/>
      <c r="E230" s="978"/>
      <c r="F230" s="981"/>
      <c r="G230" s="981"/>
      <c r="H230" s="565"/>
      <c r="I230" s="565"/>
      <c r="J230" s="565"/>
      <c r="K230" s="565"/>
      <c r="L230" s="565"/>
      <c r="M230" s="565"/>
      <c r="N230" s="565"/>
      <c r="O230" s="565"/>
      <c r="P230" s="565"/>
    </row>
    <row r="231" spans="1:16" ht="18">
      <c r="A231" s="565"/>
      <c r="B231" s="565"/>
      <c r="C231" s="565"/>
      <c r="D231" s="565"/>
      <c r="E231" s="978"/>
      <c r="F231" s="981"/>
      <c r="G231" s="981"/>
      <c r="H231" s="565"/>
      <c r="I231" s="565"/>
      <c r="J231" s="565"/>
      <c r="K231" s="565"/>
      <c r="L231" s="565"/>
      <c r="M231" s="565"/>
      <c r="N231" s="565"/>
      <c r="O231" s="565"/>
      <c r="P231" s="565"/>
    </row>
    <row r="232" spans="1:16" ht="18">
      <c r="A232" s="565"/>
      <c r="B232" s="565"/>
      <c r="C232" s="565"/>
      <c r="D232" s="565"/>
      <c r="E232" s="978"/>
      <c r="F232" s="981"/>
      <c r="G232" s="981"/>
      <c r="H232" s="565"/>
      <c r="I232" s="565"/>
      <c r="J232" s="565"/>
      <c r="K232" s="565"/>
      <c r="L232" s="565"/>
      <c r="M232" s="565"/>
      <c r="N232" s="565"/>
      <c r="O232" s="565"/>
      <c r="P232" s="565"/>
    </row>
    <row r="233" spans="1:16" ht="18">
      <c r="A233" s="565"/>
      <c r="B233" s="565"/>
      <c r="C233" s="565"/>
      <c r="D233" s="565"/>
      <c r="E233" s="978"/>
      <c r="F233" s="981"/>
      <c r="G233" s="981"/>
      <c r="H233" s="565"/>
      <c r="I233" s="565"/>
      <c r="J233" s="565"/>
      <c r="K233" s="565"/>
      <c r="L233" s="565"/>
      <c r="M233" s="565"/>
      <c r="N233" s="565"/>
      <c r="O233" s="565"/>
      <c r="P233" s="565"/>
    </row>
    <row r="234" spans="1:16" ht="18">
      <c r="A234" s="565"/>
      <c r="B234" s="565"/>
      <c r="C234" s="565"/>
      <c r="D234" s="565"/>
      <c r="E234" s="978"/>
      <c r="F234" s="981"/>
      <c r="G234" s="981"/>
      <c r="H234" s="565"/>
      <c r="I234" s="565"/>
      <c r="J234" s="565"/>
      <c r="K234" s="565"/>
      <c r="L234" s="565"/>
      <c r="M234" s="565"/>
      <c r="N234" s="565"/>
      <c r="O234" s="565"/>
      <c r="P234" s="565"/>
    </row>
    <row r="235" spans="1:16" ht="18">
      <c r="A235" s="565"/>
      <c r="B235" s="565"/>
      <c r="C235" s="565"/>
      <c r="D235" s="565"/>
      <c r="E235" s="978"/>
      <c r="F235" s="981"/>
      <c r="G235" s="981"/>
      <c r="H235" s="565"/>
      <c r="I235" s="565"/>
      <c r="J235" s="565"/>
      <c r="K235" s="565"/>
      <c r="L235" s="565"/>
      <c r="M235" s="565"/>
      <c r="N235" s="565"/>
      <c r="O235" s="565"/>
      <c r="P235" s="565"/>
    </row>
    <row r="236" spans="1:16" ht="18">
      <c r="A236" s="565"/>
      <c r="B236" s="565"/>
      <c r="C236" s="565"/>
      <c r="D236" s="565"/>
      <c r="E236" s="978"/>
      <c r="F236" s="981"/>
      <c r="G236" s="981"/>
      <c r="H236" s="565"/>
      <c r="I236" s="565"/>
      <c r="J236" s="565"/>
      <c r="K236" s="565"/>
      <c r="L236" s="565"/>
      <c r="M236" s="565"/>
      <c r="N236" s="565"/>
      <c r="O236" s="565"/>
      <c r="P236" s="565"/>
    </row>
    <row r="237" spans="1:16" ht="18">
      <c r="A237" s="565"/>
      <c r="B237" s="565"/>
      <c r="C237" s="565"/>
      <c r="D237" s="565"/>
      <c r="E237" s="978"/>
      <c r="F237" s="981"/>
      <c r="G237" s="981"/>
      <c r="H237" s="565"/>
      <c r="I237" s="565"/>
      <c r="J237" s="565"/>
      <c r="K237" s="565"/>
      <c r="L237" s="565"/>
      <c r="M237" s="565"/>
      <c r="N237" s="565"/>
      <c r="O237" s="565"/>
      <c r="P237" s="565"/>
    </row>
    <row r="238" spans="1:16" ht="18">
      <c r="A238" s="565"/>
      <c r="B238" s="565"/>
      <c r="C238" s="565"/>
      <c r="D238" s="565"/>
      <c r="E238" s="978"/>
      <c r="F238" s="981"/>
      <c r="G238" s="981"/>
      <c r="H238" s="565"/>
      <c r="I238" s="565"/>
      <c r="J238" s="565"/>
      <c r="K238" s="565"/>
      <c r="L238" s="565"/>
      <c r="M238" s="565"/>
      <c r="N238" s="565"/>
      <c r="O238" s="565"/>
      <c r="P238" s="565"/>
    </row>
    <row r="239" spans="1:16" ht="18">
      <c r="A239" s="565"/>
      <c r="B239" s="565"/>
      <c r="C239" s="565"/>
      <c r="D239" s="565"/>
      <c r="E239" s="978"/>
      <c r="F239" s="981"/>
      <c r="G239" s="981"/>
      <c r="H239" s="565"/>
      <c r="I239" s="565"/>
      <c r="J239" s="565"/>
      <c r="K239" s="565"/>
      <c r="L239" s="565"/>
      <c r="M239" s="565"/>
      <c r="N239" s="565"/>
      <c r="O239" s="565"/>
      <c r="P239" s="565"/>
    </row>
    <row r="240" spans="1:16" ht="18">
      <c r="A240" s="565"/>
      <c r="B240" s="565"/>
      <c r="C240" s="565"/>
      <c r="D240" s="978"/>
      <c r="E240" s="978"/>
      <c r="F240" s="981"/>
      <c r="G240" s="981"/>
      <c r="H240" s="565"/>
      <c r="I240" s="565"/>
      <c r="J240" s="565"/>
      <c r="K240" s="565"/>
      <c r="L240" s="565"/>
      <c r="M240" s="565"/>
      <c r="N240" s="565"/>
      <c r="O240" s="565"/>
      <c r="P240" s="565"/>
    </row>
    <row r="241" spans="1:16" ht="18">
      <c r="A241" s="565"/>
      <c r="B241" s="565"/>
      <c r="C241" s="565"/>
      <c r="D241" s="978"/>
      <c r="E241" s="978"/>
      <c r="F241" s="981"/>
      <c r="G241" s="981"/>
      <c r="H241" s="565"/>
      <c r="I241" s="565"/>
      <c r="J241" s="565"/>
      <c r="K241" s="565"/>
      <c r="L241" s="565"/>
      <c r="M241" s="565"/>
      <c r="N241" s="565"/>
      <c r="O241" s="565"/>
      <c r="P241" s="565"/>
    </row>
    <row r="242" spans="1:16" ht="18">
      <c r="A242" s="565"/>
      <c r="B242" s="565"/>
      <c r="C242" s="565"/>
      <c r="D242" s="978"/>
      <c r="E242" s="978"/>
      <c r="F242" s="981"/>
      <c r="G242" s="981"/>
      <c r="H242" s="565"/>
      <c r="I242" s="565"/>
      <c r="J242" s="565"/>
      <c r="K242" s="565"/>
      <c r="L242" s="565"/>
      <c r="M242" s="565"/>
      <c r="N242" s="565"/>
      <c r="O242" s="565"/>
      <c r="P242" s="565"/>
    </row>
    <row r="243" spans="1:16" ht="18">
      <c r="A243" s="565"/>
      <c r="B243" s="565"/>
      <c r="C243" s="565"/>
      <c r="D243" s="978"/>
      <c r="E243" s="978"/>
      <c r="F243" s="981"/>
      <c r="G243" s="981"/>
      <c r="H243" s="565"/>
      <c r="I243" s="565"/>
      <c r="J243" s="565"/>
      <c r="K243" s="565"/>
      <c r="L243" s="565"/>
      <c r="M243" s="565"/>
      <c r="N243" s="565"/>
      <c r="O243" s="565"/>
      <c r="P243" s="565"/>
    </row>
    <row r="244" spans="1:16" ht="18">
      <c r="A244" s="565"/>
      <c r="B244" s="565"/>
      <c r="C244" s="565"/>
      <c r="D244" s="978"/>
      <c r="E244" s="978"/>
      <c r="F244" s="981"/>
      <c r="G244" s="981"/>
      <c r="H244" s="565"/>
      <c r="I244" s="565"/>
      <c r="J244" s="565"/>
      <c r="K244" s="565"/>
      <c r="L244" s="565"/>
      <c r="M244" s="565"/>
      <c r="N244" s="565"/>
      <c r="O244" s="565"/>
      <c r="P244" s="565"/>
    </row>
    <row r="245" spans="1:16" ht="18">
      <c r="A245" s="565"/>
      <c r="B245" s="565"/>
      <c r="C245" s="565"/>
      <c r="D245" s="978"/>
      <c r="E245" s="978"/>
      <c r="F245" s="981"/>
      <c r="G245" s="981"/>
      <c r="H245" s="565"/>
      <c r="I245" s="565"/>
      <c r="J245" s="565"/>
      <c r="K245" s="565"/>
      <c r="L245" s="565"/>
      <c r="M245" s="565"/>
      <c r="N245" s="565"/>
      <c r="O245" s="565"/>
      <c r="P245" s="565"/>
    </row>
    <row r="246" spans="1:16" ht="18">
      <c r="A246" s="565"/>
      <c r="B246" s="565"/>
      <c r="C246" s="565"/>
      <c r="D246" s="978"/>
      <c r="E246" s="978"/>
      <c r="F246" s="981"/>
      <c r="G246" s="981"/>
      <c r="H246" s="565"/>
      <c r="I246" s="565"/>
      <c r="J246" s="565"/>
      <c r="K246" s="565"/>
      <c r="L246" s="565"/>
      <c r="M246" s="565"/>
      <c r="N246" s="565"/>
      <c r="O246" s="565"/>
      <c r="P246" s="565"/>
    </row>
    <row r="247" spans="1:16" ht="18">
      <c r="A247" s="565"/>
      <c r="B247" s="565"/>
      <c r="C247" s="565"/>
      <c r="D247" s="978"/>
      <c r="E247" s="978"/>
      <c r="F247" s="981"/>
      <c r="G247" s="981"/>
      <c r="H247" s="565"/>
      <c r="I247" s="565"/>
      <c r="J247" s="565"/>
      <c r="K247" s="565"/>
      <c r="L247" s="565"/>
      <c r="M247" s="565"/>
      <c r="N247" s="565"/>
      <c r="O247" s="565"/>
      <c r="P247" s="565"/>
    </row>
    <row r="248" spans="1:16" ht="18">
      <c r="A248" s="565"/>
      <c r="B248" s="565"/>
      <c r="C248" s="565"/>
      <c r="D248" s="565"/>
      <c r="E248" s="978"/>
      <c r="F248" s="981"/>
      <c r="G248" s="981"/>
      <c r="H248" s="565"/>
      <c r="I248" s="565"/>
      <c r="J248" s="565"/>
      <c r="K248" s="565"/>
      <c r="L248" s="565"/>
      <c r="M248" s="565"/>
      <c r="N248" s="565"/>
      <c r="O248" s="565"/>
      <c r="P248" s="565"/>
    </row>
    <row r="249" spans="1:16" ht="18">
      <c r="A249" s="565"/>
      <c r="B249" s="565"/>
      <c r="C249" s="565"/>
      <c r="D249" s="565"/>
      <c r="E249" s="978"/>
      <c r="F249" s="981"/>
      <c r="G249" s="981"/>
      <c r="H249" s="565"/>
      <c r="I249" s="565"/>
      <c r="J249" s="565"/>
      <c r="K249" s="565"/>
      <c r="L249" s="565"/>
      <c r="M249" s="565"/>
      <c r="N249" s="565"/>
      <c r="O249" s="565"/>
      <c r="P249" s="565"/>
    </row>
    <row r="250" spans="1:16" ht="18">
      <c r="A250" s="565"/>
      <c r="B250" s="565"/>
      <c r="C250" s="565"/>
      <c r="D250" s="565"/>
      <c r="E250" s="978"/>
      <c r="F250" s="981"/>
      <c r="G250" s="981"/>
      <c r="H250" s="565"/>
      <c r="I250" s="565"/>
      <c r="J250" s="565"/>
      <c r="K250" s="565"/>
      <c r="L250" s="565"/>
      <c r="M250" s="565"/>
      <c r="N250" s="565"/>
      <c r="O250" s="565"/>
      <c r="P250" s="565"/>
    </row>
    <row r="251" spans="1:16" ht="18">
      <c r="A251" s="565"/>
      <c r="B251" s="565"/>
      <c r="C251" s="565"/>
      <c r="D251" s="565"/>
      <c r="E251" s="565"/>
      <c r="F251" s="981"/>
      <c r="G251" s="981"/>
      <c r="H251" s="565"/>
      <c r="I251" s="565"/>
      <c r="J251" s="565"/>
      <c r="K251" s="565"/>
      <c r="L251" s="565"/>
      <c r="M251" s="565"/>
      <c r="N251" s="565"/>
      <c r="O251" s="565"/>
      <c r="P251" s="565"/>
    </row>
    <row r="252" spans="1:16" ht="18">
      <c r="A252" s="565"/>
      <c r="B252" s="565"/>
      <c r="C252" s="565"/>
      <c r="D252" s="565"/>
      <c r="E252" s="565"/>
      <c r="F252" s="981"/>
      <c r="G252" s="981"/>
      <c r="H252" s="565"/>
      <c r="I252" s="565"/>
      <c r="J252" s="565"/>
      <c r="K252" s="565"/>
      <c r="L252" s="565"/>
      <c r="M252" s="565"/>
      <c r="N252" s="565"/>
      <c r="O252" s="565"/>
      <c r="P252" s="565"/>
    </row>
    <row r="253" spans="1:16" ht="18">
      <c r="A253" s="565"/>
      <c r="B253" s="565"/>
      <c r="C253" s="565"/>
      <c r="D253" s="565"/>
      <c r="E253" s="565"/>
      <c r="F253" s="981"/>
      <c r="G253" s="981"/>
      <c r="H253" s="565"/>
      <c r="I253" s="565"/>
      <c r="J253" s="565"/>
      <c r="K253" s="565"/>
      <c r="L253" s="565"/>
      <c r="M253" s="565"/>
      <c r="N253" s="565"/>
      <c r="O253" s="565"/>
      <c r="P253" s="565"/>
    </row>
    <row r="254" spans="1:16" ht="18">
      <c r="A254" s="565"/>
      <c r="B254" s="565"/>
      <c r="C254" s="565"/>
      <c r="D254" s="565"/>
      <c r="E254" s="565"/>
      <c r="F254" s="981"/>
      <c r="G254" s="981"/>
      <c r="H254" s="565"/>
      <c r="I254" s="565"/>
      <c r="J254" s="565"/>
      <c r="K254" s="565"/>
      <c r="L254" s="565"/>
      <c r="M254" s="565"/>
      <c r="N254" s="565"/>
      <c r="O254" s="565"/>
      <c r="P254" s="565"/>
    </row>
    <row r="255" spans="1:16" ht="18">
      <c r="A255" s="565"/>
      <c r="B255" s="565"/>
      <c r="C255" s="565"/>
      <c r="D255" s="565"/>
      <c r="E255" s="565"/>
      <c r="F255" s="981"/>
      <c r="G255" s="981"/>
      <c r="H255" s="565"/>
      <c r="I255" s="565"/>
      <c r="J255" s="565"/>
      <c r="K255" s="565"/>
      <c r="L255" s="565"/>
      <c r="M255" s="565"/>
      <c r="N255" s="565"/>
      <c r="O255" s="565"/>
      <c r="P255" s="565"/>
    </row>
    <row r="256" spans="1:16" ht="18">
      <c r="A256" s="565"/>
      <c r="B256" s="565"/>
      <c r="C256" s="565"/>
      <c r="D256" s="565"/>
      <c r="E256" s="565"/>
      <c r="F256" s="981"/>
      <c r="G256" s="981"/>
      <c r="H256" s="565"/>
      <c r="I256" s="565"/>
      <c r="J256" s="565"/>
      <c r="K256" s="565"/>
      <c r="L256" s="565"/>
      <c r="M256" s="565"/>
      <c r="N256" s="565"/>
      <c r="O256" s="565"/>
      <c r="P256" s="565"/>
    </row>
    <row r="257" spans="1:16" ht="18">
      <c r="A257" s="565"/>
      <c r="B257" s="565"/>
      <c r="C257" s="565"/>
      <c r="D257" s="565"/>
      <c r="E257" s="978"/>
      <c r="F257" s="981"/>
      <c r="G257" s="981"/>
      <c r="H257" s="565"/>
      <c r="I257" s="565"/>
      <c r="J257" s="565"/>
      <c r="K257" s="565"/>
      <c r="L257" s="565"/>
      <c r="M257" s="565"/>
      <c r="N257" s="565"/>
      <c r="O257" s="565"/>
      <c r="P257" s="565"/>
    </row>
    <row r="258" spans="1:16" ht="18">
      <c r="A258" s="565"/>
      <c r="B258" s="565"/>
      <c r="C258" s="565"/>
      <c r="D258" s="565"/>
      <c r="E258" s="978"/>
      <c r="F258" s="981"/>
      <c r="G258" s="981"/>
      <c r="H258" s="565"/>
      <c r="I258" s="565"/>
      <c r="J258" s="565"/>
      <c r="K258" s="565"/>
      <c r="L258" s="565"/>
      <c r="M258" s="565"/>
      <c r="N258" s="565"/>
      <c r="O258" s="565"/>
      <c r="P258" s="565"/>
    </row>
    <row r="259" spans="1:16" ht="18">
      <c r="A259" s="565"/>
      <c r="B259" s="565"/>
      <c r="C259" s="565"/>
      <c r="D259" s="565"/>
      <c r="E259" s="978"/>
      <c r="F259" s="981"/>
      <c r="G259" s="981"/>
      <c r="H259" s="565"/>
      <c r="I259" s="565"/>
      <c r="J259" s="565"/>
      <c r="K259" s="565"/>
      <c r="L259" s="565"/>
      <c r="M259" s="565"/>
      <c r="N259" s="565"/>
      <c r="O259" s="565"/>
      <c r="P259" s="565"/>
    </row>
    <row r="260" spans="1:16" ht="18">
      <c r="A260" s="565"/>
      <c r="B260" s="565"/>
      <c r="C260" s="565"/>
      <c r="D260" s="565"/>
      <c r="E260" s="978"/>
      <c r="F260" s="981"/>
      <c r="G260" s="981"/>
      <c r="H260" s="565"/>
      <c r="I260" s="565"/>
      <c r="J260" s="565"/>
      <c r="K260" s="565"/>
      <c r="L260" s="565"/>
      <c r="M260" s="565"/>
      <c r="N260" s="565"/>
      <c r="O260" s="565"/>
      <c r="P260" s="565"/>
    </row>
    <row r="261" spans="1:16" ht="18">
      <c r="A261" s="565"/>
      <c r="B261" s="565"/>
      <c r="C261" s="565"/>
      <c r="D261" s="565"/>
      <c r="E261" s="978"/>
      <c r="F261" s="981"/>
      <c r="G261" s="981"/>
      <c r="H261" s="565"/>
      <c r="I261" s="565"/>
      <c r="J261" s="565"/>
      <c r="K261" s="565"/>
      <c r="L261" s="565"/>
      <c r="M261" s="565"/>
      <c r="N261" s="565"/>
      <c r="O261" s="565"/>
      <c r="P261" s="565"/>
    </row>
    <row r="262" spans="1:16" ht="18">
      <c r="A262" s="565"/>
      <c r="B262" s="565"/>
      <c r="C262" s="565"/>
      <c r="D262" s="978"/>
      <c r="E262" s="978"/>
      <c r="F262" s="981"/>
      <c r="G262" s="981"/>
      <c r="H262" s="565"/>
      <c r="I262" s="565"/>
      <c r="J262" s="565"/>
      <c r="K262" s="565"/>
      <c r="L262" s="565"/>
      <c r="M262" s="565"/>
      <c r="N262" s="565"/>
      <c r="O262" s="565"/>
      <c r="P262" s="565"/>
    </row>
    <row r="263" spans="1:16" ht="18">
      <c r="A263" s="565"/>
      <c r="B263" s="565"/>
      <c r="C263" s="565"/>
      <c r="D263" s="978"/>
      <c r="E263" s="978"/>
      <c r="F263" s="981"/>
      <c r="G263" s="981"/>
      <c r="H263" s="565"/>
      <c r="I263" s="565"/>
      <c r="J263" s="565"/>
      <c r="K263" s="565"/>
      <c r="L263" s="565"/>
      <c r="M263" s="565"/>
      <c r="N263" s="565"/>
      <c r="O263" s="565"/>
      <c r="P263" s="565"/>
    </row>
    <row r="264" spans="1:16" ht="18">
      <c r="A264" s="565"/>
      <c r="B264" s="565"/>
      <c r="C264" s="565"/>
      <c r="D264" s="978"/>
      <c r="E264" s="978"/>
      <c r="F264" s="981"/>
      <c r="G264" s="981"/>
      <c r="H264" s="565"/>
      <c r="I264" s="565"/>
      <c r="J264" s="565"/>
      <c r="K264" s="565"/>
      <c r="L264" s="565"/>
      <c r="M264" s="565"/>
      <c r="N264" s="565"/>
      <c r="O264" s="565"/>
      <c r="P264" s="565"/>
    </row>
    <row r="265" spans="1:16" ht="18">
      <c r="A265" s="565"/>
      <c r="B265" s="565"/>
      <c r="C265" s="565"/>
      <c r="D265" s="978"/>
      <c r="E265" s="978"/>
      <c r="F265" s="981"/>
      <c r="G265" s="981"/>
      <c r="H265" s="565"/>
      <c r="I265" s="565"/>
      <c r="J265" s="565"/>
      <c r="K265" s="565"/>
      <c r="L265" s="565"/>
      <c r="M265" s="565"/>
      <c r="N265" s="565"/>
      <c r="O265" s="565"/>
      <c r="P265" s="565"/>
    </row>
    <row r="266" spans="1:16" ht="18">
      <c r="A266" s="565"/>
      <c r="B266" s="565"/>
      <c r="C266" s="565"/>
      <c r="D266" s="978"/>
      <c r="E266" s="978"/>
      <c r="F266" s="981"/>
      <c r="G266" s="981"/>
      <c r="H266" s="565"/>
      <c r="I266" s="565"/>
      <c r="J266" s="565"/>
      <c r="K266" s="565"/>
      <c r="L266" s="565"/>
      <c r="M266" s="565"/>
      <c r="N266" s="565"/>
      <c r="O266" s="565"/>
      <c r="P266" s="565"/>
    </row>
    <row r="267" spans="1:16" ht="18">
      <c r="A267" s="565"/>
      <c r="B267" s="565"/>
      <c r="C267" s="565"/>
      <c r="D267" s="978"/>
      <c r="E267" s="978"/>
      <c r="F267" s="981"/>
      <c r="G267" s="981"/>
      <c r="H267" s="565"/>
      <c r="I267" s="565"/>
      <c r="J267" s="565"/>
      <c r="K267" s="565"/>
      <c r="L267" s="565"/>
      <c r="M267" s="565"/>
      <c r="N267" s="565"/>
      <c r="O267" s="565"/>
      <c r="P267" s="565"/>
    </row>
    <row r="268" spans="1:16" ht="18">
      <c r="A268" s="565"/>
      <c r="B268" s="565"/>
      <c r="C268" s="565"/>
      <c r="D268" s="978"/>
      <c r="E268" s="978"/>
      <c r="F268" s="981"/>
      <c r="G268" s="981"/>
      <c r="H268" s="565"/>
      <c r="I268" s="565"/>
      <c r="J268" s="565"/>
      <c r="K268" s="565"/>
      <c r="L268" s="565"/>
      <c r="M268" s="565"/>
      <c r="N268" s="565"/>
      <c r="O268" s="565"/>
      <c r="P268" s="565"/>
    </row>
    <row r="269" spans="1:16" ht="18">
      <c r="A269" s="565"/>
      <c r="B269" s="565"/>
      <c r="C269" s="565"/>
      <c r="D269" s="978"/>
      <c r="E269" s="978"/>
      <c r="F269" s="981"/>
      <c r="G269" s="981"/>
      <c r="H269" s="565"/>
      <c r="I269" s="565"/>
      <c r="J269" s="565"/>
      <c r="K269" s="565"/>
      <c r="L269" s="565"/>
      <c r="M269" s="565"/>
      <c r="N269" s="565"/>
      <c r="O269" s="565"/>
      <c r="P269" s="565"/>
    </row>
    <row r="270" spans="1:16" ht="18">
      <c r="A270" s="565"/>
      <c r="B270" s="565"/>
      <c r="C270" s="565"/>
      <c r="D270" s="565"/>
      <c r="E270" s="978"/>
      <c r="F270" s="981"/>
      <c r="G270" s="981"/>
      <c r="H270" s="565"/>
      <c r="I270" s="565"/>
      <c r="J270" s="565"/>
      <c r="K270" s="565"/>
      <c r="L270" s="565"/>
      <c r="M270" s="565"/>
      <c r="N270" s="565"/>
      <c r="O270" s="565"/>
      <c r="P270" s="565"/>
    </row>
    <row r="271" spans="1:16" ht="18">
      <c r="A271" s="565"/>
      <c r="B271" s="565"/>
      <c r="C271" s="565"/>
      <c r="D271" s="565"/>
      <c r="E271" s="978"/>
      <c r="F271" s="981"/>
      <c r="G271" s="981"/>
      <c r="H271" s="565"/>
      <c r="I271" s="565"/>
      <c r="J271" s="565"/>
      <c r="K271" s="565"/>
      <c r="L271" s="565"/>
      <c r="M271" s="565"/>
      <c r="N271" s="565"/>
      <c r="O271" s="565"/>
      <c r="P271" s="565"/>
    </row>
    <row r="272" spans="1:16" ht="18">
      <c r="A272" s="565"/>
      <c r="B272" s="565"/>
      <c r="C272" s="565"/>
      <c r="D272" s="565"/>
      <c r="E272" s="978"/>
      <c r="F272" s="981"/>
      <c r="G272" s="981"/>
      <c r="H272" s="565"/>
      <c r="I272" s="565"/>
      <c r="J272" s="565"/>
      <c r="K272" s="565"/>
      <c r="L272" s="565"/>
      <c r="M272" s="565"/>
      <c r="N272" s="565"/>
      <c r="O272" s="565"/>
      <c r="P272" s="565"/>
    </row>
    <row r="273" spans="1:16" ht="18">
      <c r="A273" s="565"/>
      <c r="B273" s="565"/>
      <c r="C273" s="565"/>
      <c r="D273" s="565"/>
      <c r="E273" s="978"/>
      <c r="F273" s="981"/>
      <c r="G273" s="981"/>
      <c r="H273" s="565"/>
      <c r="I273" s="565"/>
      <c r="J273" s="565"/>
      <c r="K273" s="565"/>
      <c r="L273" s="565"/>
      <c r="M273" s="565"/>
      <c r="N273" s="565"/>
      <c r="O273" s="565"/>
      <c r="P273" s="565"/>
    </row>
    <row r="274" spans="1:16" ht="18">
      <c r="A274" s="565"/>
      <c r="B274" s="565"/>
      <c r="C274" s="565"/>
      <c r="D274" s="565"/>
      <c r="E274" s="978"/>
      <c r="F274" s="981"/>
      <c r="G274" s="981"/>
      <c r="H274" s="565"/>
      <c r="I274" s="565"/>
      <c r="J274" s="565"/>
      <c r="K274" s="565"/>
      <c r="L274" s="565"/>
      <c r="M274" s="565"/>
      <c r="N274" s="565"/>
      <c r="O274" s="565"/>
      <c r="P274" s="565"/>
    </row>
    <row r="275" spans="1:16" ht="18">
      <c r="A275" s="565"/>
      <c r="B275" s="565"/>
      <c r="C275" s="565"/>
      <c r="D275" s="978"/>
      <c r="E275" s="978"/>
      <c r="F275" s="981"/>
      <c r="G275" s="981"/>
      <c r="H275" s="565"/>
      <c r="I275" s="565"/>
      <c r="J275" s="565"/>
      <c r="K275" s="565"/>
      <c r="L275" s="565"/>
      <c r="M275" s="565"/>
      <c r="N275" s="565"/>
      <c r="O275" s="565"/>
      <c r="P275" s="565"/>
    </row>
    <row r="276" spans="1:16" ht="18">
      <c r="A276" s="565"/>
      <c r="B276" s="565"/>
      <c r="C276" s="565"/>
      <c r="D276" s="565"/>
      <c r="E276" s="978"/>
      <c r="F276" s="981"/>
      <c r="G276" s="979"/>
      <c r="H276" s="565"/>
      <c r="I276" s="565"/>
      <c r="J276" s="980"/>
      <c r="K276" s="980"/>
      <c r="L276" s="565"/>
      <c r="M276" s="565"/>
      <c r="N276" s="565"/>
      <c r="O276" s="565"/>
      <c r="P276" s="565"/>
    </row>
    <row r="277" spans="1:16" ht="18">
      <c r="A277" s="565"/>
      <c r="B277" s="565"/>
      <c r="C277" s="565"/>
      <c r="D277" s="565"/>
      <c r="E277" s="978"/>
      <c r="F277" s="981"/>
      <c r="G277" s="979"/>
      <c r="H277" s="565"/>
      <c r="I277" s="565"/>
      <c r="J277" s="980"/>
      <c r="K277" s="980"/>
      <c r="L277" s="565"/>
      <c r="M277" s="565"/>
      <c r="N277" s="565"/>
      <c r="O277" s="565"/>
      <c r="P277" s="565"/>
    </row>
    <row r="278" spans="1:16" ht="18">
      <c r="A278" s="565"/>
      <c r="B278" s="565"/>
      <c r="C278" s="565"/>
      <c r="D278" s="565"/>
      <c r="E278" s="978"/>
      <c r="F278" s="981"/>
      <c r="G278" s="979"/>
      <c r="H278" s="565"/>
      <c r="I278" s="565"/>
      <c r="J278" s="980"/>
      <c r="K278" s="980"/>
      <c r="L278" s="565"/>
      <c r="M278" s="565"/>
      <c r="N278" s="565"/>
      <c r="O278" s="565"/>
      <c r="P278" s="565"/>
    </row>
    <row r="279" spans="1:16" ht="18">
      <c r="A279" s="565"/>
      <c r="B279" s="565"/>
      <c r="C279" s="565"/>
      <c r="D279" s="565"/>
      <c r="E279" s="565"/>
      <c r="F279" s="981"/>
      <c r="G279" s="981"/>
      <c r="H279" s="565"/>
      <c r="I279" s="565"/>
      <c r="J279" s="980"/>
      <c r="K279" s="980"/>
      <c r="L279" s="565"/>
      <c r="M279" s="565"/>
      <c r="N279" s="565"/>
      <c r="O279" s="565"/>
      <c r="P279" s="565"/>
    </row>
    <row r="280" spans="1:16" ht="18">
      <c r="A280" s="565"/>
      <c r="B280" s="565"/>
      <c r="C280" s="565"/>
      <c r="D280" s="565"/>
      <c r="E280" s="565"/>
      <c r="F280" s="981"/>
      <c r="G280" s="981"/>
      <c r="H280" s="565"/>
      <c r="I280" s="565"/>
      <c r="J280" s="980"/>
      <c r="K280" s="980"/>
      <c r="L280" s="565"/>
      <c r="M280" s="565"/>
      <c r="N280" s="565"/>
      <c r="O280" s="565"/>
      <c r="P280" s="565"/>
    </row>
    <row r="281" spans="1:16" ht="18">
      <c r="A281" s="565"/>
      <c r="B281" s="565"/>
      <c r="C281" s="565"/>
      <c r="D281" s="565"/>
      <c r="E281" s="565"/>
      <c r="F281" s="981"/>
      <c r="G281" s="981"/>
      <c r="H281" s="565"/>
      <c r="I281" s="565"/>
      <c r="J281" s="980"/>
      <c r="K281" s="980"/>
      <c r="L281" s="565"/>
      <c r="M281" s="565"/>
      <c r="N281" s="565"/>
      <c r="O281" s="565"/>
      <c r="P281" s="565"/>
    </row>
    <row r="282" spans="1:16" ht="18">
      <c r="A282" s="565"/>
      <c r="B282" s="565"/>
      <c r="C282" s="565"/>
      <c r="D282" s="565"/>
      <c r="E282" s="565"/>
      <c r="F282" s="981"/>
      <c r="G282" s="981"/>
      <c r="H282" s="565"/>
      <c r="I282" s="565"/>
      <c r="J282" s="980"/>
      <c r="K282" s="980"/>
      <c r="L282" s="565"/>
      <c r="M282" s="565"/>
      <c r="N282" s="565"/>
      <c r="O282" s="565"/>
      <c r="P282" s="565"/>
    </row>
    <row r="283" spans="1:16" ht="18">
      <c r="A283" s="565"/>
      <c r="B283" s="565"/>
      <c r="C283" s="565"/>
      <c r="D283" s="565"/>
      <c r="E283" s="565"/>
      <c r="F283" s="981"/>
      <c r="G283" s="981"/>
      <c r="H283" s="565"/>
      <c r="I283" s="565"/>
      <c r="J283" s="980"/>
      <c r="K283" s="980"/>
      <c r="L283" s="565"/>
      <c r="M283" s="565"/>
      <c r="N283" s="565"/>
      <c r="O283" s="565"/>
      <c r="P283" s="565"/>
    </row>
    <row r="284" spans="1:16" ht="18">
      <c r="A284" s="565"/>
      <c r="B284" s="565"/>
      <c r="C284" s="565"/>
      <c r="D284" s="565"/>
      <c r="E284" s="565"/>
      <c r="F284" s="981"/>
      <c r="G284" s="981"/>
      <c r="H284" s="565"/>
      <c r="I284" s="565"/>
      <c r="J284" s="980"/>
      <c r="K284" s="980"/>
      <c r="L284" s="565"/>
      <c r="M284" s="565"/>
      <c r="N284" s="565"/>
      <c r="O284" s="565"/>
      <c r="P284" s="565"/>
    </row>
    <row r="285" spans="1:16" ht="18">
      <c r="A285" s="565"/>
      <c r="B285" s="565"/>
      <c r="C285" s="565"/>
      <c r="D285" s="565"/>
      <c r="E285" s="565"/>
      <c r="F285" s="981"/>
      <c r="G285" s="981"/>
      <c r="H285" s="565"/>
      <c r="I285" s="565"/>
      <c r="J285" s="980"/>
      <c r="K285" s="980"/>
      <c r="L285" s="565"/>
      <c r="M285" s="565"/>
      <c r="N285" s="565"/>
      <c r="O285" s="565"/>
      <c r="P285" s="565"/>
    </row>
    <row r="286" spans="1:16" ht="18">
      <c r="A286" s="565"/>
      <c r="B286" s="565"/>
      <c r="C286" s="565"/>
      <c r="D286" s="565"/>
      <c r="E286" s="565"/>
      <c r="F286" s="981"/>
      <c r="G286" s="981"/>
      <c r="H286" s="565"/>
      <c r="I286" s="565"/>
      <c r="J286" s="980"/>
      <c r="K286" s="980"/>
      <c r="L286" s="565"/>
      <c r="M286" s="565"/>
      <c r="N286" s="565"/>
      <c r="O286" s="565"/>
      <c r="P286" s="565"/>
    </row>
    <row r="287" spans="1:16" ht="18">
      <c r="A287" s="565"/>
      <c r="B287" s="565"/>
      <c r="C287" s="565"/>
      <c r="D287" s="565"/>
      <c r="E287" s="565"/>
      <c r="F287" s="981"/>
      <c r="G287" s="981"/>
      <c r="H287" s="565"/>
      <c r="I287" s="565"/>
      <c r="J287" s="980"/>
      <c r="K287" s="980"/>
      <c r="L287" s="565"/>
      <c r="M287" s="565"/>
      <c r="N287" s="565"/>
      <c r="O287" s="565"/>
      <c r="P287" s="565"/>
    </row>
    <row r="288" spans="1:16" ht="18">
      <c r="A288" s="565"/>
      <c r="B288" s="565"/>
      <c r="C288" s="565"/>
      <c r="D288" s="565"/>
      <c r="E288" s="565"/>
      <c r="F288" s="981"/>
      <c r="G288" s="981"/>
      <c r="H288" s="565"/>
      <c r="I288" s="565"/>
      <c r="J288" s="980"/>
      <c r="K288" s="980"/>
      <c r="L288" s="565"/>
      <c r="M288" s="565"/>
      <c r="N288" s="565"/>
      <c r="O288" s="565"/>
      <c r="P288" s="565"/>
    </row>
    <row r="289" spans="1:16" ht="18">
      <c r="A289" s="565"/>
      <c r="B289" s="565"/>
      <c r="C289" s="565"/>
      <c r="D289" s="565"/>
      <c r="E289" s="565"/>
      <c r="F289" s="981"/>
      <c r="G289" s="981"/>
      <c r="H289" s="565"/>
      <c r="I289" s="565"/>
      <c r="J289" s="980"/>
      <c r="K289" s="980"/>
      <c r="L289" s="565"/>
      <c r="M289" s="565"/>
      <c r="N289" s="565"/>
      <c r="O289" s="565"/>
      <c r="P289" s="565"/>
    </row>
    <row r="290" spans="1:16" ht="18">
      <c r="A290" s="565"/>
      <c r="B290" s="565"/>
      <c r="C290" s="565"/>
      <c r="D290" s="565"/>
      <c r="E290" s="565"/>
      <c r="F290" s="981"/>
      <c r="G290" s="981"/>
      <c r="H290" s="565"/>
      <c r="I290" s="565"/>
      <c r="J290" s="980"/>
      <c r="K290" s="980"/>
      <c r="L290" s="565"/>
      <c r="M290" s="565"/>
      <c r="N290" s="565"/>
      <c r="O290" s="565"/>
      <c r="P290" s="565"/>
    </row>
    <row r="291" spans="1:16" ht="18">
      <c r="A291" s="565"/>
      <c r="B291" s="565"/>
      <c r="C291" s="565"/>
      <c r="D291" s="565"/>
      <c r="E291" s="565"/>
      <c r="F291" s="981"/>
      <c r="G291" s="981"/>
      <c r="H291" s="565"/>
      <c r="I291" s="565"/>
      <c r="J291" s="980"/>
      <c r="K291" s="980"/>
      <c r="L291" s="565"/>
      <c r="M291" s="565"/>
      <c r="N291" s="565"/>
      <c r="O291" s="565"/>
      <c r="P291" s="565"/>
    </row>
    <row r="292" spans="1:16" ht="18">
      <c r="A292" s="565"/>
      <c r="B292" s="565"/>
      <c r="C292" s="565"/>
      <c r="D292" s="565"/>
      <c r="E292" s="565"/>
      <c r="F292" s="981"/>
      <c r="G292" s="981"/>
      <c r="H292" s="565"/>
      <c r="I292" s="565"/>
      <c r="J292" s="980"/>
      <c r="K292" s="980"/>
      <c r="L292" s="565"/>
      <c r="M292" s="565"/>
      <c r="N292" s="565"/>
      <c r="O292" s="565"/>
      <c r="P292" s="565"/>
    </row>
    <row r="293" spans="1:16" ht="18">
      <c r="A293" s="565"/>
      <c r="B293" s="565"/>
      <c r="C293" s="565"/>
      <c r="D293" s="565"/>
      <c r="E293" s="565"/>
      <c r="F293" s="981"/>
      <c r="G293" s="981"/>
      <c r="H293" s="565"/>
      <c r="I293" s="565"/>
      <c r="J293" s="980"/>
      <c r="K293" s="980"/>
      <c r="L293" s="565"/>
      <c r="M293" s="565"/>
      <c r="N293" s="565"/>
      <c r="O293" s="565"/>
      <c r="P293" s="565"/>
    </row>
    <row r="294" spans="1:16" ht="18">
      <c r="A294" s="565"/>
      <c r="B294" s="565"/>
      <c r="C294" s="565"/>
      <c r="D294" s="565"/>
      <c r="E294" s="565"/>
      <c r="F294" s="981"/>
      <c r="G294" s="981"/>
      <c r="H294" s="565"/>
      <c r="I294" s="565"/>
      <c r="J294" s="980"/>
      <c r="K294" s="980"/>
      <c r="L294" s="565"/>
      <c r="M294" s="565"/>
      <c r="N294" s="565"/>
      <c r="O294" s="565"/>
      <c r="P294" s="565"/>
    </row>
    <row r="295" spans="1:16" ht="18">
      <c r="A295" s="565"/>
      <c r="B295" s="565"/>
      <c r="C295" s="565"/>
      <c r="D295" s="565"/>
      <c r="E295" s="978"/>
      <c r="F295" s="981"/>
      <c r="G295" s="981"/>
      <c r="H295" s="565"/>
      <c r="I295" s="565"/>
      <c r="J295" s="980"/>
      <c r="K295" s="980"/>
      <c r="L295" s="565"/>
      <c r="M295" s="565"/>
      <c r="N295" s="565"/>
      <c r="O295" s="565"/>
      <c r="P295" s="565"/>
    </row>
    <row r="296" spans="1:16" ht="18">
      <c r="A296" s="565"/>
      <c r="B296" s="565"/>
      <c r="C296" s="565"/>
      <c r="D296" s="565"/>
      <c r="E296" s="978"/>
      <c r="F296" s="981"/>
      <c r="G296" s="981"/>
      <c r="H296" s="565"/>
      <c r="I296" s="565"/>
      <c r="J296" s="980"/>
      <c r="K296" s="980"/>
      <c r="L296" s="565"/>
      <c r="M296" s="565"/>
      <c r="N296" s="565"/>
      <c r="O296" s="565"/>
      <c r="P296" s="565"/>
    </row>
    <row r="297" spans="1:16" ht="18">
      <c r="A297" s="565"/>
      <c r="B297" s="565"/>
      <c r="C297" s="565"/>
      <c r="D297" s="565"/>
      <c r="E297" s="978"/>
      <c r="F297" s="981"/>
      <c r="G297" s="979"/>
      <c r="H297" s="565"/>
      <c r="I297" s="565"/>
      <c r="J297" s="980"/>
      <c r="K297" s="980"/>
      <c r="L297" s="565"/>
      <c r="M297" s="565"/>
      <c r="N297" s="565"/>
      <c r="O297" s="565"/>
      <c r="P297" s="565"/>
    </row>
    <row r="298" spans="1:16" ht="18">
      <c r="A298" s="565"/>
      <c r="B298" s="565"/>
      <c r="C298" s="565"/>
      <c r="D298" s="565"/>
      <c r="E298" s="565"/>
      <c r="F298" s="981"/>
      <c r="G298" s="981"/>
      <c r="H298" s="565"/>
      <c r="I298" s="565"/>
      <c r="J298" s="980"/>
      <c r="K298" s="980"/>
      <c r="L298" s="565"/>
      <c r="M298" s="565"/>
      <c r="N298" s="565"/>
      <c r="O298" s="565"/>
      <c r="P298" s="565"/>
    </row>
    <row r="299" spans="1:16" ht="18">
      <c r="A299" s="565"/>
      <c r="B299" s="565"/>
      <c r="C299" s="565"/>
      <c r="D299" s="565"/>
      <c r="E299" s="565"/>
      <c r="F299" s="981"/>
      <c r="G299" s="981"/>
      <c r="H299" s="565"/>
      <c r="I299" s="565"/>
      <c r="J299" s="980"/>
      <c r="K299" s="980"/>
      <c r="L299" s="565"/>
      <c r="M299" s="565"/>
      <c r="N299" s="565"/>
      <c r="O299" s="565"/>
      <c r="P299" s="565"/>
    </row>
    <row r="300" spans="1:16" ht="18">
      <c r="A300" s="565"/>
      <c r="B300" s="565"/>
      <c r="C300" s="565"/>
      <c r="D300" s="565"/>
      <c r="E300" s="565"/>
      <c r="F300" s="981"/>
      <c r="G300" s="981"/>
      <c r="H300" s="565"/>
      <c r="I300" s="565"/>
      <c r="J300" s="980"/>
      <c r="K300" s="980"/>
      <c r="L300" s="565"/>
      <c r="M300" s="565"/>
      <c r="N300" s="565"/>
      <c r="O300" s="565"/>
      <c r="P300" s="565"/>
    </row>
    <row r="301" spans="1:16" ht="18">
      <c r="A301" s="565"/>
      <c r="B301" s="565"/>
      <c r="C301" s="565"/>
      <c r="D301" s="565"/>
      <c r="E301" s="565"/>
      <c r="F301" s="981"/>
      <c r="G301" s="981"/>
      <c r="H301" s="565"/>
      <c r="I301" s="565"/>
      <c r="J301" s="980"/>
      <c r="K301" s="980"/>
      <c r="L301" s="565"/>
      <c r="M301" s="565"/>
      <c r="N301" s="565"/>
      <c r="O301" s="565"/>
      <c r="P301" s="565"/>
    </row>
    <row r="302" spans="1:16" ht="18">
      <c r="A302" s="565"/>
      <c r="B302" s="565"/>
      <c r="C302" s="565"/>
      <c r="D302" s="565"/>
      <c r="E302" s="565"/>
      <c r="F302" s="981"/>
      <c r="G302" s="981"/>
      <c r="H302" s="565"/>
      <c r="I302" s="565"/>
      <c r="J302" s="980"/>
      <c r="K302" s="980"/>
      <c r="L302" s="565"/>
      <c r="M302" s="565"/>
      <c r="N302" s="565"/>
      <c r="O302" s="565"/>
      <c r="P302" s="565"/>
    </row>
    <row r="303" spans="1:16" ht="18">
      <c r="A303" s="565"/>
      <c r="B303" s="565"/>
      <c r="C303" s="565"/>
      <c r="D303" s="565"/>
      <c r="E303" s="565"/>
      <c r="F303" s="981"/>
      <c r="G303" s="981"/>
      <c r="H303" s="565"/>
      <c r="I303" s="565"/>
      <c r="J303" s="980"/>
      <c r="K303" s="980"/>
      <c r="L303" s="565"/>
      <c r="M303" s="565"/>
      <c r="N303" s="565"/>
      <c r="O303" s="565"/>
      <c r="P303" s="565"/>
    </row>
    <row r="304" spans="1:16" ht="18">
      <c r="A304" s="565"/>
      <c r="B304" s="565"/>
      <c r="C304" s="565"/>
      <c r="D304" s="565"/>
      <c r="E304" s="565"/>
      <c r="F304" s="981"/>
      <c r="G304" s="981"/>
      <c r="H304" s="565"/>
      <c r="I304" s="565"/>
      <c r="J304" s="980"/>
      <c r="K304" s="980"/>
      <c r="L304" s="565"/>
      <c r="M304" s="565"/>
      <c r="N304" s="565"/>
      <c r="O304" s="565"/>
      <c r="P304" s="565"/>
    </row>
    <row r="305" spans="1:16" ht="18">
      <c r="A305" s="565"/>
      <c r="B305" s="565"/>
      <c r="C305" s="565"/>
      <c r="D305" s="565"/>
      <c r="E305" s="565"/>
      <c r="F305" s="981"/>
      <c r="G305" s="981"/>
      <c r="H305" s="565"/>
      <c r="I305" s="565"/>
      <c r="J305" s="980"/>
      <c r="K305" s="980"/>
      <c r="L305" s="565"/>
      <c r="M305" s="565"/>
      <c r="N305" s="565"/>
      <c r="O305" s="565"/>
      <c r="P305" s="565"/>
    </row>
    <row r="306" spans="1:16" ht="18">
      <c r="A306" s="565"/>
      <c r="B306" s="565"/>
      <c r="C306" s="565"/>
      <c r="D306" s="565"/>
      <c r="E306" s="565"/>
      <c r="F306" s="981"/>
      <c r="G306" s="981"/>
      <c r="H306" s="565"/>
      <c r="I306" s="565"/>
      <c r="J306" s="980"/>
      <c r="K306" s="980"/>
      <c r="L306" s="565"/>
      <c r="M306" s="565"/>
      <c r="N306" s="565"/>
      <c r="O306" s="565"/>
      <c r="P306" s="565"/>
    </row>
    <row r="307" spans="1:16" ht="18">
      <c r="A307" s="565"/>
      <c r="B307" s="565"/>
      <c r="C307" s="565"/>
      <c r="D307" s="565"/>
      <c r="E307" s="978"/>
      <c r="F307" s="981"/>
      <c r="G307" s="979"/>
      <c r="H307" s="565"/>
      <c r="I307" s="565"/>
      <c r="J307" s="980"/>
      <c r="K307" s="980"/>
      <c r="L307" s="565"/>
      <c r="M307" s="565"/>
      <c r="N307" s="565"/>
      <c r="O307" s="565"/>
      <c r="P307" s="565"/>
    </row>
    <row r="308" spans="1:16" ht="18">
      <c r="A308" s="565"/>
      <c r="B308" s="565"/>
      <c r="C308" s="565"/>
      <c r="D308" s="565"/>
      <c r="E308" s="565"/>
      <c r="F308" s="981"/>
      <c r="G308" s="981"/>
      <c r="H308" s="565"/>
      <c r="I308" s="565"/>
      <c r="J308" s="980"/>
      <c r="K308" s="980"/>
      <c r="L308" s="565"/>
      <c r="M308" s="565"/>
      <c r="N308" s="565"/>
      <c r="O308" s="565"/>
      <c r="P308" s="565"/>
    </row>
    <row r="309" spans="1:16" ht="18">
      <c r="A309" s="565"/>
      <c r="B309" s="565"/>
      <c r="C309" s="565"/>
      <c r="D309" s="565"/>
      <c r="E309" s="565"/>
      <c r="F309" s="981"/>
      <c r="G309" s="981"/>
      <c r="H309" s="565"/>
      <c r="I309" s="565"/>
      <c r="J309" s="980"/>
      <c r="K309" s="980"/>
      <c r="L309" s="565"/>
      <c r="M309" s="565"/>
      <c r="N309" s="565"/>
      <c r="O309" s="565"/>
      <c r="P309" s="565"/>
    </row>
    <row r="310" spans="1:16" ht="18">
      <c r="A310" s="565"/>
      <c r="B310" s="565"/>
      <c r="C310" s="565"/>
      <c r="D310" s="565"/>
      <c r="E310" s="565"/>
      <c r="F310" s="981"/>
      <c r="G310" s="981"/>
      <c r="H310" s="565"/>
      <c r="I310" s="565"/>
      <c r="J310" s="980"/>
      <c r="K310" s="980"/>
      <c r="L310" s="565"/>
      <c r="M310" s="565"/>
      <c r="N310" s="565"/>
      <c r="O310" s="565"/>
      <c r="P310" s="565"/>
    </row>
    <row r="311" spans="1:16" ht="18">
      <c r="A311" s="565"/>
      <c r="B311" s="565"/>
      <c r="C311" s="565"/>
      <c r="D311" s="565"/>
      <c r="E311" s="565"/>
      <c r="F311" s="981"/>
      <c r="G311" s="981"/>
      <c r="H311" s="565"/>
      <c r="I311" s="565"/>
      <c r="J311" s="980"/>
      <c r="K311" s="980"/>
      <c r="L311" s="565"/>
      <c r="M311" s="565"/>
      <c r="N311" s="565"/>
      <c r="O311" s="565"/>
      <c r="P311" s="565"/>
    </row>
    <row r="312" spans="1:16" ht="18">
      <c r="A312" s="565"/>
      <c r="B312" s="565"/>
      <c r="C312" s="565"/>
      <c r="D312" s="565"/>
      <c r="E312" s="565"/>
      <c r="F312" s="981"/>
      <c r="G312" s="981"/>
      <c r="H312" s="565"/>
      <c r="I312" s="565"/>
      <c r="J312" s="980"/>
      <c r="K312" s="980"/>
      <c r="L312" s="565"/>
      <c r="M312" s="565"/>
      <c r="N312" s="565"/>
      <c r="O312" s="565"/>
      <c r="P312" s="565"/>
    </row>
    <row r="313" spans="1:16" ht="18">
      <c r="A313" s="565"/>
      <c r="B313" s="565"/>
      <c r="C313" s="565"/>
      <c r="D313" s="565"/>
      <c r="E313" s="565"/>
      <c r="F313" s="981"/>
      <c r="G313" s="981"/>
      <c r="H313" s="565"/>
      <c r="I313" s="565"/>
      <c r="J313" s="980"/>
      <c r="K313" s="980"/>
      <c r="L313" s="565"/>
      <c r="M313" s="565"/>
      <c r="N313" s="565"/>
      <c r="O313" s="565"/>
      <c r="P313" s="565"/>
    </row>
    <row r="314" spans="1:16" ht="18">
      <c r="A314" s="565"/>
      <c r="B314" s="565"/>
      <c r="C314" s="565"/>
      <c r="D314" s="565"/>
      <c r="E314" s="565"/>
      <c r="F314" s="981"/>
      <c r="G314" s="981"/>
      <c r="H314" s="565"/>
      <c r="I314" s="565"/>
      <c r="J314" s="980"/>
      <c r="K314" s="980"/>
      <c r="L314" s="565"/>
      <c r="M314" s="565"/>
      <c r="N314" s="565"/>
      <c r="O314" s="565"/>
      <c r="P314" s="565"/>
    </row>
    <row r="315" spans="1:16" ht="18">
      <c r="A315" s="565"/>
      <c r="B315" s="565"/>
      <c r="C315" s="565"/>
      <c r="D315" s="565"/>
      <c r="E315" s="565"/>
      <c r="F315" s="981"/>
      <c r="G315" s="981"/>
      <c r="H315" s="565"/>
      <c r="I315" s="565"/>
      <c r="J315" s="980"/>
      <c r="K315" s="980"/>
      <c r="L315" s="565"/>
      <c r="M315" s="565"/>
      <c r="N315" s="565"/>
      <c r="O315" s="565"/>
      <c r="P315" s="565"/>
    </row>
    <row r="316" spans="1:16" ht="18">
      <c r="A316" s="565"/>
      <c r="B316" s="565"/>
      <c r="C316" s="565"/>
      <c r="D316" s="565"/>
      <c r="E316" s="565"/>
      <c r="F316" s="981"/>
      <c r="G316" s="981"/>
      <c r="H316" s="565"/>
      <c r="I316" s="565"/>
      <c r="J316" s="980"/>
      <c r="K316" s="980"/>
      <c r="L316" s="565"/>
      <c r="M316" s="565"/>
      <c r="N316" s="565"/>
      <c r="O316" s="565"/>
      <c r="P316" s="565"/>
    </row>
    <row r="317" spans="1:16" ht="18">
      <c r="A317" s="565"/>
      <c r="B317" s="565"/>
      <c r="C317" s="565"/>
      <c r="D317" s="565"/>
      <c r="E317" s="565"/>
      <c r="F317" s="981"/>
      <c r="G317" s="981"/>
      <c r="H317" s="565"/>
      <c r="I317" s="565"/>
      <c r="J317" s="980"/>
      <c r="K317" s="980"/>
      <c r="L317" s="565"/>
      <c r="M317" s="565"/>
      <c r="N317" s="565"/>
      <c r="O317" s="565"/>
      <c r="P317" s="565"/>
    </row>
    <row r="318" spans="1:16" ht="18">
      <c r="A318" s="565"/>
      <c r="B318" s="565"/>
      <c r="C318" s="565"/>
      <c r="D318" s="565"/>
      <c r="E318" s="565"/>
      <c r="F318" s="981"/>
      <c r="G318" s="981"/>
      <c r="H318" s="565"/>
      <c r="I318" s="565"/>
      <c r="J318" s="980"/>
      <c r="K318" s="980"/>
      <c r="L318" s="565"/>
      <c r="M318" s="565"/>
      <c r="N318" s="565"/>
      <c r="O318" s="565"/>
      <c r="P318" s="565"/>
    </row>
    <row r="319" spans="1:16" ht="18">
      <c r="A319" s="565"/>
      <c r="B319" s="565"/>
      <c r="C319" s="565"/>
      <c r="D319" s="565"/>
      <c r="E319" s="978"/>
      <c r="F319" s="981"/>
      <c r="G319" s="981"/>
      <c r="H319" s="565"/>
      <c r="I319" s="565"/>
      <c r="J319" s="980"/>
      <c r="K319" s="980"/>
      <c r="L319" s="565"/>
      <c r="M319" s="565"/>
      <c r="N319" s="565"/>
      <c r="O319" s="565"/>
      <c r="P319" s="565"/>
    </row>
    <row r="320" spans="1:16" ht="18">
      <c r="A320" s="565"/>
      <c r="B320" s="565"/>
      <c r="C320" s="565"/>
      <c r="D320" s="565"/>
      <c r="E320" s="978"/>
      <c r="F320" s="981"/>
      <c r="G320" s="981"/>
      <c r="H320" s="565"/>
      <c r="I320" s="565"/>
      <c r="J320" s="980"/>
      <c r="K320" s="980"/>
      <c r="L320" s="565"/>
      <c r="M320" s="565"/>
      <c r="N320" s="565"/>
      <c r="O320" s="565"/>
      <c r="P320" s="565"/>
    </row>
    <row r="321" spans="1:16" ht="18">
      <c r="A321" s="565"/>
      <c r="B321" s="565"/>
      <c r="C321" s="565"/>
      <c r="D321" s="565"/>
      <c r="E321" s="978"/>
      <c r="F321" s="981"/>
      <c r="G321" s="981"/>
      <c r="H321" s="565"/>
      <c r="I321" s="565"/>
      <c r="J321" s="980"/>
      <c r="K321" s="980"/>
      <c r="L321" s="565"/>
      <c r="M321" s="565"/>
      <c r="N321" s="565"/>
      <c r="O321" s="565"/>
      <c r="P321" s="565"/>
    </row>
    <row r="322" spans="1:16" ht="18">
      <c r="A322" s="565"/>
      <c r="B322" s="565"/>
      <c r="C322" s="565"/>
      <c r="D322" s="565"/>
      <c r="E322" s="978"/>
      <c r="F322" s="981"/>
      <c r="G322" s="981"/>
      <c r="H322" s="565"/>
      <c r="I322" s="565"/>
      <c r="J322" s="980"/>
      <c r="K322" s="980"/>
      <c r="L322" s="565"/>
      <c r="M322" s="565"/>
      <c r="N322" s="565"/>
      <c r="O322" s="565"/>
      <c r="P322" s="565"/>
    </row>
    <row r="323" spans="1:16" ht="18">
      <c r="A323" s="565"/>
      <c r="B323" s="565"/>
      <c r="C323" s="565"/>
      <c r="D323" s="565"/>
      <c r="E323" s="978"/>
      <c r="F323" s="981"/>
      <c r="G323" s="981"/>
      <c r="H323" s="565"/>
      <c r="I323" s="565"/>
      <c r="J323" s="980"/>
      <c r="K323" s="980"/>
      <c r="L323" s="565"/>
      <c r="M323" s="565"/>
      <c r="N323" s="565"/>
      <c r="O323" s="565"/>
      <c r="P323" s="565"/>
    </row>
    <row r="324" spans="1:16" ht="18">
      <c r="A324" s="565"/>
      <c r="B324" s="565"/>
      <c r="C324" s="565"/>
      <c r="D324" s="565"/>
      <c r="E324" s="978"/>
      <c r="F324" s="981"/>
      <c r="G324" s="981"/>
      <c r="H324" s="565"/>
      <c r="I324" s="565"/>
      <c r="J324" s="980"/>
      <c r="K324" s="980"/>
      <c r="L324" s="565"/>
      <c r="M324" s="565"/>
      <c r="N324" s="565"/>
      <c r="O324" s="565"/>
      <c r="P324" s="565"/>
    </row>
    <row r="325" spans="1:16" ht="18">
      <c r="A325" s="565"/>
      <c r="B325" s="565"/>
      <c r="C325" s="565"/>
      <c r="D325" s="565"/>
      <c r="E325" s="978"/>
      <c r="F325" s="981"/>
      <c r="G325" s="981"/>
      <c r="H325" s="565"/>
      <c r="I325" s="565"/>
      <c r="J325" s="980"/>
      <c r="K325" s="980"/>
      <c r="L325" s="565"/>
      <c r="M325" s="565"/>
      <c r="N325" s="565"/>
      <c r="O325" s="565"/>
      <c r="P325" s="565"/>
    </row>
    <row r="326" spans="1:16" ht="18">
      <c r="A326" s="565"/>
      <c r="B326" s="565"/>
      <c r="C326" s="565"/>
      <c r="D326" s="565"/>
      <c r="E326" s="978"/>
      <c r="F326" s="981"/>
      <c r="G326" s="981"/>
      <c r="H326" s="565"/>
      <c r="I326" s="565"/>
      <c r="J326" s="980"/>
      <c r="K326" s="980"/>
      <c r="L326" s="565"/>
      <c r="M326" s="565"/>
      <c r="N326" s="565"/>
      <c r="O326" s="565"/>
      <c r="P326" s="565"/>
    </row>
    <row r="327" spans="1:16" ht="18">
      <c r="A327" s="565"/>
      <c r="B327" s="565"/>
      <c r="C327" s="565"/>
      <c r="D327" s="565"/>
      <c r="E327" s="978"/>
      <c r="F327" s="981"/>
      <c r="G327" s="981"/>
      <c r="H327" s="565"/>
      <c r="I327" s="565"/>
      <c r="J327" s="980"/>
      <c r="K327" s="980"/>
      <c r="L327" s="565"/>
      <c r="M327" s="565"/>
      <c r="N327" s="565"/>
      <c r="O327" s="565"/>
      <c r="P327" s="565"/>
    </row>
    <row r="328" spans="1:16" ht="18">
      <c r="A328" s="565"/>
      <c r="B328" s="565"/>
      <c r="C328" s="565"/>
      <c r="D328" s="565"/>
      <c r="E328" s="978"/>
      <c r="F328" s="981"/>
      <c r="G328" s="981"/>
      <c r="H328" s="565"/>
      <c r="I328" s="565"/>
      <c r="J328" s="980"/>
      <c r="K328" s="980"/>
      <c r="L328" s="565"/>
      <c r="M328" s="565"/>
      <c r="N328" s="565"/>
      <c r="O328" s="565"/>
      <c r="P328" s="565"/>
    </row>
    <row r="329" spans="1:16" ht="18">
      <c r="A329" s="565"/>
      <c r="B329" s="565"/>
      <c r="C329" s="565"/>
      <c r="D329" s="565"/>
      <c r="E329" s="978"/>
      <c r="F329" s="981"/>
      <c r="G329" s="979"/>
      <c r="H329" s="565"/>
      <c r="I329" s="565"/>
      <c r="J329" s="980"/>
      <c r="K329" s="980"/>
      <c r="L329" s="565"/>
      <c r="M329" s="565"/>
      <c r="N329" s="565"/>
      <c r="O329" s="565"/>
      <c r="P329" s="565"/>
    </row>
    <row r="330" spans="1:16" ht="18">
      <c r="A330" s="565"/>
      <c r="B330" s="565"/>
      <c r="C330" s="565"/>
      <c r="D330" s="565"/>
      <c r="E330" s="978"/>
      <c r="F330" s="981"/>
      <c r="G330" s="981"/>
      <c r="H330" s="565"/>
      <c r="I330" s="565"/>
      <c r="J330" s="980"/>
      <c r="K330" s="980"/>
      <c r="L330" s="565"/>
      <c r="M330" s="565"/>
      <c r="N330" s="565"/>
      <c r="O330" s="565"/>
      <c r="P330" s="565"/>
    </row>
    <row r="331" spans="1:16" ht="18">
      <c r="A331" s="565"/>
      <c r="B331" s="565"/>
      <c r="C331" s="565"/>
      <c r="D331" s="565"/>
      <c r="E331" s="978"/>
      <c r="F331" s="981"/>
      <c r="G331" s="981"/>
      <c r="H331" s="565"/>
      <c r="I331" s="565"/>
      <c r="J331" s="980"/>
      <c r="K331" s="980"/>
      <c r="L331" s="565"/>
      <c r="M331" s="565"/>
      <c r="N331" s="565"/>
      <c r="O331" s="565"/>
      <c r="P331" s="565"/>
    </row>
    <row r="332" spans="1:16" ht="18">
      <c r="A332" s="565"/>
      <c r="B332" s="565"/>
      <c r="C332" s="565"/>
      <c r="D332" s="565"/>
      <c r="E332" s="978"/>
      <c r="F332" s="981"/>
      <c r="G332" s="981"/>
      <c r="H332" s="565"/>
      <c r="I332" s="565"/>
      <c r="J332" s="980"/>
      <c r="K332" s="980"/>
      <c r="L332" s="565"/>
      <c r="M332" s="565"/>
      <c r="N332" s="565"/>
      <c r="O332" s="565"/>
      <c r="P332" s="565"/>
    </row>
    <row r="333" spans="1:16" ht="18">
      <c r="A333" s="565"/>
      <c r="B333" s="565"/>
      <c r="C333" s="565"/>
      <c r="D333" s="565"/>
      <c r="E333" s="978"/>
      <c r="F333" s="981"/>
      <c r="G333" s="981"/>
      <c r="H333" s="565"/>
      <c r="I333" s="565"/>
      <c r="J333" s="980"/>
      <c r="K333" s="980"/>
      <c r="L333" s="565"/>
      <c r="M333" s="565"/>
      <c r="N333" s="565"/>
      <c r="O333" s="565"/>
      <c r="P333" s="565"/>
    </row>
    <row r="334" spans="1:16" ht="18">
      <c r="A334" s="565"/>
      <c r="B334" s="565"/>
      <c r="C334" s="565"/>
      <c r="D334" s="565"/>
      <c r="E334" s="978"/>
      <c r="F334" s="981"/>
      <c r="G334" s="981"/>
      <c r="H334" s="565"/>
      <c r="I334" s="565"/>
      <c r="J334" s="980"/>
      <c r="K334" s="980"/>
      <c r="L334" s="565"/>
      <c r="M334" s="565"/>
      <c r="N334" s="565"/>
      <c r="O334" s="565"/>
      <c r="P334" s="565"/>
    </row>
    <row r="335" spans="1:16" ht="18">
      <c r="A335" s="565"/>
      <c r="B335" s="565"/>
      <c r="C335" s="565"/>
      <c r="D335" s="565"/>
      <c r="E335" s="978"/>
      <c r="F335" s="981"/>
      <c r="G335" s="981"/>
      <c r="H335" s="565"/>
      <c r="I335" s="565"/>
      <c r="J335" s="980"/>
      <c r="K335" s="980"/>
      <c r="L335" s="565"/>
      <c r="M335" s="565"/>
      <c r="N335" s="565"/>
      <c r="O335" s="565"/>
      <c r="P335" s="565"/>
    </row>
    <row r="336" spans="1:16" ht="18">
      <c r="A336" s="565"/>
      <c r="B336" s="565"/>
      <c r="C336" s="565"/>
      <c r="D336" s="565"/>
      <c r="E336" s="978"/>
      <c r="F336" s="981"/>
      <c r="G336" s="981"/>
      <c r="H336" s="565"/>
      <c r="I336" s="565"/>
      <c r="J336" s="980"/>
      <c r="K336" s="980"/>
      <c r="L336" s="565"/>
      <c r="M336" s="565"/>
      <c r="N336" s="565"/>
      <c r="O336" s="565"/>
      <c r="P336" s="565"/>
    </row>
    <row r="337" spans="1:16" ht="18">
      <c r="A337" s="565"/>
      <c r="B337" s="565"/>
      <c r="C337" s="565"/>
      <c r="D337" s="565"/>
      <c r="E337" s="978"/>
      <c r="F337" s="981"/>
      <c r="G337" s="981"/>
      <c r="H337" s="565"/>
      <c r="I337" s="565"/>
      <c r="J337" s="980"/>
      <c r="K337" s="980"/>
      <c r="L337" s="565"/>
      <c r="M337" s="565"/>
      <c r="N337" s="565"/>
      <c r="O337" s="565"/>
      <c r="P337" s="565"/>
    </row>
    <row r="338" spans="1:16" ht="18">
      <c r="A338" s="565"/>
      <c r="B338" s="565"/>
      <c r="C338" s="565"/>
      <c r="D338" s="565"/>
      <c r="E338" s="978"/>
      <c r="F338" s="981"/>
      <c r="G338" s="981"/>
      <c r="H338" s="565"/>
      <c r="I338" s="565"/>
      <c r="J338" s="980"/>
      <c r="K338" s="980"/>
      <c r="L338" s="565"/>
      <c r="M338" s="565"/>
      <c r="N338" s="565"/>
      <c r="O338" s="565"/>
      <c r="P338" s="565"/>
    </row>
    <row r="339" spans="1:16" ht="18">
      <c r="A339" s="565"/>
      <c r="B339" s="565"/>
      <c r="C339" s="565"/>
      <c r="D339" s="565"/>
      <c r="E339" s="978"/>
      <c r="F339" s="981"/>
      <c r="G339" s="981"/>
      <c r="H339" s="565"/>
      <c r="I339" s="565"/>
      <c r="J339" s="980"/>
      <c r="K339" s="980"/>
      <c r="L339" s="565"/>
      <c r="M339" s="565"/>
      <c r="N339" s="565"/>
      <c r="O339" s="565"/>
      <c r="P339" s="565"/>
    </row>
    <row r="340" spans="1:16" ht="18">
      <c r="A340" s="565"/>
      <c r="B340" s="565"/>
      <c r="C340" s="565"/>
      <c r="D340" s="565"/>
      <c r="E340" s="978"/>
      <c r="F340" s="981"/>
      <c r="G340" s="981"/>
      <c r="H340" s="565"/>
      <c r="I340" s="565"/>
      <c r="J340" s="980"/>
      <c r="K340" s="980"/>
      <c r="L340" s="565"/>
      <c r="M340" s="565"/>
      <c r="N340" s="565"/>
      <c r="O340" s="565"/>
      <c r="P340" s="565"/>
    </row>
    <row r="341" spans="1:16" ht="18">
      <c r="A341" s="565"/>
      <c r="B341" s="565"/>
      <c r="C341" s="565"/>
      <c r="D341" s="565"/>
      <c r="E341" s="978"/>
      <c r="F341" s="981"/>
      <c r="G341" s="981"/>
      <c r="H341" s="565"/>
      <c r="I341" s="565"/>
      <c r="J341" s="980"/>
      <c r="K341" s="980"/>
      <c r="L341" s="565"/>
      <c r="M341" s="565"/>
      <c r="N341" s="565"/>
      <c r="O341" s="565"/>
      <c r="P341" s="565"/>
    </row>
    <row r="342" spans="1:16" ht="18">
      <c r="A342" s="565"/>
      <c r="B342" s="565"/>
      <c r="C342" s="565"/>
      <c r="D342" s="565"/>
      <c r="E342" s="978"/>
      <c r="F342" s="981"/>
      <c r="G342" s="981"/>
      <c r="H342" s="565"/>
      <c r="I342" s="565"/>
      <c r="J342" s="980"/>
      <c r="K342" s="980"/>
      <c r="L342" s="565"/>
      <c r="M342" s="565"/>
      <c r="N342" s="565"/>
      <c r="O342" s="565"/>
      <c r="P342" s="565"/>
    </row>
    <row r="343" spans="1:16" ht="18">
      <c r="A343" s="565"/>
      <c r="B343" s="565"/>
      <c r="C343" s="565"/>
      <c r="D343" s="565"/>
      <c r="E343" s="978"/>
      <c r="F343" s="981"/>
      <c r="G343" s="981"/>
      <c r="H343" s="565"/>
      <c r="I343" s="565"/>
      <c r="J343" s="980"/>
      <c r="K343" s="980"/>
      <c r="L343" s="565"/>
      <c r="M343" s="565"/>
      <c r="N343" s="565"/>
      <c r="O343" s="565"/>
      <c r="P343" s="565"/>
    </row>
    <row r="344" spans="1:16" ht="18">
      <c r="A344" s="565"/>
      <c r="B344" s="565"/>
      <c r="C344" s="565"/>
      <c r="D344" s="565"/>
      <c r="E344" s="978"/>
      <c r="F344" s="981"/>
      <c r="G344" s="981"/>
      <c r="H344" s="565"/>
      <c r="I344" s="565"/>
      <c r="J344" s="980"/>
      <c r="K344" s="980"/>
      <c r="L344" s="565"/>
      <c r="M344" s="565"/>
      <c r="N344" s="565"/>
      <c r="O344" s="565"/>
      <c r="P344" s="565"/>
    </row>
    <row r="345" spans="1:16" ht="18">
      <c r="A345" s="565"/>
      <c r="B345" s="565"/>
      <c r="C345" s="565"/>
      <c r="D345" s="565"/>
      <c r="E345" s="978"/>
      <c r="F345" s="981"/>
      <c r="G345" s="981"/>
      <c r="H345" s="565"/>
      <c r="I345" s="565"/>
      <c r="J345" s="980"/>
      <c r="K345" s="980"/>
      <c r="L345" s="565"/>
      <c r="M345" s="565"/>
      <c r="N345" s="565"/>
      <c r="O345" s="565"/>
      <c r="P345" s="565"/>
    </row>
    <row r="346" spans="1:16" ht="18">
      <c r="A346" s="565"/>
      <c r="B346" s="565"/>
      <c r="C346" s="565"/>
      <c r="D346" s="565"/>
      <c r="E346" s="978"/>
      <c r="F346" s="981"/>
      <c r="G346" s="981"/>
      <c r="H346" s="565"/>
      <c r="I346" s="565"/>
      <c r="J346" s="980"/>
      <c r="K346" s="980"/>
      <c r="L346" s="565"/>
      <c r="M346" s="565"/>
      <c r="N346" s="565"/>
      <c r="O346" s="565"/>
      <c r="P346" s="565"/>
    </row>
    <row r="347" spans="1:16" ht="18">
      <c r="A347" s="565"/>
      <c r="B347" s="565"/>
      <c r="C347" s="565"/>
      <c r="D347" s="565"/>
      <c r="E347" s="978"/>
      <c r="F347" s="981"/>
      <c r="G347" s="981"/>
      <c r="H347" s="565"/>
      <c r="I347" s="565"/>
      <c r="J347" s="980"/>
      <c r="K347" s="980"/>
      <c r="L347" s="565"/>
      <c r="M347" s="565"/>
      <c r="N347" s="565"/>
      <c r="O347" s="565"/>
      <c r="P347" s="565"/>
    </row>
    <row r="348" spans="1:16" ht="18">
      <c r="A348" s="565"/>
      <c r="B348" s="565"/>
      <c r="C348" s="565"/>
      <c r="D348" s="565"/>
      <c r="E348" s="978"/>
      <c r="F348" s="981"/>
      <c r="G348" s="979"/>
      <c r="H348" s="565"/>
      <c r="I348" s="565"/>
      <c r="J348" s="980"/>
      <c r="K348" s="980"/>
      <c r="L348" s="565"/>
      <c r="M348" s="565"/>
      <c r="N348" s="565"/>
      <c r="O348" s="565"/>
      <c r="P348" s="565"/>
    </row>
    <row r="349" spans="1:16" ht="18">
      <c r="A349" s="565"/>
      <c r="B349" s="565"/>
      <c r="C349" s="565"/>
      <c r="D349" s="565"/>
      <c r="E349" s="565"/>
      <c r="F349" s="981"/>
      <c r="G349" s="981"/>
      <c r="H349" s="565"/>
      <c r="I349" s="565"/>
      <c r="J349" s="980"/>
      <c r="K349" s="980"/>
      <c r="L349" s="565"/>
      <c r="M349" s="565"/>
      <c r="N349" s="565"/>
      <c r="O349" s="565"/>
      <c r="P349" s="565"/>
    </row>
    <row r="350" spans="1:16" ht="18">
      <c r="A350" s="565"/>
      <c r="B350" s="565"/>
      <c r="C350" s="565"/>
      <c r="D350" s="565"/>
      <c r="E350" s="565"/>
      <c r="F350" s="981"/>
      <c r="G350" s="981"/>
      <c r="H350" s="565"/>
      <c r="I350" s="565"/>
      <c r="J350" s="980"/>
      <c r="K350" s="980"/>
      <c r="L350" s="565"/>
      <c r="M350" s="565"/>
      <c r="N350" s="565"/>
      <c r="O350" s="565"/>
      <c r="P350" s="565"/>
    </row>
    <row r="351" spans="1:16" ht="18">
      <c r="A351" s="565"/>
      <c r="B351" s="565"/>
      <c r="C351" s="565"/>
      <c r="D351" s="565"/>
      <c r="E351" s="565"/>
      <c r="F351" s="981"/>
      <c r="G351" s="981"/>
      <c r="H351" s="565"/>
      <c r="I351" s="565"/>
      <c r="J351" s="980"/>
      <c r="K351" s="980"/>
      <c r="L351" s="565"/>
      <c r="M351" s="565"/>
      <c r="N351" s="565"/>
      <c r="O351" s="565"/>
      <c r="P351" s="565"/>
    </row>
    <row r="352" spans="1:16" ht="18">
      <c r="A352" s="565"/>
      <c r="B352" s="565"/>
      <c r="C352" s="565"/>
      <c r="D352" s="565"/>
      <c r="E352" s="565"/>
      <c r="F352" s="981"/>
      <c r="G352" s="981"/>
      <c r="H352" s="565"/>
      <c r="I352" s="565"/>
      <c r="J352" s="980"/>
      <c r="K352" s="980"/>
      <c r="L352" s="565"/>
      <c r="M352" s="565"/>
      <c r="N352" s="565"/>
      <c r="O352" s="565"/>
      <c r="P352" s="565"/>
    </row>
    <row r="353" spans="1:16" ht="18">
      <c r="A353" s="565"/>
      <c r="B353" s="565"/>
      <c r="C353" s="565"/>
      <c r="D353" s="565"/>
      <c r="E353" s="565"/>
      <c r="F353" s="981"/>
      <c r="G353" s="981"/>
      <c r="H353" s="565"/>
      <c r="I353" s="565"/>
      <c r="J353" s="980"/>
      <c r="K353" s="980"/>
      <c r="L353" s="565"/>
      <c r="M353" s="565"/>
      <c r="N353" s="565"/>
      <c r="O353" s="565"/>
      <c r="P353" s="565"/>
    </row>
    <row r="354" spans="1:16" ht="18">
      <c r="A354" s="565"/>
      <c r="B354" s="565"/>
      <c r="C354" s="565"/>
      <c r="D354" s="565"/>
      <c r="E354" s="565"/>
      <c r="F354" s="981"/>
      <c r="G354" s="981"/>
      <c r="H354" s="565"/>
      <c r="I354" s="565"/>
      <c r="J354" s="980"/>
      <c r="K354" s="980"/>
      <c r="L354" s="565"/>
      <c r="M354" s="565"/>
      <c r="N354" s="565"/>
      <c r="O354" s="565"/>
      <c r="P354" s="565"/>
    </row>
    <row r="355" spans="1:16" ht="18">
      <c r="A355" s="565"/>
      <c r="B355" s="565"/>
      <c r="C355" s="565"/>
      <c r="D355" s="565"/>
      <c r="E355" s="565"/>
      <c r="F355" s="981"/>
      <c r="G355" s="981"/>
      <c r="H355" s="565"/>
      <c r="I355" s="565"/>
      <c r="J355" s="980"/>
      <c r="K355" s="980"/>
      <c r="L355" s="565"/>
      <c r="M355" s="565"/>
      <c r="N355" s="565"/>
      <c r="O355" s="565"/>
      <c r="P355" s="565"/>
    </row>
    <row r="356" spans="1:16" ht="18">
      <c r="A356" s="565"/>
      <c r="B356" s="565"/>
      <c r="C356" s="565"/>
      <c r="D356" s="565"/>
      <c r="E356" s="565"/>
      <c r="F356" s="981"/>
      <c r="G356" s="981"/>
      <c r="H356" s="565"/>
      <c r="I356" s="565"/>
      <c r="J356" s="980"/>
      <c r="K356" s="980"/>
      <c r="L356" s="565"/>
      <c r="M356" s="565"/>
      <c r="N356" s="565"/>
      <c r="O356" s="565"/>
      <c r="P356" s="565"/>
    </row>
    <row r="357" spans="1:16" ht="18">
      <c r="A357" s="565"/>
      <c r="B357" s="565"/>
      <c r="C357" s="565"/>
      <c r="D357" s="565"/>
      <c r="E357" s="565"/>
      <c r="F357" s="981"/>
      <c r="G357" s="981"/>
      <c r="H357" s="565"/>
      <c r="I357" s="565"/>
      <c r="J357" s="980"/>
      <c r="K357" s="980"/>
      <c r="L357" s="565"/>
      <c r="M357" s="565"/>
      <c r="N357" s="565"/>
      <c r="O357" s="565"/>
      <c r="P357" s="565"/>
    </row>
    <row r="358" spans="1:16" ht="18">
      <c r="A358" s="565"/>
      <c r="B358" s="565"/>
      <c r="C358" s="565"/>
      <c r="D358" s="565"/>
      <c r="E358" s="978"/>
      <c r="F358" s="981"/>
      <c r="G358" s="979"/>
      <c r="H358" s="565"/>
      <c r="I358" s="565"/>
      <c r="J358" s="980"/>
      <c r="K358" s="980"/>
      <c r="L358" s="565"/>
      <c r="M358" s="565"/>
      <c r="N358" s="565"/>
      <c r="O358" s="565"/>
      <c r="P358" s="565"/>
    </row>
    <row r="359" spans="1:16" ht="18">
      <c r="A359" s="565"/>
      <c r="B359" s="565"/>
      <c r="C359" s="565"/>
      <c r="D359" s="565"/>
      <c r="E359" s="565"/>
      <c r="F359" s="981"/>
      <c r="G359" s="981"/>
      <c r="H359" s="565"/>
      <c r="I359" s="565"/>
      <c r="J359" s="980"/>
      <c r="K359" s="980"/>
      <c r="L359" s="565"/>
      <c r="M359" s="565"/>
      <c r="N359" s="565"/>
      <c r="O359" s="565"/>
      <c r="P359" s="565"/>
    </row>
    <row r="360" spans="1:16" ht="18">
      <c r="A360" s="565"/>
      <c r="B360" s="565"/>
      <c r="C360" s="565"/>
      <c r="D360" s="565"/>
      <c r="E360" s="565"/>
      <c r="F360" s="981"/>
      <c r="G360" s="981"/>
      <c r="H360" s="565"/>
      <c r="I360" s="565"/>
      <c r="J360" s="980"/>
      <c r="K360" s="980"/>
      <c r="L360" s="565"/>
      <c r="M360" s="565"/>
      <c r="N360" s="565"/>
      <c r="O360" s="565"/>
      <c r="P360" s="565"/>
    </row>
    <row r="361" spans="1:16" ht="18">
      <c r="A361" s="565"/>
      <c r="B361" s="565"/>
      <c r="C361" s="565"/>
      <c r="D361" s="565"/>
      <c r="E361" s="978"/>
      <c r="F361" s="981"/>
      <c r="G361" s="981"/>
      <c r="H361" s="565"/>
      <c r="I361" s="565"/>
      <c r="J361" s="980"/>
      <c r="K361" s="980"/>
      <c r="L361" s="565"/>
      <c r="M361" s="565"/>
      <c r="N361" s="565"/>
      <c r="O361" s="565"/>
      <c r="P361" s="565"/>
    </row>
    <row r="362" spans="1:16" ht="18">
      <c r="A362" s="565"/>
      <c r="B362" s="565"/>
      <c r="C362" s="565"/>
      <c r="D362" s="565"/>
      <c r="E362" s="978"/>
      <c r="F362" s="981"/>
      <c r="G362" s="981"/>
      <c r="H362" s="565"/>
      <c r="I362" s="565"/>
      <c r="J362" s="980"/>
      <c r="K362" s="980"/>
      <c r="L362" s="565"/>
      <c r="M362" s="565"/>
      <c r="N362" s="565"/>
      <c r="O362" s="565"/>
      <c r="P362" s="565"/>
    </row>
    <row r="363" spans="1:16" ht="18">
      <c r="A363" s="565"/>
      <c r="B363" s="565"/>
      <c r="C363" s="565"/>
      <c r="D363" s="565"/>
      <c r="E363" s="978"/>
      <c r="F363" s="981"/>
      <c r="G363" s="981"/>
      <c r="H363" s="565"/>
      <c r="I363" s="565"/>
      <c r="J363" s="980"/>
      <c r="K363" s="980"/>
      <c r="L363" s="565"/>
      <c r="M363" s="565"/>
      <c r="N363" s="565"/>
      <c r="O363" s="565"/>
      <c r="P363" s="565"/>
    </row>
    <row r="364" spans="1:16" ht="18">
      <c r="A364" s="565"/>
      <c r="B364" s="565"/>
      <c r="C364" s="565"/>
      <c r="D364" s="565"/>
      <c r="E364" s="978"/>
      <c r="F364" s="981"/>
      <c r="G364" s="981"/>
      <c r="H364" s="565"/>
      <c r="I364" s="565"/>
      <c r="J364" s="980"/>
      <c r="K364" s="980"/>
      <c r="L364" s="565"/>
      <c r="M364" s="565"/>
      <c r="N364" s="565"/>
      <c r="O364" s="565"/>
      <c r="P364" s="565"/>
    </row>
    <row r="365" spans="1:16" ht="18">
      <c r="A365" s="565"/>
      <c r="B365" s="565"/>
      <c r="C365" s="565"/>
      <c r="D365" s="565"/>
      <c r="E365" s="978"/>
      <c r="F365" s="981"/>
      <c r="G365" s="981"/>
      <c r="H365" s="565"/>
      <c r="I365" s="565"/>
      <c r="J365" s="980"/>
      <c r="K365" s="980"/>
      <c r="L365" s="565"/>
      <c r="M365" s="565"/>
      <c r="N365" s="565"/>
      <c r="O365" s="565"/>
      <c r="P365" s="565"/>
    </row>
    <row r="366" spans="1:16" ht="18">
      <c r="A366" s="565"/>
      <c r="B366" s="565"/>
      <c r="C366" s="565"/>
      <c r="D366" s="565"/>
      <c r="E366" s="978"/>
      <c r="F366" s="981"/>
      <c r="G366" s="981"/>
      <c r="H366" s="565"/>
      <c r="I366" s="565"/>
      <c r="J366" s="980"/>
      <c r="K366" s="980"/>
      <c r="L366" s="565"/>
      <c r="M366" s="565"/>
      <c r="N366" s="565"/>
      <c r="O366" s="565"/>
      <c r="P366" s="565"/>
    </row>
    <row r="367" spans="1:16" ht="18">
      <c r="A367" s="565"/>
      <c r="B367" s="565"/>
      <c r="C367" s="565"/>
      <c r="D367" s="565"/>
      <c r="E367" s="978"/>
      <c r="F367" s="981"/>
      <c r="G367" s="981"/>
      <c r="H367" s="565"/>
      <c r="I367" s="565"/>
      <c r="J367" s="980"/>
      <c r="K367" s="980"/>
      <c r="L367" s="565"/>
      <c r="M367" s="565"/>
      <c r="N367" s="565"/>
      <c r="O367" s="565"/>
      <c r="P367" s="565"/>
    </row>
    <row r="368" spans="1:16" ht="18">
      <c r="A368" s="565"/>
      <c r="B368" s="565"/>
      <c r="C368" s="565"/>
      <c r="D368" s="565"/>
      <c r="E368" s="978"/>
      <c r="F368" s="981"/>
      <c r="G368" s="981"/>
      <c r="H368" s="565"/>
      <c r="I368" s="565"/>
      <c r="J368" s="980"/>
      <c r="K368" s="980"/>
      <c r="L368" s="565"/>
      <c r="M368" s="565"/>
      <c r="N368" s="565"/>
      <c r="O368" s="565"/>
      <c r="P368" s="565"/>
    </row>
    <row r="369" spans="1:16" ht="18">
      <c r="A369" s="565"/>
      <c r="B369" s="565"/>
      <c r="C369" s="565"/>
      <c r="D369" s="565"/>
      <c r="E369" s="978"/>
      <c r="F369" s="981"/>
      <c r="G369" s="981"/>
      <c r="H369" s="565"/>
      <c r="I369" s="565"/>
      <c r="J369" s="980"/>
      <c r="K369" s="980"/>
      <c r="L369" s="565"/>
      <c r="M369" s="565"/>
      <c r="N369" s="565"/>
      <c r="O369" s="565"/>
      <c r="P369" s="565"/>
    </row>
    <row r="370" spans="1:16" ht="18">
      <c r="A370" s="565"/>
      <c r="B370" s="565"/>
      <c r="C370" s="565"/>
      <c r="D370" s="978"/>
      <c r="E370" s="978"/>
      <c r="F370" s="981"/>
      <c r="G370" s="981"/>
      <c r="H370" s="565"/>
      <c r="I370" s="565"/>
      <c r="J370" s="980"/>
      <c r="K370" s="565"/>
      <c r="L370" s="565"/>
      <c r="M370" s="565"/>
      <c r="N370" s="565"/>
      <c r="O370" s="565"/>
      <c r="P370" s="565"/>
    </row>
    <row r="371" spans="1:16" ht="18">
      <c r="A371" s="565"/>
      <c r="B371" s="565"/>
      <c r="C371" s="565"/>
      <c r="D371" s="978"/>
      <c r="E371" s="978"/>
      <c r="F371" s="981"/>
      <c r="G371" s="981"/>
      <c r="H371" s="565"/>
      <c r="I371" s="565"/>
      <c r="J371" s="980"/>
      <c r="K371" s="565"/>
      <c r="L371" s="565"/>
      <c r="M371" s="565"/>
      <c r="N371" s="565"/>
      <c r="O371" s="565"/>
      <c r="P371" s="565"/>
    </row>
    <row r="372" spans="1:16" ht="18">
      <c r="A372" s="565"/>
      <c r="B372" s="565"/>
      <c r="C372" s="565"/>
      <c r="D372" s="978"/>
      <c r="E372" s="978"/>
      <c r="F372" s="981"/>
      <c r="G372" s="981"/>
      <c r="H372" s="565"/>
      <c r="I372" s="565"/>
      <c r="J372" s="980"/>
      <c r="K372" s="565"/>
      <c r="L372" s="565"/>
      <c r="M372" s="565"/>
      <c r="N372" s="565"/>
      <c r="O372" s="565"/>
      <c r="P372" s="565"/>
    </row>
    <row r="373" spans="1:16" ht="18">
      <c r="A373" s="565"/>
      <c r="B373" s="565"/>
      <c r="C373" s="565"/>
      <c r="D373" s="978"/>
      <c r="E373" s="978"/>
      <c r="F373" s="981"/>
      <c r="G373" s="981"/>
      <c r="H373" s="565"/>
      <c r="I373" s="565"/>
      <c r="J373" s="980"/>
      <c r="K373" s="565"/>
      <c r="L373" s="565"/>
      <c r="M373" s="565"/>
      <c r="N373" s="565"/>
      <c r="O373" s="565"/>
      <c r="P373" s="565"/>
    </row>
    <row r="374" spans="1:16" ht="18">
      <c r="A374" s="565"/>
      <c r="B374" s="565"/>
      <c r="C374" s="565"/>
      <c r="D374" s="978"/>
      <c r="E374" s="978"/>
      <c r="F374" s="981"/>
      <c r="G374" s="981"/>
      <c r="H374" s="565"/>
      <c r="I374" s="565"/>
      <c r="J374" s="980"/>
      <c r="K374" s="565"/>
      <c r="L374" s="565"/>
      <c r="M374" s="565"/>
      <c r="N374" s="565"/>
      <c r="O374" s="565"/>
      <c r="P374" s="565"/>
    </row>
    <row r="375" spans="1:16" ht="18">
      <c r="A375" s="565"/>
      <c r="B375" s="565"/>
      <c r="C375" s="565"/>
      <c r="D375" s="978"/>
      <c r="E375" s="978"/>
      <c r="F375" s="981"/>
      <c r="G375" s="981"/>
      <c r="H375" s="565"/>
      <c r="I375" s="565"/>
      <c r="J375" s="980"/>
      <c r="K375" s="565"/>
      <c r="L375" s="565"/>
      <c r="M375" s="565"/>
      <c r="N375" s="565"/>
      <c r="O375" s="565"/>
      <c r="P375" s="565"/>
    </row>
    <row r="376" spans="1:16" ht="18">
      <c r="A376" s="565"/>
      <c r="B376" s="565"/>
      <c r="C376" s="565"/>
      <c r="D376" s="978"/>
      <c r="E376" s="978"/>
      <c r="F376" s="981"/>
      <c r="G376" s="981"/>
      <c r="H376" s="565"/>
      <c r="I376" s="565"/>
      <c r="J376" s="980"/>
      <c r="K376" s="565"/>
      <c r="L376" s="565"/>
      <c r="M376" s="565"/>
      <c r="N376" s="565"/>
      <c r="O376" s="565"/>
      <c r="P376" s="565"/>
    </row>
    <row r="377" spans="1:16" ht="18">
      <c r="A377" s="565"/>
      <c r="B377" s="565"/>
      <c r="C377" s="565"/>
      <c r="D377" s="978"/>
      <c r="E377" s="978"/>
      <c r="F377" s="981"/>
      <c r="G377" s="981"/>
      <c r="H377" s="565"/>
      <c r="I377" s="565"/>
      <c r="J377" s="980"/>
      <c r="K377" s="565"/>
      <c r="L377" s="565"/>
      <c r="M377" s="565"/>
      <c r="N377" s="565"/>
      <c r="O377" s="565"/>
      <c r="P377" s="565"/>
    </row>
    <row r="378" spans="1:16" ht="18">
      <c r="A378" s="565"/>
      <c r="B378" s="565"/>
      <c r="C378" s="565"/>
      <c r="D378" s="978"/>
      <c r="E378" s="978"/>
      <c r="F378" s="981"/>
      <c r="G378" s="981"/>
      <c r="H378" s="565"/>
      <c r="I378" s="565"/>
      <c r="J378" s="980"/>
      <c r="K378" s="565"/>
      <c r="L378" s="565"/>
      <c r="M378" s="565"/>
      <c r="N378" s="565"/>
      <c r="O378" s="565"/>
      <c r="P378" s="565"/>
    </row>
    <row r="379" spans="1:16" ht="18">
      <c r="A379" s="565"/>
      <c r="B379" s="565"/>
      <c r="C379" s="565"/>
      <c r="D379" s="978"/>
      <c r="E379" s="978"/>
      <c r="F379" s="981"/>
      <c r="G379" s="981"/>
      <c r="H379" s="565"/>
      <c r="I379" s="565"/>
      <c r="J379" s="980"/>
      <c r="K379" s="565"/>
      <c r="L379" s="565"/>
      <c r="M379" s="565"/>
      <c r="N379" s="565"/>
      <c r="O379" s="565"/>
      <c r="P379" s="565"/>
    </row>
    <row r="380" spans="1:16" ht="18">
      <c r="A380" s="565"/>
      <c r="B380" s="565"/>
      <c r="C380" s="565"/>
      <c r="D380" s="565"/>
      <c r="E380" s="978"/>
      <c r="F380" s="979"/>
      <c r="G380" s="979"/>
      <c r="H380" s="565"/>
      <c r="I380" s="565"/>
      <c r="J380" s="980"/>
      <c r="K380" s="980"/>
      <c r="L380" s="565"/>
      <c r="M380" s="565"/>
      <c r="N380" s="565"/>
      <c r="O380" s="565"/>
      <c r="P380" s="565"/>
    </row>
    <row r="381" spans="1:16" ht="18">
      <c r="A381" s="565"/>
      <c r="B381" s="565"/>
      <c r="C381" s="565"/>
      <c r="D381" s="565"/>
      <c r="E381" s="978"/>
      <c r="F381" s="981"/>
      <c r="G381" s="981"/>
      <c r="H381" s="565"/>
      <c r="I381" s="565"/>
      <c r="J381" s="565"/>
      <c r="K381" s="565"/>
      <c r="L381" s="565"/>
      <c r="M381" s="565"/>
      <c r="N381" s="565"/>
      <c r="O381" s="565"/>
      <c r="P381" s="565"/>
    </row>
    <row r="382" spans="1:16" ht="18">
      <c r="A382" s="565"/>
      <c r="B382" s="565"/>
      <c r="C382" s="565"/>
      <c r="D382" s="565"/>
      <c r="E382" s="978"/>
      <c r="F382" s="981"/>
      <c r="G382" s="981"/>
      <c r="H382" s="565"/>
      <c r="I382" s="565"/>
      <c r="J382" s="565"/>
      <c r="K382" s="565"/>
      <c r="L382" s="565"/>
      <c r="M382" s="565"/>
      <c r="N382" s="565"/>
      <c r="O382" s="565"/>
      <c r="P382" s="565"/>
    </row>
    <row r="383" spans="1:16" ht="18">
      <c r="A383" s="565"/>
      <c r="B383" s="565"/>
      <c r="C383" s="565"/>
      <c r="D383" s="565"/>
      <c r="E383" s="978"/>
      <c r="F383" s="981"/>
      <c r="G383" s="981"/>
      <c r="H383" s="565"/>
      <c r="I383" s="565"/>
      <c r="J383" s="565"/>
      <c r="K383" s="565"/>
      <c r="L383" s="565"/>
      <c r="M383" s="565"/>
      <c r="N383" s="565"/>
      <c r="O383" s="565"/>
      <c r="P383" s="565"/>
    </row>
    <row r="384" spans="1:16" ht="18">
      <c r="A384" s="565"/>
      <c r="B384" s="565"/>
      <c r="C384" s="565"/>
      <c r="D384" s="565"/>
      <c r="E384" s="978"/>
      <c r="F384" s="981"/>
      <c r="G384" s="981"/>
      <c r="H384" s="565"/>
      <c r="I384" s="565"/>
      <c r="J384" s="565"/>
      <c r="K384" s="565"/>
      <c r="L384" s="565"/>
      <c r="M384" s="565"/>
      <c r="N384" s="565"/>
      <c r="O384" s="565"/>
      <c r="P384" s="565"/>
    </row>
    <row r="385" spans="1:16" ht="18">
      <c r="A385" s="565"/>
      <c r="B385" s="565"/>
      <c r="C385" s="565"/>
      <c r="D385" s="565"/>
      <c r="E385" s="978"/>
      <c r="F385" s="981"/>
      <c r="G385" s="981"/>
      <c r="H385" s="565"/>
      <c r="I385" s="565"/>
      <c r="J385" s="565"/>
      <c r="K385" s="565"/>
      <c r="L385" s="565"/>
      <c r="M385" s="565"/>
      <c r="N385" s="565"/>
      <c r="O385" s="565"/>
      <c r="P385" s="565"/>
    </row>
    <row r="386" spans="1:16" ht="18">
      <c r="A386" s="565"/>
      <c r="B386" s="565"/>
      <c r="C386" s="565"/>
      <c r="D386" s="565"/>
      <c r="E386" s="978"/>
      <c r="F386" s="981"/>
      <c r="G386" s="981"/>
      <c r="H386" s="565"/>
      <c r="I386" s="565"/>
      <c r="J386" s="565"/>
      <c r="K386" s="565"/>
      <c r="L386" s="565"/>
      <c r="M386" s="565"/>
      <c r="N386" s="565"/>
      <c r="O386" s="565"/>
      <c r="P386" s="565"/>
    </row>
    <row r="387" spans="1:16" ht="18">
      <c r="A387" s="565"/>
      <c r="B387" s="565"/>
      <c r="C387" s="565"/>
      <c r="D387" s="978"/>
      <c r="E387" s="978"/>
      <c r="F387" s="981"/>
      <c r="G387" s="981"/>
      <c r="H387" s="565"/>
      <c r="I387" s="565"/>
      <c r="J387" s="565"/>
      <c r="K387" s="565"/>
      <c r="L387" s="565"/>
      <c r="M387" s="565"/>
      <c r="N387" s="565"/>
      <c r="O387" s="565"/>
      <c r="P387" s="565"/>
    </row>
    <row r="388" spans="1:16" ht="18">
      <c r="A388" s="565"/>
      <c r="B388" s="565"/>
      <c r="C388" s="565"/>
      <c r="D388" s="565"/>
      <c r="E388" s="978"/>
      <c r="F388" s="981"/>
      <c r="G388" s="981"/>
      <c r="H388" s="565"/>
      <c r="I388" s="565"/>
      <c r="J388" s="565"/>
      <c r="K388" s="565"/>
      <c r="L388" s="565"/>
      <c r="M388" s="565"/>
      <c r="N388" s="565"/>
      <c r="O388" s="565"/>
      <c r="P388" s="565"/>
    </row>
    <row r="389" spans="1:16" ht="18">
      <c r="A389" s="565"/>
      <c r="B389" s="565"/>
      <c r="C389" s="565"/>
      <c r="D389" s="978"/>
      <c r="E389" s="978"/>
      <c r="F389" s="979"/>
      <c r="G389" s="981"/>
      <c r="H389" s="565"/>
      <c r="I389" s="565"/>
      <c r="J389" s="565"/>
      <c r="K389" s="565"/>
      <c r="L389" s="565"/>
      <c r="M389" s="565"/>
      <c r="N389" s="565"/>
      <c r="O389" s="565"/>
      <c r="P389" s="565"/>
    </row>
    <row r="390" spans="1:16" ht="18">
      <c r="A390" s="565"/>
      <c r="B390" s="565"/>
      <c r="C390" s="565"/>
      <c r="D390" s="565"/>
      <c r="E390" s="565"/>
      <c r="F390" s="981"/>
      <c r="G390" s="981"/>
      <c r="H390" s="565"/>
      <c r="I390" s="565"/>
      <c r="J390" s="565"/>
      <c r="K390" s="565"/>
      <c r="L390" s="565"/>
      <c r="M390" s="565"/>
      <c r="N390" s="565"/>
      <c r="O390" s="565"/>
      <c r="P390" s="565"/>
    </row>
    <row r="391" spans="1:16" ht="18">
      <c r="A391" s="565"/>
      <c r="B391" s="565"/>
      <c r="C391" s="565"/>
      <c r="D391" s="978"/>
      <c r="E391" s="978"/>
      <c r="F391" s="979"/>
      <c r="G391" s="981"/>
      <c r="H391" s="565"/>
      <c r="I391" s="565"/>
      <c r="J391" s="565"/>
      <c r="K391" s="565"/>
      <c r="L391" s="565"/>
      <c r="M391" s="565"/>
      <c r="N391" s="565"/>
      <c r="O391" s="565"/>
      <c r="P391" s="565"/>
    </row>
    <row r="392" spans="1:16" ht="18">
      <c r="A392" s="565"/>
      <c r="B392" s="565"/>
      <c r="C392" s="565"/>
      <c r="D392" s="978"/>
      <c r="E392" s="978"/>
      <c r="F392" s="981"/>
      <c r="G392" s="981"/>
      <c r="H392" s="565"/>
      <c r="I392" s="565"/>
      <c r="J392" s="565"/>
      <c r="K392" s="565"/>
      <c r="L392" s="565"/>
      <c r="M392" s="565"/>
      <c r="N392" s="565"/>
      <c r="O392" s="565"/>
      <c r="P392" s="565"/>
    </row>
    <row r="393" spans="1:16" ht="18">
      <c r="A393" s="565"/>
      <c r="B393" s="565"/>
      <c r="C393" s="565"/>
      <c r="D393" s="565"/>
      <c r="E393" s="978"/>
      <c r="F393" s="981"/>
      <c r="G393" s="981"/>
      <c r="H393" s="565"/>
      <c r="I393" s="565"/>
      <c r="J393" s="565"/>
      <c r="K393" s="565"/>
      <c r="L393" s="565"/>
      <c r="M393" s="565"/>
      <c r="N393" s="565"/>
      <c r="O393" s="565"/>
      <c r="P393" s="565"/>
    </row>
    <row r="394" spans="1:16" ht="18">
      <c r="A394" s="565"/>
      <c r="B394" s="565"/>
      <c r="C394" s="565"/>
      <c r="D394" s="565"/>
      <c r="E394" s="978"/>
      <c r="F394" s="981"/>
      <c r="G394" s="981"/>
      <c r="H394" s="565"/>
      <c r="I394" s="565"/>
      <c r="J394" s="565"/>
      <c r="K394" s="565"/>
      <c r="L394" s="565"/>
      <c r="M394" s="565"/>
      <c r="N394" s="565"/>
      <c r="O394" s="565"/>
      <c r="P394" s="565"/>
    </row>
    <row r="395" spans="1:16" ht="18">
      <c r="A395" s="565"/>
      <c r="B395" s="565"/>
      <c r="C395" s="565"/>
      <c r="D395" s="565"/>
      <c r="E395" s="565"/>
      <c r="F395" s="981"/>
      <c r="G395" s="981"/>
      <c r="H395" s="565"/>
      <c r="I395" s="565"/>
      <c r="J395" s="565"/>
      <c r="K395" s="565"/>
      <c r="L395" s="565"/>
      <c r="M395" s="565"/>
      <c r="N395" s="565"/>
      <c r="O395" s="565"/>
      <c r="P395" s="565"/>
    </row>
    <row r="396" spans="1:16" ht="18">
      <c r="A396" s="565"/>
      <c r="B396" s="565"/>
      <c r="C396" s="565"/>
      <c r="D396" s="565"/>
      <c r="E396" s="565"/>
      <c r="F396" s="981"/>
      <c r="G396" s="981"/>
      <c r="H396" s="565"/>
      <c r="I396" s="565"/>
      <c r="J396" s="565"/>
      <c r="K396" s="565"/>
      <c r="L396" s="565"/>
      <c r="M396" s="565"/>
      <c r="N396" s="565"/>
      <c r="O396" s="565"/>
      <c r="P396" s="565"/>
    </row>
    <row r="397" spans="1:16" ht="18">
      <c r="A397" s="565"/>
      <c r="B397" s="565"/>
      <c r="C397" s="565"/>
      <c r="D397" s="565"/>
      <c r="E397" s="978"/>
      <c r="F397" s="981"/>
      <c r="G397" s="981"/>
      <c r="H397" s="565"/>
      <c r="I397" s="565"/>
      <c r="J397" s="565"/>
      <c r="K397" s="565"/>
      <c r="L397" s="565"/>
      <c r="M397" s="565"/>
      <c r="N397" s="565"/>
      <c r="O397" s="565"/>
      <c r="P397" s="565"/>
    </row>
    <row r="398" spans="1:16" ht="18">
      <c r="A398" s="565"/>
      <c r="B398" s="565"/>
      <c r="C398" s="565"/>
      <c r="D398" s="565"/>
      <c r="E398" s="978"/>
      <c r="F398" s="981"/>
      <c r="G398" s="981"/>
      <c r="H398" s="565"/>
      <c r="I398" s="565"/>
      <c r="J398" s="565"/>
      <c r="K398" s="565"/>
      <c r="L398" s="565"/>
      <c r="M398" s="565"/>
      <c r="N398" s="565"/>
      <c r="O398" s="565"/>
      <c r="P398" s="565"/>
    </row>
    <row r="399" spans="1:16" ht="18">
      <c r="A399" s="565"/>
      <c r="B399" s="565"/>
      <c r="C399" s="565"/>
      <c r="D399" s="565"/>
      <c r="E399" s="978"/>
      <c r="F399" s="981"/>
      <c r="G399" s="981"/>
      <c r="H399" s="565"/>
      <c r="I399" s="565"/>
      <c r="J399" s="565"/>
      <c r="K399" s="565"/>
      <c r="L399" s="565"/>
      <c r="M399" s="565"/>
      <c r="N399" s="565"/>
      <c r="O399" s="565"/>
      <c r="P399" s="565"/>
    </row>
    <row r="400" spans="1:16" ht="18">
      <c r="A400" s="565"/>
      <c r="B400" s="565"/>
      <c r="C400" s="565"/>
      <c r="D400" s="565"/>
      <c r="E400" s="978"/>
      <c r="F400" s="981"/>
      <c r="G400" s="981"/>
      <c r="H400" s="565"/>
      <c r="I400" s="565"/>
      <c r="J400" s="565"/>
      <c r="K400" s="565"/>
      <c r="L400" s="565"/>
      <c r="M400" s="565"/>
      <c r="N400" s="565"/>
      <c r="O400" s="565"/>
      <c r="P400" s="565"/>
    </row>
    <row r="401" spans="1:16" ht="18">
      <c r="A401" s="565"/>
      <c r="B401" s="565"/>
      <c r="C401" s="565"/>
      <c r="D401" s="565"/>
      <c r="E401" s="565"/>
      <c r="F401" s="981"/>
      <c r="G401" s="981"/>
      <c r="H401" s="565"/>
      <c r="I401" s="565"/>
      <c r="J401" s="565"/>
      <c r="K401" s="565"/>
      <c r="L401" s="565"/>
      <c r="M401" s="565"/>
      <c r="N401" s="565"/>
      <c r="O401" s="565"/>
      <c r="P401" s="565"/>
    </row>
    <row r="402" spans="1:16" ht="18">
      <c r="A402" s="565"/>
      <c r="B402" s="565"/>
      <c r="C402" s="565"/>
      <c r="D402" s="565"/>
      <c r="E402" s="565"/>
      <c r="F402" s="981"/>
      <c r="G402" s="981"/>
      <c r="H402" s="565"/>
      <c r="I402" s="565"/>
      <c r="J402" s="565"/>
      <c r="K402" s="565"/>
      <c r="L402" s="565"/>
      <c r="M402" s="565"/>
      <c r="N402" s="565"/>
      <c r="O402" s="565"/>
      <c r="P402" s="565"/>
    </row>
    <row r="403" spans="1:16" ht="18">
      <c r="A403" s="565"/>
      <c r="B403" s="565"/>
      <c r="C403" s="565"/>
      <c r="D403" s="565"/>
      <c r="E403" s="978"/>
      <c r="F403" s="981"/>
      <c r="G403" s="981"/>
      <c r="H403" s="565"/>
      <c r="I403" s="565"/>
      <c r="J403" s="565"/>
      <c r="K403" s="565"/>
      <c r="L403" s="565"/>
      <c r="M403" s="565"/>
      <c r="N403" s="565"/>
      <c r="O403" s="565"/>
      <c r="P403" s="565"/>
    </row>
    <row r="404" spans="1:16" ht="18">
      <c r="A404" s="565"/>
      <c r="B404" s="565"/>
      <c r="C404" s="565"/>
      <c r="D404" s="565"/>
      <c r="E404" s="565"/>
      <c r="F404" s="981"/>
      <c r="G404" s="981"/>
      <c r="H404" s="565"/>
      <c r="I404" s="565"/>
      <c r="J404" s="565"/>
      <c r="K404" s="565"/>
      <c r="L404" s="565"/>
      <c r="M404" s="565"/>
      <c r="N404" s="565"/>
      <c r="O404" s="565"/>
      <c r="P404" s="565"/>
    </row>
    <row r="405" spans="1:16" ht="18">
      <c r="A405" s="565"/>
      <c r="B405" s="565"/>
      <c r="C405" s="565"/>
      <c r="D405" s="565"/>
      <c r="E405" s="978"/>
      <c r="F405" s="981"/>
      <c r="G405" s="981"/>
      <c r="H405" s="565"/>
      <c r="I405" s="565"/>
      <c r="J405" s="565"/>
      <c r="K405" s="565"/>
      <c r="L405" s="565"/>
      <c r="M405" s="565"/>
      <c r="N405" s="565"/>
      <c r="O405" s="565"/>
      <c r="P405" s="565"/>
    </row>
    <row r="406" spans="1:16" ht="18">
      <c r="A406" s="565"/>
      <c r="B406" s="565"/>
      <c r="C406" s="565"/>
      <c r="D406" s="565"/>
      <c r="E406" s="978"/>
      <c r="F406" s="981"/>
      <c r="G406" s="981"/>
      <c r="H406" s="565"/>
      <c r="I406" s="565"/>
      <c r="J406" s="565"/>
      <c r="K406" s="565"/>
      <c r="L406" s="565"/>
      <c r="M406" s="565"/>
      <c r="N406" s="565"/>
      <c r="O406" s="565"/>
      <c r="P406" s="565"/>
    </row>
    <row r="407" spans="1:16" ht="18">
      <c r="A407" s="565"/>
      <c r="B407" s="565"/>
      <c r="C407" s="565"/>
      <c r="D407" s="978"/>
      <c r="E407" s="978"/>
      <c r="F407" s="981"/>
      <c r="G407" s="981"/>
      <c r="H407" s="565"/>
      <c r="I407" s="565"/>
      <c r="J407" s="565"/>
      <c r="K407" s="565"/>
      <c r="L407" s="565"/>
      <c r="M407" s="565"/>
      <c r="N407" s="565"/>
      <c r="O407" s="565"/>
      <c r="P407" s="565"/>
    </row>
    <row r="408" spans="1:16" ht="18">
      <c r="A408" s="565"/>
      <c r="B408" s="565"/>
      <c r="C408" s="565"/>
      <c r="D408" s="978"/>
      <c r="E408" s="978"/>
      <c r="F408" s="979"/>
      <c r="G408" s="981"/>
      <c r="H408" s="565"/>
      <c r="I408" s="565"/>
      <c r="J408" s="565"/>
      <c r="K408" s="565"/>
      <c r="L408" s="565"/>
      <c r="M408" s="565"/>
      <c r="N408" s="565"/>
      <c r="O408" s="565"/>
      <c r="P408" s="565"/>
    </row>
    <row r="409" spans="1:16" ht="18">
      <c r="A409" s="565"/>
      <c r="B409" s="565"/>
      <c r="C409" s="565"/>
      <c r="D409" s="978"/>
      <c r="E409" s="978"/>
      <c r="F409" s="981"/>
      <c r="G409" s="981"/>
      <c r="H409" s="565"/>
      <c r="I409" s="565"/>
      <c r="J409" s="565"/>
      <c r="K409" s="565"/>
      <c r="L409" s="565"/>
      <c r="M409" s="565"/>
      <c r="N409" s="565"/>
      <c r="O409" s="565"/>
      <c r="P409" s="565"/>
    </row>
    <row r="410" spans="1:16" ht="18">
      <c r="A410" s="565"/>
      <c r="B410" s="565"/>
      <c r="C410" s="565"/>
      <c r="D410" s="565"/>
      <c r="E410" s="978"/>
      <c r="F410" s="981"/>
      <c r="G410" s="981"/>
      <c r="H410" s="565"/>
      <c r="I410" s="565"/>
      <c r="J410" s="565"/>
      <c r="K410" s="565"/>
      <c r="L410" s="565"/>
      <c r="M410" s="565"/>
      <c r="N410" s="565"/>
      <c r="O410" s="565"/>
      <c r="P410" s="565"/>
    </row>
    <row r="411" spans="1:16" ht="18">
      <c r="A411" s="565"/>
      <c r="B411" s="565"/>
      <c r="C411" s="565"/>
      <c r="D411" s="565"/>
      <c r="E411" s="978"/>
      <c r="F411" s="981"/>
      <c r="G411" s="981"/>
      <c r="H411" s="565"/>
      <c r="I411" s="565"/>
      <c r="J411" s="565"/>
      <c r="K411" s="565"/>
      <c r="L411" s="565"/>
      <c r="M411" s="565"/>
      <c r="N411" s="565"/>
      <c r="O411" s="565"/>
      <c r="P411" s="565"/>
    </row>
    <row r="412" spans="1:16" ht="18">
      <c r="A412" s="565"/>
      <c r="B412" s="565"/>
      <c r="C412" s="565"/>
      <c r="D412" s="565"/>
      <c r="E412" s="978"/>
      <c r="F412" s="981"/>
      <c r="G412" s="981"/>
      <c r="H412" s="565"/>
      <c r="I412" s="565"/>
      <c r="J412" s="565"/>
      <c r="K412" s="565"/>
      <c r="L412" s="565"/>
      <c r="M412" s="565"/>
      <c r="N412" s="565"/>
      <c r="O412" s="565"/>
      <c r="P412" s="565"/>
    </row>
    <row r="413" spans="1:16" ht="18">
      <c r="A413" s="565"/>
      <c r="B413" s="565"/>
      <c r="C413" s="565"/>
      <c r="D413" s="978"/>
      <c r="E413" s="978"/>
      <c r="F413" s="981"/>
      <c r="G413" s="981"/>
      <c r="H413" s="565"/>
      <c r="I413" s="565"/>
      <c r="J413" s="565"/>
      <c r="K413" s="565"/>
      <c r="L413" s="565"/>
      <c r="M413" s="565"/>
      <c r="N413" s="565"/>
      <c r="O413" s="565"/>
      <c r="P413" s="565"/>
    </row>
    <row r="414" spans="1:16" ht="18">
      <c r="A414" s="565"/>
      <c r="B414" s="565"/>
      <c r="C414" s="565"/>
      <c r="D414" s="978"/>
      <c r="E414" s="978"/>
      <c r="F414" s="979"/>
      <c r="G414" s="981"/>
      <c r="H414" s="565"/>
      <c r="I414" s="565"/>
      <c r="J414" s="565"/>
      <c r="K414" s="565"/>
      <c r="L414" s="565"/>
      <c r="M414" s="565"/>
      <c r="N414" s="565"/>
      <c r="O414" s="565"/>
      <c r="P414" s="565"/>
    </row>
    <row r="415" spans="1:16" ht="18">
      <c r="A415" s="565"/>
      <c r="B415" s="565"/>
      <c r="C415" s="565"/>
      <c r="D415" s="978"/>
      <c r="E415" s="978"/>
      <c r="F415" s="981"/>
      <c r="G415" s="981"/>
      <c r="H415" s="565"/>
      <c r="I415" s="565"/>
      <c r="J415" s="565"/>
      <c r="K415" s="565"/>
      <c r="L415" s="565"/>
      <c r="M415" s="565"/>
      <c r="N415" s="565"/>
      <c r="O415" s="565"/>
      <c r="P415" s="565"/>
    </row>
    <row r="416" spans="1:16" ht="18">
      <c r="A416" s="565"/>
      <c r="B416" s="565"/>
      <c r="C416" s="565"/>
      <c r="D416" s="978"/>
      <c r="E416" s="978"/>
      <c r="F416" s="981"/>
      <c r="G416" s="981"/>
      <c r="H416" s="565"/>
      <c r="I416" s="565"/>
      <c r="J416" s="565"/>
      <c r="K416" s="565"/>
      <c r="L416" s="565"/>
      <c r="M416" s="565"/>
      <c r="N416" s="565"/>
      <c r="O416" s="565"/>
      <c r="P416" s="565"/>
    </row>
    <row r="417" spans="1:16" ht="18">
      <c r="A417" s="565"/>
      <c r="B417" s="565"/>
      <c r="C417" s="565"/>
      <c r="D417" s="978"/>
      <c r="E417" s="978"/>
      <c r="F417" s="981"/>
      <c r="G417" s="981"/>
      <c r="H417" s="565"/>
      <c r="I417" s="565"/>
      <c r="J417" s="565"/>
      <c r="K417" s="565"/>
      <c r="L417" s="565"/>
      <c r="M417" s="565"/>
      <c r="N417" s="565"/>
      <c r="O417" s="565"/>
      <c r="P417" s="565"/>
    </row>
    <row r="418" spans="1:16" ht="18">
      <c r="A418" s="565"/>
      <c r="B418" s="565"/>
      <c r="C418" s="565"/>
      <c r="D418" s="978"/>
      <c r="E418" s="978"/>
      <c r="F418" s="981"/>
      <c r="G418" s="981"/>
      <c r="H418" s="565"/>
      <c r="I418" s="565"/>
      <c r="J418" s="565"/>
      <c r="K418" s="565"/>
      <c r="L418" s="565"/>
      <c r="M418" s="565"/>
      <c r="N418" s="565"/>
      <c r="O418" s="565"/>
      <c r="P418" s="565"/>
    </row>
    <row r="419" spans="1:16" ht="18">
      <c r="A419" s="565"/>
      <c r="B419" s="565"/>
      <c r="C419" s="565"/>
      <c r="D419" s="978"/>
      <c r="E419" s="978"/>
      <c r="F419" s="981"/>
      <c r="G419" s="981"/>
      <c r="H419" s="565"/>
      <c r="I419" s="565"/>
      <c r="J419" s="565"/>
      <c r="K419" s="565"/>
      <c r="L419" s="565"/>
      <c r="M419" s="565"/>
      <c r="N419" s="565"/>
      <c r="O419" s="565"/>
      <c r="P419" s="565"/>
    </row>
    <row r="420" spans="1:16" ht="18">
      <c r="A420" s="565"/>
      <c r="B420" s="565"/>
      <c r="C420" s="565"/>
      <c r="D420" s="978"/>
      <c r="E420" s="978"/>
      <c r="F420" s="981"/>
      <c r="G420" s="981"/>
      <c r="H420" s="565"/>
      <c r="I420" s="565"/>
      <c r="J420" s="565"/>
      <c r="K420" s="565"/>
      <c r="L420" s="565"/>
      <c r="M420" s="565"/>
      <c r="N420" s="565"/>
      <c r="O420" s="565"/>
      <c r="P420" s="565"/>
    </row>
    <row r="421" spans="1:16" ht="18">
      <c r="A421" s="565"/>
      <c r="B421" s="565"/>
      <c r="C421" s="565"/>
      <c r="D421" s="978"/>
      <c r="E421" s="978"/>
      <c r="F421" s="981"/>
      <c r="G421" s="981"/>
      <c r="H421" s="565"/>
      <c r="I421" s="565"/>
      <c r="J421" s="565"/>
      <c r="K421" s="565"/>
      <c r="L421" s="565"/>
      <c r="M421" s="565"/>
      <c r="N421" s="565"/>
      <c r="O421" s="565"/>
      <c r="P421" s="565"/>
    </row>
    <row r="422" spans="1:16" ht="18">
      <c r="A422" s="565"/>
      <c r="B422" s="565"/>
      <c r="C422" s="565"/>
      <c r="D422" s="978"/>
      <c r="E422" s="978"/>
      <c r="F422" s="981"/>
      <c r="G422" s="981"/>
      <c r="H422" s="565"/>
      <c r="I422" s="565"/>
      <c r="J422" s="565"/>
      <c r="K422" s="565"/>
      <c r="L422" s="565"/>
      <c r="M422" s="565"/>
      <c r="N422" s="565"/>
      <c r="O422" s="565"/>
      <c r="P422" s="565"/>
    </row>
    <row r="423" spans="1:16" ht="18">
      <c r="A423" s="565"/>
      <c r="B423" s="565"/>
      <c r="C423" s="565"/>
      <c r="D423" s="978"/>
      <c r="E423" s="978"/>
      <c r="F423" s="981"/>
      <c r="G423" s="981"/>
      <c r="H423" s="565"/>
      <c r="I423" s="565"/>
      <c r="J423" s="565"/>
      <c r="K423" s="565"/>
      <c r="L423" s="565"/>
      <c r="M423" s="565"/>
      <c r="N423" s="565"/>
      <c r="O423" s="565"/>
      <c r="P423" s="565"/>
    </row>
    <row r="424" spans="1:16" ht="18">
      <c r="A424" s="565"/>
      <c r="B424" s="565"/>
      <c r="C424" s="565"/>
      <c r="D424" s="978"/>
      <c r="E424" s="978"/>
      <c r="F424" s="981"/>
      <c r="G424" s="981"/>
      <c r="H424" s="565"/>
      <c r="I424" s="565"/>
      <c r="J424" s="565"/>
      <c r="K424" s="565"/>
      <c r="L424" s="565"/>
      <c r="M424" s="565"/>
      <c r="N424" s="565"/>
      <c r="O424" s="565"/>
      <c r="P424" s="565"/>
    </row>
    <row r="425" spans="1:16" ht="18">
      <c r="A425" s="565"/>
      <c r="B425" s="565"/>
      <c r="C425" s="565"/>
      <c r="D425" s="978"/>
      <c r="E425" s="978"/>
      <c r="F425" s="981"/>
      <c r="G425" s="981"/>
      <c r="H425" s="565"/>
      <c r="I425" s="565"/>
      <c r="J425" s="565"/>
      <c r="K425" s="565"/>
      <c r="L425" s="565"/>
      <c r="M425" s="565"/>
      <c r="N425" s="565"/>
      <c r="O425" s="565"/>
      <c r="P425" s="565"/>
    </row>
    <row r="426" spans="1:16" ht="18">
      <c r="A426" s="565"/>
      <c r="B426" s="565"/>
      <c r="C426" s="565"/>
      <c r="D426" s="978"/>
      <c r="E426" s="978"/>
      <c r="F426" s="981"/>
      <c r="G426" s="981"/>
      <c r="H426" s="565"/>
      <c r="I426" s="565"/>
      <c r="J426" s="565"/>
      <c r="K426" s="565"/>
      <c r="L426" s="565"/>
      <c r="M426" s="565"/>
      <c r="N426" s="565"/>
      <c r="O426" s="565"/>
      <c r="P426" s="565"/>
    </row>
    <row r="427" spans="1:16" ht="18">
      <c r="A427" s="565"/>
      <c r="B427" s="565"/>
      <c r="C427" s="565"/>
      <c r="D427" s="978"/>
      <c r="E427" s="978"/>
      <c r="F427" s="981"/>
      <c r="G427" s="981"/>
      <c r="H427" s="565"/>
      <c r="I427" s="565"/>
      <c r="J427" s="565"/>
      <c r="K427" s="565"/>
      <c r="L427" s="565"/>
      <c r="M427" s="565"/>
      <c r="N427" s="565"/>
      <c r="O427" s="565"/>
      <c r="P427" s="565"/>
    </row>
    <row r="428" spans="1:16" ht="18">
      <c r="A428" s="565"/>
      <c r="B428" s="565"/>
      <c r="C428" s="565"/>
      <c r="D428" s="978"/>
      <c r="E428" s="978"/>
      <c r="F428" s="981"/>
      <c r="G428" s="981"/>
      <c r="H428" s="565"/>
      <c r="I428" s="565"/>
      <c r="J428" s="565"/>
      <c r="K428" s="565"/>
      <c r="L428" s="565"/>
      <c r="M428" s="565"/>
      <c r="N428" s="565"/>
      <c r="O428" s="565"/>
      <c r="P428" s="565"/>
    </row>
    <row r="429" spans="1:16" ht="18">
      <c r="A429" s="565"/>
      <c r="B429" s="565"/>
      <c r="C429" s="565"/>
      <c r="D429" s="565"/>
      <c r="E429" s="978"/>
      <c r="F429" s="979"/>
      <c r="G429" s="979"/>
      <c r="H429" s="565"/>
      <c r="I429" s="565"/>
      <c r="J429" s="980"/>
      <c r="K429" s="980"/>
      <c r="L429" s="565"/>
      <c r="M429" s="565"/>
      <c r="N429" s="565"/>
      <c r="O429" s="565"/>
      <c r="P429" s="565"/>
    </row>
    <row r="430" spans="1:16" ht="18">
      <c r="A430" s="565"/>
      <c r="B430" s="565"/>
      <c r="C430" s="565"/>
      <c r="D430" s="565"/>
      <c r="E430" s="978"/>
      <c r="F430" s="979"/>
      <c r="G430" s="979"/>
      <c r="H430" s="565"/>
      <c r="I430" s="565"/>
      <c r="J430" s="980"/>
      <c r="K430" s="980"/>
      <c r="L430" s="565"/>
      <c r="M430" s="565"/>
      <c r="N430" s="565"/>
      <c r="O430" s="565"/>
      <c r="P430" s="565"/>
    </row>
    <row r="431" spans="1:16" ht="18">
      <c r="A431" s="565"/>
      <c r="B431" s="565"/>
      <c r="C431" s="565"/>
      <c r="D431" s="565"/>
      <c r="E431" s="978"/>
      <c r="F431" s="979"/>
      <c r="G431" s="979"/>
      <c r="H431" s="565"/>
      <c r="I431" s="565"/>
      <c r="J431" s="980"/>
      <c r="K431" s="980"/>
      <c r="L431" s="565"/>
      <c r="M431" s="565"/>
      <c r="N431" s="565"/>
      <c r="O431" s="565"/>
      <c r="P431" s="565"/>
    </row>
    <row r="432" spans="1:16" ht="18">
      <c r="A432" s="565"/>
      <c r="B432" s="565"/>
      <c r="C432" s="565"/>
      <c r="D432" s="978"/>
      <c r="E432" s="978"/>
      <c r="F432" s="979"/>
      <c r="G432" s="981"/>
      <c r="H432" s="565"/>
      <c r="I432" s="565"/>
      <c r="J432" s="980"/>
      <c r="K432" s="565"/>
      <c r="L432" s="565"/>
      <c r="M432" s="565"/>
      <c r="N432" s="565"/>
      <c r="O432" s="565"/>
      <c r="P432" s="565"/>
    </row>
    <row r="433" spans="1:16" ht="18">
      <c r="A433" s="565"/>
      <c r="B433" s="565"/>
      <c r="C433" s="565"/>
      <c r="D433" s="978"/>
      <c r="E433" s="978"/>
      <c r="F433" s="981"/>
      <c r="G433" s="981"/>
      <c r="H433" s="565"/>
      <c r="I433" s="565"/>
      <c r="J433" s="565"/>
      <c r="K433" s="565"/>
      <c r="L433" s="565"/>
      <c r="M433" s="565"/>
      <c r="N433" s="565"/>
      <c r="O433" s="565"/>
      <c r="P433" s="565"/>
    </row>
    <row r="434" spans="1:16" ht="18">
      <c r="A434" s="565"/>
      <c r="B434" s="565"/>
      <c r="C434" s="565"/>
      <c r="D434" s="978"/>
      <c r="E434" s="978"/>
      <c r="F434" s="981"/>
      <c r="G434" s="981"/>
      <c r="H434" s="565"/>
      <c r="I434" s="565"/>
      <c r="J434" s="565"/>
      <c r="K434" s="565"/>
      <c r="L434" s="565"/>
      <c r="M434" s="565"/>
      <c r="N434" s="565"/>
      <c r="O434" s="565"/>
      <c r="P434" s="565"/>
    </row>
    <row r="435" spans="1:16" ht="18">
      <c r="A435" s="565"/>
      <c r="B435" s="565"/>
      <c r="C435" s="565"/>
      <c r="D435" s="978"/>
      <c r="E435" s="978"/>
      <c r="F435" s="981"/>
      <c r="G435" s="981"/>
      <c r="H435" s="565"/>
      <c r="I435" s="565"/>
      <c r="J435" s="565"/>
      <c r="K435" s="565"/>
      <c r="L435" s="565"/>
      <c r="M435" s="565"/>
      <c r="N435" s="565"/>
      <c r="O435" s="565"/>
      <c r="P435" s="565"/>
    </row>
    <row r="436" spans="1:16" ht="18">
      <c r="A436" s="565"/>
      <c r="B436" s="565"/>
      <c r="C436" s="565"/>
      <c r="D436" s="978"/>
      <c r="E436" s="978"/>
      <c r="F436" s="981"/>
      <c r="G436" s="981"/>
      <c r="H436" s="565"/>
      <c r="I436" s="565"/>
      <c r="J436" s="565"/>
      <c r="K436" s="565"/>
      <c r="L436" s="565"/>
      <c r="M436" s="565"/>
      <c r="N436" s="565"/>
      <c r="O436" s="565"/>
      <c r="P436" s="565"/>
    </row>
    <row r="437" spans="1:16" ht="18">
      <c r="A437" s="565"/>
      <c r="B437" s="565"/>
      <c r="C437" s="565"/>
      <c r="D437" s="978"/>
      <c r="E437" s="978"/>
      <c r="F437" s="981"/>
      <c r="G437" s="981"/>
      <c r="H437" s="565"/>
      <c r="I437" s="565"/>
      <c r="J437" s="565"/>
      <c r="K437" s="565"/>
      <c r="L437" s="565"/>
      <c r="M437" s="565"/>
      <c r="N437" s="565"/>
      <c r="O437" s="565"/>
      <c r="P437" s="565"/>
    </row>
    <row r="438" spans="1:16" ht="18">
      <c r="A438" s="565"/>
      <c r="B438" s="565"/>
      <c r="C438" s="565"/>
      <c r="D438" s="978"/>
      <c r="E438" s="978"/>
      <c r="F438" s="981"/>
      <c r="G438" s="981"/>
      <c r="H438" s="565"/>
      <c r="I438" s="565"/>
      <c r="J438" s="565"/>
      <c r="K438" s="565"/>
      <c r="L438" s="565"/>
      <c r="M438" s="565"/>
      <c r="N438" s="565"/>
      <c r="O438" s="565"/>
      <c r="P438" s="565"/>
    </row>
    <row r="439" spans="1:16" ht="18">
      <c r="A439" s="565"/>
      <c r="B439" s="565"/>
      <c r="C439" s="565"/>
      <c r="D439" s="565"/>
      <c r="E439" s="978"/>
      <c r="F439" s="979"/>
      <c r="G439" s="981"/>
      <c r="H439" s="565"/>
      <c r="I439" s="565"/>
      <c r="J439" s="980"/>
      <c r="K439" s="980"/>
      <c r="L439" s="565"/>
      <c r="M439" s="565"/>
      <c r="N439" s="565"/>
      <c r="O439" s="565"/>
      <c r="P439" s="565"/>
    </row>
    <row r="440" spans="1:16" ht="18">
      <c r="A440" s="565"/>
      <c r="B440" s="565"/>
      <c r="C440" s="565"/>
      <c r="D440" s="978"/>
      <c r="E440" s="978"/>
      <c r="F440" s="981"/>
      <c r="G440" s="981"/>
      <c r="H440" s="565"/>
      <c r="I440" s="565"/>
      <c r="J440" s="565"/>
      <c r="K440" s="565"/>
      <c r="L440" s="565"/>
      <c r="M440" s="565"/>
      <c r="N440" s="565"/>
      <c r="O440" s="565"/>
      <c r="P440" s="565"/>
    </row>
    <row r="441" spans="1:16" ht="18">
      <c r="A441" s="565"/>
      <c r="B441" s="565"/>
      <c r="C441" s="565"/>
      <c r="D441" s="978"/>
      <c r="E441" s="978"/>
      <c r="F441" s="981"/>
      <c r="G441" s="981"/>
      <c r="H441" s="565"/>
      <c r="I441" s="565"/>
      <c r="J441" s="565"/>
      <c r="K441" s="565"/>
      <c r="L441" s="565"/>
      <c r="M441" s="565"/>
      <c r="N441" s="565"/>
      <c r="O441" s="565"/>
      <c r="P441" s="565"/>
    </row>
    <row r="442" spans="1:16" ht="18">
      <c r="A442" s="565"/>
      <c r="B442" s="565"/>
      <c r="C442" s="565"/>
      <c r="D442" s="978"/>
      <c r="E442" s="978"/>
      <c r="F442" s="981"/>
      <c r="G442" s="981"/>
      <c r="H442" s="565"/>
      <c r="I442" s="565"/>
      <c r="J442" s="565"/>
      <c r="K442" s="565"/>
      <c r="L442" s="565"/>
      <c r="M442" s="565"/>
      <c r="N442" s="565"/>
      <c r="O442" s="565"/>
      <c r="P442" s="565"/>
    </row>
    <row r="443" spans="1:16" ht="18">
      <c r="A443" s="565"/>
      <c r="B443" s="565"/>
      <c r="C443" s="565"/>
      <c r="D443" s="565"/>
      <c r="E443" s="978"/>
      <c r="F443" s="979"/>
      <c r="G443" s="979"/>
      <c r="H443" s="565"/>
      <c r="I443" s="565"/>
      <c r="J443" s="980"/>
      <c r="K443" s="980"/>
      <c r="L443" s="565"/>
      <c r="M443" s="565"/>
      <c r="N443" s="565"/>
      <c r="O443" s="565"/>
      <c r="P443" s="565"/>
    </row>
    <row r="444" spans="1:16" ht="18">
      <c r="A444" s="565"/>
      <c r="B444" s="565"/>
      <c r="C444" s="565"/>
      <c r="D444" s="565"/>
      <c r="E444" s="978"/>
      <c r="F444" s="979"/>
      <c r="G444" s="981"/>
      <c r="H444" s="565"/>
      <c r="I444" s="565"/>
      <c r="J444" s="980"/>
      <c r="K444" s="980"/>
      <c r="L444" s="565"/>
      <c r="M444" s="565"/>
      <c r="N444" s="565"/>
      <c r="O444" s="565"/>
      <c r="P444" s="565"/>
    </row>
    <row r="445" spans="1:16" ht="18">
      <c r="A445" s="565"/>
      <c r="B445" s="565"/>
      <c r="C445" s="565"/>
      <c r="D445" s="978"/>
      <c r="E445" s="978"/>
      <c r="F445" s="981"/>
      <c r="G445" s="981"/>
      <c r="H445" s="565"/>
      <c r="I445" s="565"/>
      <c r="J445" s="565"/>
      <c r="K445" s="565"/>
      <c r="L445" s="565"/>
      <c r="M445" s="565"/>
      <c r="N445" s="565"/>
      <c r="O445" s="565"/>
      <c r="P445" s="565"/>
    </row>
    <row r="446" spans="1:16" ht="18">
      <c r="A446" s="565"/>
      <c r="B446" s="565"/>
      <c r="C446" s="565"/>
      <c r="D446" s="978"/>
      <c r="E446" s="978"/>
      <c r="F446" s="981"/>
      <c r="G446" s="981"/>
      <c r="H446" s="565"/>
      <c r="I446" s="565"/>
      <c r="J446" s="565"/>
      <c r="K446" s="565"/>
      <c r="L446" s="565"/>
      <c r="M446" s="565"/>
      <c r="N446" s="565"/>
      <c r="O446" s="565"/>
      <c r="P446" s="565"/>
    </row>
    <row r="447" spans="1:16" ht="18">
      <c r="A447" s="565"/>
      <c r="B447" s="565"/>
      <c r="C447" s="565"/>
      <c r="D447" s="565"/>
      <c r="E447" s="978"/>
      <c r="F447" s="981"/>
      <c r="G447" s="979"/>
      <c r="H447" s="565"/>
      <c r="I447" s="565"/>
      <c r="J447" s="565"/>
      <c r="K447" s="980"/>
      <c r="L447" s="565"/>
      <c r="M447" s="565"/>
      <c r="N447" s="565"/>
      <c r="O447" s="565"/>
      <c r="P447" s="565"/>
    </row>
    <row r="448" spans="1:16" ht="18">
      <c r="A448" s="565"/>
      <c r="B448" s="565"/>
      <c r="C448" s="565"/>
      <c r="D448" s="565"/>
      <c r="E448" s="978"/>
      <c r="F448" s="981"/>
      <c r="G448" s="979"/>
      <c r="H448" s="565"/>
      <c r="I448" s="565"/>
      <c r="J448" s="565"/>
      <c r="K448" s="980"/>
      <c r="L448" s="565"/>
      <c r="M448" s="565"/>
      <c r="N448" s="565"/>
      <c r="O448" s="565"/>
      <c r="P448" s="565"/>
    </row>
    <row r="449" spans="1:16" ht="18">
      <c r="A449" s="565"/>
      <c r="B449" s="565"/>
      <c r="C449" s="565"/>
      <c r="D449" s="565"/>
      <c r="E449" s="978"/>
      <c r="F449" s="981"/>
      <c r="G449" s="981"/>
      <c r="H449" s="565"/>
      <c r="I449" s="565"/>
      <c r="J449" s="565"/>
      <c r="K449" s="980"/>
      <c r="L449" s="565"/>
      <c r="M449" s="565"/>
      <c r="N449" s="565"/>
      <c r="O449" s="565"/>
      <c r="P449" s="565"/>
    </row>
    <row r="450" spans="1:16" ht="18">
      <c r="A450" s="565"/>
      <c r="B450" s="565"/>
      <c r="C450" s="565"/>
      <c r="D450" s="978"/>
      <c r="E450" s="978"/>
      <c r="F450" s="981"/>
      <c r="G450" s="981"/>
      <c r="H450" s="565"/>
      <c r="I450" s="565"/>
      <c r="J450" s="565"/>
      <c r="K450" s="565"/>
      <c r="L450" s="565"/>
      <c r="M450" s="565"/>
      <c r="N450" s="565"/>
      <c r="O450" s="565"/>
      <c r="P450" s="565"/>
    </row>
    <row r="451" spans="1:16" ht="18">
      <c r="A451" s="565"/>
      <c r="B451" s="565"/>
      <c r="C451" s="565"/>
      <c r="D451" s="978"/>
      <c r="E451" s="978"/>
      <c r="F451" s="981"/>
      <c r="G451" s="981"/>
      <c r="H451" s="565"/>
      <c r="I451" s="565"/>
      <c r="J451" s="565"/>
      <c r="K451" s="565"/>
      <c r="L451" s="565"/>
      <c r="M451" s="565"/>
      <c r="N451" s="565"/>
      <c r="O451" s="565"/>
      <c r="P451" s="565"/>
    </row>
    <row r="452" spans="1:16" ht="18">
      <c r="A452" s="565"/>
      <c r="B452" s="565"/>
      <c r="C452" s="565"/>
      <c r="D452" s="978"/>
      <c r="E452" s="978"/>
      <c r="F452" s="981"/>
      <c r="G452" s="981"/>
      <c r="H452" s="565"/>
      <c r="I452" s="565"/>
      <c r="J452" s="565"/>
      <c r="K452" s="565"/>
      <c r="L452" s="565"/>
      <c r="M452" s="565"/>
      <c r="N452" s="565"/>
      <c r="O452" s="565"/>
      <c r="P452" s="565"/>
    </row>
    <row r="453" spans="1:16" ht="18">
      <c r="A453" s="565"/>
      <c r="B453" s="565"/>
      <c r="C453" s="565"/>
      <c r="D453" s="978"/>
      <c r="E453" s="978"/>
      <c r="F453" s="981"/>
      <c r="G453" s="981"/>
      <c r="H453" s="565"/>
      <c r="I453" s="565"/>
      <c r="J453" s="565"/>
      <c r="K453" s="565"/>
      <c r="L453" s="565"/>
      <c r="M453" s="565"/>
      <c r="N453" s="565"/>
      <c r="O453" s="565"/>
      <c r="P453" s="565"/>
    </row>
    <row r="454" spans="1:16" ht="18">
      <c r="A454" s="565"/>
      <c r="B454" s="565"/>
      <c r="C454" s="565"/>
      <c r="D454" s="978"/>
      <c r="E454" s="978"/>
      <c r="F454" s="981"/>
      <c r="G454" s="981"/>
      <c r="H454" s="565"/>
      <c r="I454" s="565"/>
      <c r="J454" s="565"/>
      <c r="K454" s="565"/>
      <c r="L454" s="565"/>
      <c r="M454" s="565"/>
      <c r="N454" s="565"/>
      <c r="O454" s="565"/>
      <c r="P454" s="565"/>
    </row>
    <row r="455" spans="1:16" ht="18">
      <c r="A455" s="565"/>
      <c r="B455" s="565"/>
      <c r="C455" s="565"/>
      <c r="D455" s="978"/>
      <c r="E455" s="978"/>
      <c r="F455" s="981"/>
      <c r="G455" s="981"/>
      <c r="H455" s="565"/>
      <c r="I455" s="565"/>
      <c r="J455" s="565"/>
      <c r="K455" s="565"/>
      <c r="L455" s="565"/>
      <c r="M455" s="565"/>
      <c r="N455" s="565"/>
      <c r="O455" s="565"/>
      <c r="P455" s="565"/>
    </row>
    <row r="456" spans="1:16" ht="18">
      <c r="A456" s="565"/>
      <c r="B456" s="565"/>
      <c r="C456" s="565"/>
      <c r="D456" s="978"/>
      <c r="E456" s="978"/>
      <c r="F456" s="981"/>
      <c r="G456" s="981"/>
      <c r="H456" s="565"/>
      <c r="I456" s="565"/>
      <c r="J456" s="565"/>
      <c r="K456" s="565"/>
      <c r="L456" s="565"/>
      <c r="M456" s="565"/>
      <c r="N456" s="565"/>
      <c r="O456" s="565"/>
      <c r="P456" s="565"/>
    </row>
    <row r="457" spans="1:16" ht="18">
      <c r="A457" s="565"/>
      <c r="B457" s="565"/>
      <c r="C457" s="565"/>
      <c r="D457" s="978"/>
      <c r="E457" s="978"/>
      <c r="F457" s="981"/>
      <c r="G457" s="981"/>
      <c r="H457" s="565"/>
      <c r="I457" s="565"/>
      <c r="J457" s="565"/>
      <c r="K457" s="565"/>
      <c r="L457" s="565"/>
      <c r="M457" s="565"/>
      <c r="N457" s="565"/>
      <c r="O457" s="565"/>
      <c r="P457" s="565"/>
    </row>
    <row r="458" spans="1:16" ht="18">
      <c r="A458" s="565"/>
      <c r="B458" s="565"/>
      <c r="C458" s="565"/>
      <c r="D458" s="978"/>
      <c r="E458" s="978"/>
      <c r="F458" s="981"/>
      <c r="G458" s="981"/>
      <c r="H458" s="565"/>
      <c r="I458" s="565"/>
      <c r="J458" s="565"/>
      <c r="K458" s="565"/>
      <c r="L458" s="565"/>
      <c r="M458" s="565"/>
      <c r="N458" s="565"/>
      <c r="O458" s="565"/>
      <c r="P458" s="565"/>
    </row>
    <row r="459" spans="1:16" ht="18">
      <c r="A459" s="565"/>
      <c r="B459" s="565"/>
      <c r="C459" s="565"/>
      <c r="D459" s="978"/>
      <c r="E459" s="978"/>
      <c r="F459" s="981"/>
      <c r="G459" s="981"/>
      <c r="H459" s="565"/>
      <c r="I459" s="565"/>
      <c r="J459" s="565"/>
      <c r="K459" s="565"/>
      <c r="L459" s="565"/>
      <c r="M459" s="565"/>
      <c r="N459" s="565"/>
      <c r="O459" s="565"/>
      <c r="P459" s="565"/>
    </row>
    <row r="460" spans="1:16" ht="18">
      <c r="A460" s="565"/>
      <c r="B460" s="565"/>
      <c r="C460" s="565"/>
      <c r="D460" s="978"/>
      <c r="E460" s="978"/>
      <c r="F460" s="981"/>
      <c r="G460" s="981"/>
      <c r="H460" s="565"/>
      <c r="I460" s="565"/>
      <c r="J460" s="565"/>
      <c r="K460" s="565"/>
      <c r="L460" s="565"/>
      <c r="M460" s="565"/>
      <c r="N460" s="565"/>
      <c r="O460" s="565"/>
      <c r="P460" s="565"/>
    </row>
    <row r="461" spans="1:16" ht="18">
      <c r="A461" s="565"/>
      <c r="B461" s="565"/>
      <c r="C461" s="565"/>
      <c r="D461" s="978"/>
      <c r="E461" s="978"/>
      <c r="F461" s="981"/>
      <c r="G461" s="981"/>
      <c r="H461" s="565"/>
      <c r="I461" s="565"/>
      <c r="J461" s="565"/>
      <c r="K461" s="565"/>
      <c r="L461" s="565"/>
      <c r="M461" s="565"/>
      <c r="N461" s="565"/>
      <c r="O461" s="565"/>
      <c r="P461" s="565"/>
    </row>
    <row r="462" spans="1:16" ht="18">
      <c r="A462" s="565"/>
      <c r="B462" s="565"/>
      <c r="C462" s="565"/>
      <c r="D462" s="978"/>
      <c r="E462" s="978"/>
      <c r="F462" s="981"/>
      <c r="G462" s="981"/>
      <c r="H462" s="565"/>
      <c r="I462" s="565"/>
      <c r="J462" s="565"/>
      <c r="K462" s="565"/>
      <c r="L462" s="565"/>
      <c r="M462" s="565"/>
      <c r="N462" s="565"/>
      <c r="O462" s="565"/>
      <c r="P462" s="565"/>
    </row>
    <row r="463" spans="1:16" ht="18">
      <c r="A463" s="565"/>
      <c r="B463" s="565"/>
      <c r="C463" s="565"/>
      <c r="D463" s="978"/>
      <c r="E463" s="978"/>
      <c r="F463" s="981"/>
      <c r="G463" s="981"/>
      <c r="H463" s="565"/>
      <c r="I463" s="565"/>
      <c r="J463" s="565"/>
      <c r="K463" s="565"/>
      <c r="L463" s="565"/>
      <c r="M463" s="565"/>
      <c r="N463" s="565"/>
      <c r="O463" s="565"/>
      <c r="P463" s="565"/>
    </row>
    <row r="464" spans="1:16" ht="18">
      <c r="A464" s="565"/>
      <c r="B464" s="565"/>
      <c r="C464" s="565"/>
      <c r="D464" s="978"/>
      <c r="E464" s="978"/>
      <c r="F464" s="981"/>
      <c r="G464" s="981"/>
      <c r="H464" s="565"/>
      <c r="I464" s="565"/>
      <c r="J464" s="565"/>
      <c r="K464" s="565"/>
      <c r="L464" s="565"/>
      <c r="M464" s="565"/>
      <c r="N464" s="565"/>
      <c r="O464" s="565"/>
      <c r="P464" s="565"/>
    </row>
    <row r="465" spans="1:16" ht="18">
      <c r="A465" s="565"/>
      <c r="B465" s="565"/>
      <c r="C465" s="565"/>
      <c r="D465" s="978"/>
      <c r="E465" s="978"/>
      <c r="F465" s="981"/>
      <c r="G465" s="981"/>
      <c r="H465" s="565"/>
      <c r="I465" s="565"/>
      <c r="J465" s="565"/>
      <c r="K465" s="565"/>
      <c r="L465" s="565"/>
      <c r="M465" s="565"/>
      <c r="N465" s="565"/>
      <c r="O465" s="565"/>
      <c r="P465" s="565"/>
    </row>
    <row r="466" spans="1:16" ht="18">
      <c r="A466" s="565"/>
      <c r="B466" s="565"/>
      <c r="C466" s="565"/>
      <c r="D466" s="978"/>
      <c r="E466" s="978"/>
      <c r="F466" s="981"/>
      <c r="G466" s="981"/>
      <c r="H466" s="565"/>
      <c r="I466" s="565"/>
      <c r="J466" s="565"/>
      <c r="K466" s="565"/>
      <c r="L466" s="565"/>
      <c r="M466" s="565"/>
      <c r="N466" s="565"/>
      <c r="O466" s="565"/>
      <c r="P466" s="565"/>
    </row>
    <row r="467" spans="1:16" ht="18">
      <c r="A467" s="565"/>
      <c r="B467" s="565"/>
      <c r="C467" s="565"/>
      <c r="D467" s="978"/>
      <c r="E467" s="978"/>
      <c r="F467" s="981"/>
      <c r="G467" s="981"/>
      <c r="H467" s="565"/>
      <c r="I467" s="565"/>
      <c r="J467" s="565"/>
      <c r="K467" s="565"/>
      <c r="L467" s="565"/>
      <c r="M467" s="565"/>
      <c r="N467" s="565"/>
      <c r="O467" s="565"/>
      <c r="P467" s="565"/>
    </row>
    <row r="468" spans="1:16" ht="18">
      <c r="A468" s="565"/>
      <c r="B468" s="565"/>
      <c r="C468" s="565"/>
      <c r="D468" s="978"/>
      <c r="E468" s="978"/>
      <c r="F468" s="981"/>
      <c r="G468" s="981"/>
      <c r="H468" s="565"/>
      <c r="I468" s="565"/>
      <c r="J468" s="565"/>
      <c r="K468" s="565"/>
      <c r="L468" s="565"/>
      <c r="M468" s="565"/>
      <c r="N468" s="565"/>
      <c r="O468" s="565"/>
      <c r="P468" s="565"/>
    </row>
    <row r="469" spans="1:16" ht="18">
      <c r="A469" s="565"/>
      <c r="B469" s="565"/>
      <c r="C469" s="565"/>
      <c r="D469" s="978"/>
      <c r="E469" s="978"/>
      <c r="F469" s="981"/>
      <c r="G469" s="981"/>
      <c r="H469" s="565"/>
      <c r="I469" s="565"/>
      <c r="J469" s="565"/>
      <c r="K469" s="565"/>
      <c r="L469" s="565"/>
      <c r="M469" s="565"/>
      <c r="N469" s="565"/>
      <c r="O469" s="565"/>
      <c r="P469" s="565"/>
    </row>
    <row r="470" spans="1:16" ht="18">
      <c r="A470" s="565"/>
      <c r="B470" s="565"/>
      <c r="C470" s="565"/>
      <c r="D470" s="978"/>
      <c r="E470" s="978"/>
      <c r="F470" s="981"/>
      <c r="G470" s="981"/>
      <c r="H470" s="565"/>
      <c r="I470" s="565"/>
      <c r="J470" s="565"/>
      <c r="K470" s="565"/>
      <c r="L470" s="565"/>
      <c r="M470" s="565"/>
      <c r="N470" s="565"/>
      <c r="O470" s="565"/>
      <c r="P470" s="565"/>
    </row>
    <row r="471" spans="1:16" ht="18">
      <c r="A471" s="565"/>
      <c r="B471" s="565"/>
      <c r="C471" s="565"/>
      <c r="D471" s="565"/>
      <c r="E471" s="978"/>
      <c r="F471" s="981"/>
      <c r="G471" s="979"/>
      <c r="H471" s="565"/>
      <c r="I471" s="565"/>
      <c r="J471" s="565"/>
      <c r="K471" s="980"/>
      <c r="L471" s="565"/>
      <c r="M471" s="565"/>
      <c r="N471" s="565"/>
      <c r="O471" s="565"/>
      <c r="P471" s="565"/>
    </row>
    <row r="472" spans="1:16" ht="18">
      <c r="A472" s="565"/>
      <c r="B472" s="565"/>
      <c r="C472" s="565"/>
      <c r="D472" s="565"/>
      <c r="E472" s="978"/>
      <c r="F472" s="981"/>
      <c r="G472" s="981"/>
      <c r="H472" s="565"/>
      <c r="I472" s="565"/>
      <c r="J472" s="565"/>
      <c r="K472" s="980"/>
      <c r="L472" s="565"/>
      <c r="M472" s="565"/>
      <c r="N472" s="565"/>
      <c r="O472" s="565"/>
      <c r="P472" s="565"/>
    </row>
    <row r="473" spans="1:16" ht="18">
      <c r="A473" s="565"/>
      <c r="B473" s="565"/>
      <c r="C473" s="565"/>
      <c r="D473" s="565"/>
      <c r="E473" s="978"/>
      <c r="F473" s="981"/>
      <c r="G473" s="981"/>
      <c r="H473" s="565"/>
      <c r="I473" s="565"/>
      <c r="J473" s="565"/>
      <c r="K473" s="980"/>
      <c r="L473" s="565"/>
      <c r="M473" s="565"/>
      <c r="N473" s="565"/>
      <c r="O473" s="565"/>
      <c r="P473" s="565"/>
    </row>
    <row r="474" spans="1:16" ht="18">
      <c r="A474" s="565"/>
      <c r="B474" s="565"/>
      <c r="C474" s="565"/>
      <c r="D474" s="978"/>
      <c r="E474" s="978"/>
      <c r="F474" s="981"/>
      <c r="G474" s="981"/>
      <c r="H474" s="565"/>
      <c r="I474" s="565"/>
      <c r="J474" s="565"/>
      <c r="K474" s="565"/>
      <c r="L474" s="565"/>
      <c r="M474" s="565"/>
      <c r="N474" s="565"/>
      <c r="O474" s="565"/>
      <c r="P474" s="565"/>
    </row>
    <row r="475" spans="1:16" ht="18">
      <c r="A475" s="565"/>
      <c r="B475" s="565"/>
      <c r="C475" s="565"/>
      <c r="D475" s="978"/>
      <c r="E475" s="978"/>
      <c r="F475" s="981"/>
      <c r="G475" s="981"/>
      <c r="H475" s="565"/>
      <c r="I475" s="565"/>
      <c r="J475" s="565"/>
      <c r="K475" s="565"/>
      <c r="L475" s="565"/>
      <c r="M475" s="565"/>
      <c r="N475" s="565"/>
      <c r="O475" s="565"/>
      <c r="P475" s="565"/>
    </row>
    <row r="476" spans="1:16" ht="18">
      <c r="A476" s="565"/>
      <c r="B476" s="565"/>
      <c r="C476" s="565"/>
      <c r="D476" s="978"/>
      <c r="E476" s="978"/>
      <c r="F476" s="981"/>
      <c r="G476" s="981"/>
      <c r="H476" s="565"/>
      <c r="I476" s="565"/>
      <c r="J476" s="565"/>
      <c r="K476" s="565"/>
      <c r="L476" s="565"/>
      <c r="M476" s="565"/>
      <c r="N476" s="565"/>
      <c r="O476" s="565"/>
      <c r="P476" s="565"/>
    </row>
    <row r="477" spans="1:16" ht="18">
      <c r="A477" s="565"/>
      <c r="B477" s="565"/>
      <c r="C477" s="565"/>
      <c r="D477" s="978"/>
      <c r="E477" s="978"/>
      <c r="F477" s="981"/>
      <c r="G477" s="981"/>
      <c r="H477" s="565"/>
      <c r="I477" s="565"/>
      <c r="J477" s="565"/>
      <c r="K477" s="565"/>
      <c r="L477" s="565"/>
      <c r="M477" s="565"/>
      <c r="N477" s="565"/>
      <c r="O477" s="565"/>
      <c r="P477" s="565"/>
    </row>
    <row r="478" spans="1:16" ht="18">
      <c r="A478" s="565"/>
      <c r="B478" s="565"/>
      <c r="C478" s="565"/>
      <c r="D478" s="978"/>
      <c r="E478" s="978"/>
      <c r="F478" s="981"/>
      <c r="G478" s="981"/>
      <c r="H478" s="565"/>
      <c r="I478" s="565"/>
      <c r="J478" s="565"/>
      <c r="K478" s="565"/>
      <c r="L478" s="565"/>
      <c r="M478" s="565"/>
      <c r="N478" s="565"/>
      <c r="O478" s="565"/>
      <c r="P478" s="565"/>
    </row>
    <row r="479" spans="1:16" ht="18">
      <c r="A479" s="565"/>
      <c r="B479" s="565"/>
      <c r="C479" s="565"/>
      <c r="D479" s="978"/>
      <c r="E479" s="978"/>
      <c r="F479" s="981"/>
      <c r="G479" s="981"/>
      <c r="H479" s="565"/>
      <c r="I479" s="565"/>
      <c r="J479" s="565"/>
      <c r="K479" s="565"/>
      <c r="L479" s="565"/>
      <c r="M479" s="565"/>
      <c r="N479" s="565"/>
      <c r="O479" s="565"/>
      <c r="P479" s="565"/>
    </row>
    <row r="480" spans="1:16" ht="18">
      <c r="A480" s="565"/>
      <c r="B480" s="565"/>
      <c r="C480" s="565"/>
      <c r="D480" s="978"/>
      <c r="E480" s="978"/>
      <c r="F480" s="981"/>
      <c r="G480" s="981"/>
      <c r="H480" s="565"/>
      <c r="I480" s="565"/>
      <c r="J480" s="565"/>
      <c r="K480" s="565"/>
      <c r="L480" s="565"/>
      <c r="M480" s="565"/>
      <c r="N480" s="565"/>
      <c r="O480" s="565"/>
      <c r="P480" s="565"/>
    </row>
    <row r="481" spans="1:16" ht="18">
      <c r="A481" s="565"/>
      <c r="B481" s="565"/>
      <c r="C481" s="565"/>
      <c r="D481" s="978"/>
      <c r="E481" s="978"/>
      <c r="F481" s="981"/>
      <c r="G481" s="981"/>
      <c r="H481" s="565"/>
      <c r="I481" s="565"/>
      <c r="J481" s="565"/>
      <c r="K481" s="565"/>
      <c r="L481" s="565"/>
      <c r="M481" s="565"/>
      <c r="N481" s="565"/>
      <c r="O481" s="565"/>
      <c r="P481" s="565"/>
    </row>
    <row r="482" spans="1:16" ht="18">
      <c r="A482" s="565"/>
      <c r="B482" s="565"/>
      <c r="C482" s="565"/>
      <c r="D482" s="978"/>
      <c r="E482" s="978"/>
      <c r="F482" s="981"/>
      <c r="G482" s="981"/>
      <c r="H482" s="565"/>
      <c r="I482" s="565"/>
      <c r="J482" s="565"/>
      <c r="K482" s="565"/>
      <c r="L482" s="565"/>
      <c r="M482" s="565"/>
      <c r="N482" s="565"/>
      <c r="O482" s="565"/>
      <c r="P482" s="565"/>
    </row>
    <row r="483" spans="1:16" ht="18">
      <c r="A483" s="565"/>
      <c r="B483" s="565"/>
      <c r="C483" s="565"/>
      <c r="D483" s="978"/>
      <c r="E483" s="978"/>
      <c r="F483" s="981"/>
      <c r="G483" s="981"/>
      <c r="H483" s="565"/>
      <c r="I483" s="565"/>
      <c r="J483" s="565"/>
      <c r="K483" s="565"/>
      <c r="L483" s="565"/>
      <c r="M483" s="565"/>
      <c r="N483" s="565"/>
      <c r="O483" s="565"/>
      <c r="P483" s="565"/>
    </row>
    <row r="484" spans="1:16" ht="18">
      <c r="A484" s="565"/>
      <c r="B484" s="565"/>
      <c r="C484" s="565"/>
      <c r="D484" s="978"/>
      <c r="E484" s="978"/>
      <c r="F484" s="981"/>
      <c r="G484" s="981"/>
      <c r="H484" s="565"/>
      <c r="I484" s="565"/>
      <c r="J484" s="565"/>
      <c r="K484" s="565"/>
      <c r="L484" s="565"/>
      <c r="M484" s="565"/>
      <c r="N484" s="565"/>
      <c r="O484" s="565"/>
      <c r="P484" s="565"/>
    </row>
    <row r="485" spans="1:16" ht="18">
      <c r="A485" s="565"/>
      <c r="B485" s="565"/>
      <c r="C485" s="565"/>
      <c r="D485" s="978"/>
      <c r="E485" s="978"/>
      <c r="F485" s="981"/>
      <c r="G485" s="981"/>
      <c r="H485" s="565"/>
      <c r="I485" s="565"/>
      <c r="J485" s="565"/>
      <c r="K485" s="565"/>
      <c r="L485" s="565"/>
      <c r="M485" s="565"/>
      <c r="N485" s="565"/>
      <c r="O485" s="565"/>
      <c r="P485" s="565"/>
    </row>
    <row r="486" spans="1:16" ht="18">
      <c r="A486" s="565"/>
      <c r="B486" s="565"/>
      <c r="C486" s="565"/>
      <c r="D486" s="978"/>
      <c r="E486" s="978"/>
      <c r="F486" s="981"/>
      <c r="G486" s="981"/>
      <c r="H486" s="565"/>
      <c r="I486" s="565"/>
      <c r="J486" s="565"/>
      <c r="K486" s="565"/>
      <c r="L486" s="565"/>
      <c r="M486" s="565"/>
      <c r="N486" s="565"/>
      <c r="O486" s="565"/>
      <c r="P486" s="565"/>
    </row>
    <row r="487" spans="1:16" ht="18">
      <c r="A487" s="565"/>
      <c r="B487" s="565"/>
      <c r="C487" s="565"/>
      <c r="D487" s="978"/>
      <c r="E487" s="978"/>
      <c r="F487" s="981"/>
      <c r="G487" s="981"/>
      <c r="H487" s="565"/>
      <c r="I487" s="565"/>
      <c r="J487" s="565"/>
      <c r="K487" s="565"/>
      <c r="L487" s="565"/>
      <c r="M487" s="565"/>
      <c r="N487" s="565"/>
      <c r="O487" s="565"/>
      <c r="P487" s="565"/>
    </row>
    <row r="488" spans="1:16" ht="18">
      <c r="A488" s="565"/>
      <c r="B488" s="565"/>
      <c r="C488" s="565"/>
      <c r="D488" s="978"/>
      <c r="E488" s="978"/>
      <c r="F488" s="981"/>
      <c r="G488" s="981"/>
      <c r="H488" s="565"/>
      <c r="I488" s="565"/>
      <c r="J488" s="565"/>
      <c r="K488" s="565"/>
      <c r="L488" s="565"/>
      <c r="M488" s="565"/>
      <c r="N488" s="565"/>
      <c r="O488" s="565"/>
      <c r="P488" s="565"/>
    </row>
    <row r="489" spans="1:16" ht="18">
      <c r="A489" s="565"/>
      <c r="B489" s="565"/>
      <c r="C489" s="565"/>
      <c r="D489" s="978"/>
      <c r="E489" s="978"/>
      <c r="F489" s="981"/>
      <c r="G489" s="981"/>
      <c r="H489" s="565"/>
      <c r="I489" s="565"/>
      <c r="J489" s="565"/>
      <c r="K489" s="565"/>
      <c r="L489" s="565"/>
      <c r="M489" s="565"/>
      <c r="N489" s="565"/>
      <c r="O489" s="565"/>
      <c r="P489" s="565"/>
    </row>
    <row r="490" spans="1:16" ht="18">
      <c r="A490" s="565"/>
      <c r="B490" s="565"/>
      <c r="C490" s="565"/>
      <c r="D490" s="978"/>
      <c r="E490" s="978"/>
      <c r="F490" s="981"/>
      <c r="G490" s="981"/>
      <c r="H490" s="565"/>
      <c r="I490" s="565"/>
      <c r="J490" s="565"/>
      <c r="K490" s="565"/>
      <c r="L490" s="565"/>
      <c r="M490" s="565"/>
      <c r="N490" s="565"/>
      <c r="O490" s="565"/>
      <c r="P490" s="565"/>
    </row>
    <row r="491" spans="1:16" ht="18">
      <c r="A491" s="565"/>
      <c r="B491" s="565"/>
      <c r="C491" s="565"/>
      <c r="D491" s="978"/>
      <c r="E491" s="978"/>
      <c r="F491" s="981"/>
      <c r="G491" s="981"/>
      <c r="H491" s="565"/>
      <c r="I491" s="565"/>
      <c r="J491" s="565"/>
      <c r="K491" s="565"/>
      <c r="L491" s="565"/>
      <c r="M491" s="565"/>
      <c r="N491" s="565"/>
      <c r="O491" s="565"/>
      <c r="P491" s="565"/>
    </row>
    <row r="492" spans="1:16" ht="18">
      <c r="A492" s="565"/>
      <c r="B492" s="565"/>
      <c r="C492" s="565"/>
      <c r="D492" s="978"/>
      <c r="E492" s="978"/>
      <c r="F492" s="981"/>
      <c r="G492" s="981"/>
      <c r="H492" s="565"/>
      <c r="I492" s="565"/>
      <c r="J492" s="565"/>
      <c r="K492" s="565"/>
      <c r="L492" s="565"/>
      <c r="M492" s="565"/>
      <c r="N492" s="565"/>
      <c r="O492" s="565"/>
      <c r="P492" s="565"/>
    </row>
    <row r="493" spans="1:16" ht="18">
      <c r="A493" s="565"/>
      <c r="B493" s="565"/>
      <c r="C493" s="565"/>
      <c r="D493" s="978"/>
      <c r="E493" s="978"/>
      <c r="F493" s="981"/>
      <c r="G493" s="981"/>
      <c r="H493" s="565"/>
      <c r="I493" s="565"/>
      <c r="J493" s="565"/>
      <c r="K493" s="565"/>
      <c r="L493" s="565"/>
      <c r="M493" s="565"/>
      <c r="N493" s="565"/>
      <c r="O493" s="565"/>
      <c r="P493" s="565"/>
    </row>
    <row r="494" spans="1:16" ht="18">
      <c r="A494" s="565"/>
      <c r="B494" s="565"/>
      <c r="C494" s="565"/>
      <c r="D494" s="978"/>
      <c r="E494" s="978"/>
      <c r="F494" s="981"/>
      <c r="G494" s="981"/>
      <c r="H494" s="565"/>
      <c r="I494" s="565"/>
      <c r="J494" s="565"/>
      <c r="K494" s="565"/>
      <c r="L494" s="565"/>
      <c r="M494" s="565"/>
      <c r="N494" s="565"/>
      <c r="O494" s="565"/>
      <c r="P494" s="565"/>
    </row>
    <row r="495" spans="1:16" ht="18">
      <c r="A495" s="565"/>
      <c r="B495" s="565"/>
      <c r="C495" s="565"/>
      <c r="D495" s="978"/>
      <c r="E495" s="978"/>
      <c r="F495" s="981"/>
      <c r="G495" s="981"/>
      <c r="H495" s="565"/>
      <c r="I495" s="565"/>
      <c r="J495" s="565"/>
      <c r="K495" s="565"/>
      <c r="L495" s="565"/>
      <c r="M495" s="565"/>
      <c r="N495" s="565"/>
      <c r="O495" s="565"/>
      <c r="P495" s="565"/>
    </row>
    <row r="496" spans="1:16" ht="18">
      <c r="A496" s="565"/>
      <c r="B496" s="565"/>
      <c r="C496" s="565"/>
      <c r="D496" s="978"/>
      <c r="E496" s="978"/>
      <c r="F496" s="981"/>
      <c r="G496" s="981"/>
      <c r="H496" s="565"/>
      <c r="I496" s="565"/>
      <c r="J496" s="565"/>
      <c r="K496" s="565"/>
      <c r="L496" s="565"/>
      <c r="M496" s="565"/>
      <c r="N496" s="565"/>
      <c r="O496" s="565"/>
      <c r="P496" s="565"/>
    </row>
    <row r="497" spans="1:16" ht="18">
      <c r="A497" s="565"/>
      <c r="B497" s="565"/>
      <c r="C497" s="565"/>
      <c r="D497" s="978"/>
      <c r="E497" s="978"/>
      <c r="F497" s="981"/>
      <c r="G497" s="981"/>
      <c r="H497" s="565"/>
      <c r="I497" s="565"/>
      <c r="J497" s="565"/>
      <c r="K497" s="565"/>
      <c r="L497" s="565"/>
      <c r="M497" s="565"/>
      <c r="N497" s="565"/>
      <c r="O497" s="565"/>
      <c r="P497" s="565"/>
    </row>
    <row r="498" spans="1:16" ht="18">
      <c r="A498" s="565"/>
      <c r="B498" s="565"/>
      <c r="C498" s="565"/>
      <c r="D498" s="978"/>
      <c r="E498" s="978"/>
      <c r="F498" s="981"/>
      <c r="G498" s="981"/>
      <c r="H498" s="565"/>
      <c r="I498" s="565"/>
      <c r="J498" s="565"/>
      <c r="K498" s="565"/>
      <c r="L498" s="565"/>
      <c r="M498" s="565"/>
      <c r="N498" s="565"/>
      <c r="O498" s="565"/>
      <c r="P498" s="565"/>
    </row>
    <row r="499" spans="1:16" ht="18">
      <c r="A499" s="565"/>
      <c r="B499" s="565"/>
      <c r="C499" s="565"/>
      <c r="D499" s="978"/>
      <c r="E499" s="978"/>
      <c r="F499" s="981"/>
      <c r="G499" s="981"/>
      <c r="H499" s="565"/>
      <c r="I499" s="565"/>
      <c r="J499" s="565"/>
      <c r="K499" s="565"/>
      <c r="L499" s="565"/>
      <c r="M499" s="565"/>
      <c r="N499" s="565"/>
      <c r="O499" s="565"/>
      <c r="P499" s="565"/>
    </row>
    <row r="500" spans="1:16" ht="18">
      <c r="A500" s="565"/>
      <c r="B500" s="565"/>
      <c r="C500" s="565"/>
      <c r="D500" s="978"/>
      <c r="E500" s="978"/>
      <c r="F500" s="981"/>
      <c r="G500" s="981"/>
      <c r="H500" s="565"/>
      <c r="I500" s="565"/>
      <c r="J500" s="565"/>
      <c r="K500" s="565"/>
      <c r="L500" s="565"/>
      <c r="M500" s="565"/>
      <c r="N500" s="565"/>
      <c r="O500" s="565"/>
      <c r="P500" s="565"/>
    </row>
    <row r="501" spans="1:16" ht="18">
      <c r="A501" s="565"/>
      <c r="B501" s="565"/>
      <c r="C501" s="565"/>
      <c r="D501" s="978"/>
      <c r="E501" s="978"/>
      <c r="F501" s="981"/>
      <c r="G501" s="981"/>
      <c r="H501" s="565"/>
      <c r="I501" s="565"/>
      <c r="J501" s="565"/>
      <c r="K501" s="565"/>
      <c r="L501" s="565"/>
      <c r="M501" s="565"/>
      <c r="N501" s="565"/>
      <c r="O501" s="565"/>
      <c r="P501" s="565"/>
    </row>
    <row r="502" spans="1:16" ht="18">
      <c r="A502" s="565"/>
      <c r="B502" s="565"/>
      <c r="C502" s="565"/>
      <c r="D502" s="978"/>
      <c r="E502" s="978"/>
      <c r="F502" s="981"/>
      <c r="G502" s="981"/>
      <c r="H502" s="565"/>
      <c r="I502" s="565"/>
      <c r="J502" s="565"/>
      <c r="K502" s="565"/>
      <c r="L502" s="565"/>
      <c r="M502" s="565"/>
      <c r="N502" s="565"/>
      <c r="O502" s="565"/>
      <c r="P502" s="565"/>
    </row>
    <row r="503" spans="1:16" ht="18">
      <c r="A503" s="565"/>
      <c r="B503" s="565"/>
      <c r="C503" s="565"/>
      <c r="D503" s="978"/>
      <c r="E503" s="978"/>
      <c r="F503" s="981"/>
      <c r="G503" s="981"/>
      <c r="H503" s="565"/>
      <c r="I503" s="565"/>
      <c r="J503" s="565"/>
      <c r="K503" s="565"/>
      <c r="L503" s="565"/>
      <c r="M503" s="565"/>
      <c r="N503" s="565"/>
      <c r="O503" s="565"/>
      <c r="P503" s="565"/>
    </row>
    <row r="504" spans="1:16" ht="18">
      <c r="A504" s="565"/>
      <c r="B504" s="565"/>
      <c r="C504" s="565"/>
      <c r="D504" s="978"/>
      <c r="E504" s="978"/>
      <c r="F504" s="981"/>
      <c r="G504" s="981"/>
      <c r="H504" s="565"/>
      <c r="I504" s="565"/>
      <c r="J504" s="565"/>
      <c r="K504" s="565"/>
      <c r="L504" s="565"/>
      <c r="M504" s="565"/>
      <c r="N504" s="565"/>
      <c r="O504" s="565"/>
      <c r="P504" s="565"/>
    </row>
    <row r="505" spans="1:16" ht="18">
      <c r="A505" s="565"/>
      <c r="B505" s="565"/>
      <c r="C505" s="565"/>
      <c r="D505" s="978"/>
      <c r="E505" s="978"/>
      <c r="F505" s="981"/>
      <c r="G505" s="981"/>
      <c r="H505" s="565"/>
      <c r="I505" s="565"/>
      <c r="J505" s="565"/>
      <c r="K505" s="565"/>
      <c r="L505" s="565"/>
      <c r="M505" s="565"/>
      <c r="N505" s="565"/>
      <c r="O505" s="565"/>
      <c r="P505" s="565"/>
    </row>
    <row r="506" spans="1:16" ht="18">
      <c r="A506" s="565"/>
      <c r="B506" s="565"/>
      <c r="C506" s="565"/>
      <c r="D506" s="978"/>
      <c r="E506" s="978"/>
      <c r="F506" s="981"/>
      <c r="G506" s="981"/>
      <c r="H506" s="565"/>
      <c r="I506" s="565"/>
      <c r="J506" s="565"/>
      <c r="K506" s="565"/>
      <c r="L506" s="565"/>
      <c r="M506" s="565"/>
      <c r="N506" s="565"/>
      <c r="O506" s="565"/>
      <c r="P506" s="565"/>
    </row>
    <row r="507" spans="1:16" ht="18">
      <c r="A507" s="565"/>
      <c r="B507" s="565"/>
      <c r="C507" s="565"/>
      <c r="D507" s="978"/>
      <c r="E507" s="978"/>
      <c r="F507" s="981"/>
      <c r="G507" s="981"/>
      <c r="H507" s="565"/>
      <c r="I507" s="565"/>
      <c r="J507" s="565"/>
      <c r="K507" s="565"/>
      <c r="L507" s="565"/>
      <c r="M507" s="565"/>
      <c r="N507" s="565"/>
      <c r="O507" s="565"/>
      <c r="P507" s="565"/>
    </row>
    <row r="508" spans="1:16" ht="18">
      <c r="A508" s="565"/>
      <c r="B508" s="565"/>
      <c r="C508" s="565"/>
      <c r="D508" s="978"/>
      <c r="E508" s="978"/>
      <c r="F508" s="981"/>
      <c r="G508" s="981"/>
      <c r="H508" s="565"/>
      <c r="I508" s="565"/>
      <c r="J508" s="565"/>
      <c r="K508" s="565"/>
      <c r="L508" s="565"/>
      <c r="M508" s="565"/>
      <c r="N508" s="565"/>
      <c r="O508" s="565"/>
      <c r="P508" s="565"/>
    </row>
    <row r="509" spans="1:16" ht="18">
      <c r="A509" s="565"/>
      <c r="B509" s="565"/>
      <c r="C509" s="565"/>
      <c r="D509" s="978"/>
      <c r="E509" s="978"/>
      <c r="F509" s="981"/>
      <c r="G509" s="981"/>
      <c r="H509" s="565"/>
      <c r="I509" s="565"/>
      <c r="J509" s="565"/>
      <c r="K509" s="565"/>
      <c r="L509" s="565"/>
      <c r="M509" s="565"/>
      <c r="N509" s="565"/>
      <c r="O509" s="565"/>
      <c r="P509" s="565"/>
    </row>
    <row r="510" spans="1:16" ht="18">
      <c r="A510" s="565"/>
      <c r="B510" s="565"/>
      <c r="C510" s="565"/>
      <c r="D510" s="978"/>
      <c r="E510" s="978"/>
      <c r="F510" s="981"/>
      <c r="G510" s="981"/>
      <c r="H510" s="565"/>
      <c r="I510" s="565"/>
      <c r="J510" s="565"/>
      <c r="K510" s="565"/>
      <c r="L510" s="565"/>
      <c r="M510" s="565"/>
      <c r="N510" s="565"/>
      <c r="O510" s="565"/>
      <c r="P510" s="565"/>
    </row>
    <row r="511" spans="1:16" ht="18">
      <c r="A511" s="565"/>
      <c r="B511" s="565"/>
      <c r="C511" s="565"/>
      <c r="D511" s="978"/>
      <c r="E511" s="978"/>
      <c r="F511" s="981"/>
      <c r="G511" s="981"/>
      <c r="H511" s="565"/>
      <c r="I511" s="565"/>
      <c r="J511" s="565"/>
      <c r="K511" s="565"/>
      <c r="L511" s="565"/>
      <c r="M511" s="565"/>
      <c r="N511" s="565"/>
      <c r="O511" s="565"/>
      <c r="P511" s="565"/>
    </row>
    <row r="512" spans="1:16" ht="18">
      <c r="A512" s="565"/>
      <c r="B512" s="565"/>
      <c r="C512" s="565"/>
      <c r="D512" s="978"/>
      <c r="E512" s="978"/>
      <c r="F512" s="981"/>
      <c r="G512" s="981"/>
      <c r="H512" s="565"/>
      <c r="I512" s="565"/>
      <c r="J512" s="565"/>
      <c r="K512" s="565"/>
      <c r="L512" s="565"/>
      <c r="M512" s="565"/>
      <c r="N512" s="565"/>
      <c r="O512" s="565"/>
      <c r="P512" s="565"/>
    </row>
    <row r="513" spans="1:16" ht="18">
      <c r="A513" s="565"/>
      <c r="B513" s="565"/>
      <c r="C513" s="565"/>
      <c r="D513" s="978"/>
      <c r="E513" s="978"/>
      <c r="F513" s="981"/>
      <c r="G513" s="981"/>
      <c r="H513" s="565"/>
      <c r="I513" s="565"/>
      <c r="J513" s="565"/>
      <c r="K513" s="565"/>
      <c r="L513" s="565"/>
      <c r="M513" s="565"/>
      <c r="N513" s="565"/>
      <c r="O513" s="565"/>
      <c r="P513" s="565"/>
    </row>
    <row r="514" spans="1:16" ht="18">
      <c r="A514" s="565"/>
      <c r="B514" s="565"/>
      <c r="C514" s="565"/>
      <c r="D514" s="978"/>
      <c r="E514" s="978"/>
      <c r="F514" s="981"/>
      <c r="G514" s="981"/>
      <c r="H514" s="565"/>
      <c r="I514" s="565"/>
      <c r="J514" s="565"/>
      <c r="K514" s="565"/>
      <c r="L514" s="565"/>
      <c r="M514" s="565"/>
      <c r="N514" s="565"/>
      <c r="O514" s="565"/>
      <c r="P514" s="565"/>
    </row>
    <row r="515" spans="1:16" ht="18">
      <c r="A515" s="565"/>
      <c r="B515" s="565"/>
      <c r="C515" s="565"/>
      <c r="D515" s="978"/>
      <c r="E515" s="978"/>
      <c r="F515" s="981"/>
      <c r="G515" s="981"/>
      <c r="H515" s="565"/>
      <c r="I515" s="565"/>
      <c r="J515" s="565"/>
      <c r="K515" s="565"/>
      <c r="L515" s="565"/>
      <c r="M515" s="565"/>
      <c r="N515" s="565"/>
      <c r="O515" s="565"/>
      <c r="P515" s="565"/>
    </row>
    <row r="516" spans="1:16" ht="18">
      <c r="A516" s="565"/>
      <c r="B516" s="565"/>
      <c r="C516" s="565"/>
      <c r="D516" s="978"/>
      <c r="E516" s="978"/>
      <c r="F516" s="981"/>
      <c r="G516" s="981"/>
      <c r="H516" s="565"/>
      <c r="I516" s="565"/>
      <c r="J516" s="565"/>
      <c r="K516" s="565"/>
      <c r="L516" s="565"/>
      <c r="M516" s="565"/>
      <c r="N516" s="565"/>
      <c r="O516" s="565"/>
      <c r="P516" s="565"/>
    </row>
    <row r="517" spans="1:16" ht="18">
      <c r="A517" s="565"/>
      <c r="B517" s="565"/>
      <c r="C517" s="565"/>
      <c r="D517" s="978"/>
      <c r="E517" s="978"/>
      <c r="F517" s="981"/>
      <c r="G517" s="981"/>
      <c r="H517" s="565"/>
      <c r="I517" s="565"/>
      <c r="J517" s="565"/>
      <c r="K517" s="565"/>
      <c r="L517" s="565"/>
      <c r="M517" s="565"/>
      <c r="N517" s="565"/>
      <c r="O517" s="565"/>
      <c r="P517" s="565"/>
    </row>
    <row r="518" spans="1:16" ht="18">
      <c r="A518" s="565"/>
      <c r="B518" s="565"/>
      <c r="C518" s="565"/>
      <c r="D518" s="978"/>
      <c r="E518" s="978"/>
      <c r="F518" s="981"/>
      <c r="G518" s="981"/>
      <c r="H518" s="565"/>
      <c r="I518" s="565"/>
      <c r="J518" s="565"/>
      <c r="K518" s="565"/>
      <c r="L518" s="565"/>
      <c r="M518" s="565"/>
      <c r="N518" s="565"/>
      <c r="O518" s="565"/>
      <c r="P518" s="565"/>
    </row>
    <row r="519" spans="1:16" ht="18">
      <c r="A519" s="565"/>
      <c r="B519" s="565"/>
      <c r="C519" s="565"/>
      <c r="D519" s="978"/>
      <c r="E519" s="978"/>
      <c r="F519" s="981"/>
      <c r="G519" s="981"/>
      <c r="H519" s="565"/>
      <c r="I519" s="565"/>
      <c r="J519" s="565"/>
      <c r="K519" s="565"/>
      <c r="L519" s="565"/>
      <c r="M519" s="565"/>
      <c r="N519" s="565"/>
      <c r="O519" s="565"/>
      <c r="P519" s="565"/>
    </row>
    <row r="520" spans="1:16" ht="18">
      <c r="A520" s="565"/>
      <c r="B520" s="565"/>
      <c r="C520" s="565"/>
      <c r="D520" s="978"/>
      <c r="E520" s="978"/>
      <c r="F520" s="981"/>
      <c r="G520" s="981"/>
      <c r="H520" s="565"/>
      <c r="I520" s="565"/>
      <c r="J520" s="565"/>
      <c r="K520" s="565"/>
      <c r="L520" s="565"/>
      <c r="M520" s="565"/>
      <c r="N520" s="565"/>
      <c r="O520" s="565"/>
      <c r="P520" s="565"/>
    </row>
    <row r="521" spans="1:16" ht="18">
      <c r="A521" s="565"/>
      <c r="B521" s="565"/>
      <c r="C521" s="565"/>
      <c r="D521" s="978"/>
      <c r="E521" s="978"/>
      <c r="F521" s="981"/>
      <c r="G521" s="981"/>
      <c r="H521" s="565"/>
      <c r="I521" s="565"/>
      <c r="J521" s="565"/>
      <c r="K521" s="565"/>
      <c r="L521" s="565"/>
      <c r="M521" s="565"/>
      <c r="N521" s="565"/>
      <c r="O521" s="565"/>
      <c r="P521" s="565"/>
    </row>
    <row r="522" spans="1:16" ht="18">
      <c r="A522" s="565"/>
      <c r="B522" s="565"/>
      <c r="C522" s="565"/>
      <c r="D522" s="978"/>
      <c r="E522" s="978"/>
      <c r="F522" s="981"/>
      <c r="G522" s="981"/>
      <c r="H522" s="565"/>
      <c r="I522" s="565"/>
      <c r="J522" s="565"/>
      <c r="K522" s="565"/>
      <c r="L522" s="565"/>
      <c r="M522" s="565"/>
      <c r="N522" s="565"/>
      <c r="O522" s="565"/>
      <c r="P522" s="565"/>
    </row>
    <row r="523" spans="1:16" ht="18">
      <c r="A523" s="565"/>
      <c r="B523" s="565"/>
      <c r="C523" s="565"/>
      <c r="D523" s="978"/>
      <c r="E523" s="978"/>
      <c r="F523" s="981"/>
      <c r="G523" s="981"/>
      <c r="H523" s="565"/>
      <c r="I523" s="565"/>
      <c r="J523" s="565"/>
      <c r="K523" s="565"/>
      <c r="L523" s="565"/>
      <c r="M523" s="565"/>
      <c r="N523" s="565"/>
      <c r="O523" s="565"/>
      <c r="P523" s="565"/>
    </row>
    <row r="524" spans="1:16" ht="18">
      <c r="A524" s="565"/>
      <c r="B524" s="565"/>
      <c r="C524" s="565"/>
      <c r="D524" s="978"/>
      <c r="E524" s="978"/>
      <c r="F524" s="981"/>
      <c r="G524" s="981"/>
      <c r="H524" s="565"/>
      <c r="I524" s="565"/>
      <c r="J524" s="565"/>
      <c r="K524" s="565"/>
      <c r="L524" s="565"/>
      <c r="M524" s="565"/>
      <c r="N524" s="565"/>
      <c r="O524" s="565"/>
      <c r="P524" s="565"/>
    </row>
    <row r="525" spans="1:16" ht="18">
      <c r="A525" s="565"/>
      <c r="B525" s="565"/>
      <c r="C525" s="565"/>
      <c r="D525" s="978"/>
      <c r="E525" s="978"/>
      <c r="F525" s="981"/>
      <c r="G525" s="981"/>
      <c r="H525" s="565"/>
      <c r="I525" s="565"/>
      <c r="J525" s="565"/>
      <c r="K525" s="565"/>
      <c r="L525" s="565"/>
      <c r="M525" s="565"/>
      <c r="N525" s="565"/>
      <c r="O525" s="565"/>
      <c r="P525" s="565"/>
    </row>
    <row r="526" spans="1:16" ht="18">
      <c r="A526" s="565"/>
      <c r="B526" s="565"/>
      <c r="C526" s="565"/>
      <c r="D526" s="978"/>
      <c r="E526" s="978"/>
      <c r="F526" s="981"/>
      <c r="G526" s="981"/>
      <c r="H526" s="565"/>
      <c r="I526" s="565"/>
      <c r="J526" s="565"/>
      <c r="K526" s="565"/>
      <c r="L526" s="565"/>
      <c r="M526" s="565"/>
      <c r="N526" s="565"/>
      <c r="O526" s="565"/>
      <c r="P526" s="565"/>
    </row>
    <row r="527" spans="1:16" ht="18">
      <c r="A527" s="565"/>
      <c r="B527" s="565"/>
      <c r="C527" s="565"/>
      <c r="D527" s="978"/>
      <c r="E527" s="978"/>
      <c r="F527" s="981"/>
      <c r="G527" s="981"/>
      <c r="H527" s="565"/>
      <c r="I527" s="565"/>
      <c r="J527" s="565"/>
      <c r="K527" s="565"/>
      <c r="L527" s="565"/>
      <c r="M527" s="565"/>
      <c r="N527" s="565"/>
      <c r="O527" s="565"/>
      <c r="P527" s="565"/>
    </row>
    <row r="528" spans="1:16" ht="18">
      <c r="A528" s="565"/>
      <c r="B528" s="565"/>
      <c r="C528" s="565"/>
      <c r="D528" s="565"/>
      <c r="E528" s="978"/>
      <c r="F528" s="979"/>
      <c r="G528" s="979"/>
      <c r="H528" s="565"/>
      <c r="I528" s="565"/>
      <c r="J528" s="980"/>
      <c r="K528" s="980"/>
      <c r="L528" s="565"/>
      <c r="M528" s="565"/>
      <c r="N528" s="565"/>
      <c r="O528" s="565"/>
      <c r="P528" s="565"/>
    </row>
    <row r="529" spans="1:16" ht="18">
      <c r="A529" s="565"/>
      <c r="B529" s="565"/>
      <c r="C529" s="565"/>
      <c r="D529" s="565"/>
      <c r="E529" s="978"/>
      <c r="F529" s="979"/>
      <c r="G529" s="979"/>
      <c r="H529" s="565"/>
      <c r="I529" s="565"/>
      <c r="J529" s="980"/>
      <c r="K529" s="980"/>
      <c r="L529" s="565"/>
      <c r="M529" s="565"/>
      <c r="N529" s="565"/>
      <c r="O529" s="565"/>
      <c r="P529" s="565"/>
    </row>
    <row r="530" spans="1:16" ht="18">
      <c r="A530" s="565"/>
      <c r="B530" s="565"/>
      <c r="C530" s="565"/>
      <c r="D530" s="565"/>
      <c r="E530" s="978"/>
      <c r="F530" s="979"/>
      <c r="G530" s="979"/>
      <c r="H530" s="565"/>
      <c r="I530" s="565"/>
      <c r="J530" s="980"/>
      <c r="K530" s="980"/>
      <c r="L530" s="565"/>
      <c r="M530" s="565"/>
      <c r="N530" s="565"/>
      <c r="O530" s="565"/>
      <c r="P530" s="565"/>
    </row>
    <row r="531" spans="1:16" ht="18">
      <c r="A531" s="565"/>
      <c r="B531" s="565"/>
      <c r="C531" s="565"/>
      <c r="D531" s="565"/>
      <c r="E531" s="565"/>
      <c r="F531" s="981"/>
      <c r="G531" s="981"/>
      <c r="H531" s="565"/>
      <c r="I531" s="565"/>
      <c r="J531" s="980"/>
      <c r="K531" s="980"/>
      <c r="L531" s="565"/>
      <c r="M531" s="565"/>
      <c r="N531" s="565"/>
      <c r="O531" s="565"/>
      <c r="P531" s="565"/>
    </row>
    <row r="532" spans="1:16" ht="18">
      <c r="A532" s="565"/>
      <c r="B532" s="565"/>
      <c r="C532" s="565"/>
      <c r="D532" s="565"/>
      <c r="E532" s="565"/>
      <c r="F532" s="981"/>
      <c r="G532" s="981"/>
      <c r="H532" s="565"/>
      <c r="I532" s="565"/>
      <c r="J532" s="980"/>
      <c r="K532" s="980"/>
      <c r="L532" s="565"/>
      <c r="M532" s="565"/>
      <c r="N532" s="565"/>
      <c r="O532" s="565"/>
      <c r="P532" s="565"/>
    </row>
    <row r="533" spans="1:16" ht="18">
      <c r="A533" s="565"/>
      <c r="B533" s="565"/>
      <c r="C533" s="565"/>
      <c r="D533" s="565"/>
      <c r="E533" s="565"/>
      <c r="F533" s="981"/>
      <c r="G533" s="981"/>
      <c r="H533" s="565"/>
      <c r="I533" s="565"/>
      <c r="J533" s="980"/>
      <c r="K533" s="980"/>
      <c r="L533" s="565"/>
      <c r="M533" s="565"/>
      <c r="N533" s="565"/>
      <c r="O533" s="565"/>
      <c r="P533" s="565"/>
    </row>
    <row r="534" spans="1:16" ht="18">
      <c r="A534" s="565"/>
      <c r="B534" s="565"/>
      <c r="C534" s="565"/>
      <c r="D534" s="565"/>
      <c r="E534" s="565"/>
      <c r="F534" s="981"/>
      <c r="G534" s="981"/>
      <c r="H534" s="565"/>
      <c r="I534" s="565"/>
      <c r="J534" s="980"/>
      <c r="K534" s="980"/>
      <c r="L534" s="565"/>
      <c r="M534" s="565"/>
      <c r="N534" s="565"/>
      <c r="O534" s="565"/>
      <c r="P534" s="565"/>
    </row>
    <row r="535" spans="1:16" ht="18">
      <c r="A535" s="565"/>
      <c r="B535" s="565"/>
      <c r="C535" s="565"/>
      <c r="D535" s="565"/>
      <c r="E535" s="565"/>
      <c r="F535" s="981"/>
      <c r="G535" s="981"/>
      <c r="H535" s="565"/>
      <c r="I535" s="565"/>
      <c r="J535" s="980"/>
      <c r="K535" s="980"/>
      <c r="L535" s="565"/>
      <c r="M535" s="565"/>
      <c r="N535" s="565"/>
      <c r="O535" s="565"/>
      <c r="P535" s="565"/>
    </row>
    <row r="536" spans="1:16" ht="18">
      <c r="A536" s="565"/>
      <c r="B536" s="565"/>
      <c r="C536" s="565"/>
      <c r="D536" s="565"/>
      <c r="E536" s="978"/>
      <c r="F536" s="979"/>
      <c r="G536" s="979"/>
      <c r="H536" s="565"/>
      <c r="I536" s="565"/>
      <c r="J536" s="980"/>
      <c r="K536" s="980"/>
      <c r="L536" s="565"/>
      <c r="M536" s="565"/>
      <c r="N536" s="565"/>
      <c r="O536" s="565"/>
      <c r="P536" s="565"/>
    </row>
    <row r="537" spans="1:16" ht="18">
      <c r="A537" s="565"/>
      <c r="B537" s="565"/>
      <c r="C537" s="565"/>
      <c r="D537" s="565"/>
      <c r="E537" s="978"/>
      <c r="F537" s="981"/>
      <c r="G537" s="981"/>
      <c r="H537" s="565"/>
      <c r="I537" s="565"/>
      <c r="J537" s="980"/>
      <c r="K537" s="565"/>
      <c r="L537" s="565"/>
      <c r="M537" s="565"/>
      <c r="N537" s="565"/>
      <c r="O537" s="565"/>
      <c r="P537" s="565"/>
    </row>
    <row r="538" spans="1:16" ht="18">
      <c r="A538" s="565"/>
      <c r="B538" s="565"/>
      <c r="C538" s="565"/>
      <c r="D538" s="565"/>
      <c r="E538" s="978"/>
      <c r="F538" s="981"/>
      <c r="G538" s="981"/>
      <c r="H538" s="565"/>
      <c r="I538" s="565"/>
      <c r="J538" s="980"/>
      <c r="K538" s="565"/>
      <c r="L538" s="565"/>
      <c r="M538" s="565"/>
      <c r="N538" s="565"/>
      <c r="O538" s="565"/>
      <c r="P538" s="565"/>
    </row>
    <row r="539" spans="1:16" ht="18">
      <c r="A539" s="565"/>
      <c r="B539" s="565"/>
      <c r="C539" s="565"/>
      <c r="D539" s="565"/>
      <c r="E539" s="978"/>
      <c r="F539" s="981"/>
      <c r="G539" s="979"/>
      <c r="H539" s="565"/>
      <c r="I539" s="565"/>
      <c r="J539" s="565"/>
      <c r="K539" s="980"/>
      <c r="L539" s="565"/>
      <c r="M539" s="565"/>
      <c r="N539" s="565"/>
      <c r="O539" s="565"/>
      <c r="P539" s="565"/>
    </row>
    <row r="540" spans="1:16" ht="18">
      <c r="A540" s="565"/>
      <c r="B540" s="565"/>
      <c r="C540" s="565"/>
      <c r="D540" s="978"/>
      <c r="E540" s="978"/>
      <c r="F540" s="981"/>
      <c r="G540" s="981"/>
      <c r="H540" s="565"/>
      <c r="I540" s="565"/>
      <c r="J540" s="565"/>
      <c r="K540" s="565"/>
      <c r="L540" s="565"/>
      <c r="M540" s="565"/>
      <c r="N540" s="565"/>
      <c r="O540" s="565"/>
      <c r="P540" s="565"/>
    </row>
    <row r="541" spans="1:16" ht="18">
      <c r="A541" s="565"/>
      <c r="B541" s="565"/>
      <c r="C541" s="565"/>
      <c r="D541" s="565"/>
      <c r="E541" s="978"/>
      <c r="F541" s="981"/>
      <c r="G541" s="981"/>
      <c r="H541" s="565"/>
      <c r="I541" s="565"/>
      <c r="J541" s="565"/>
      <c r="K541" s="980"/>
      <c r="L541" s="565"/>
      <c r="M541" s="565"/>
      <c r="N541" s="565"/>
      <c r="O541" s="565"/>
      <c r="P541" s="565"/>
    </row>
    <row r="542" spans="1:16" ht="18">
      <c r="A542" s="565"/>
      <c r="B542" s="565"/>
      <c r="C542" s="565"/>
      <c r="D542" s="978"/>
      <c r="E542" s="978"/>
      <c r="F542" s="981"/>
      <c r="G542" s="981"/>
      <c r="H542" s="565"/>
      <c r="I542" s="565"/>
      <c r="J542" s="565"/>
      <c r="K542" s="565"/>
      <c r="L542" s="565"/>
      <c r="M542" s="565"/>
      <c r="N542" s="565"/>
      <c r="O542" s="565"/>
      <c r="P542" s="565"/>
    </row>
    <row r="543" spans="1:16" ht="18">
      <c r="A543" s="565"/>
      <c r="B543" s="565"/>
      <c r="C543" s="565"/>
      <c r="D543" s="978"/>
      <c r="E543" s="978"/>
      <c r="F543" s="981"/>
      <c r="G543" s="981"/>
      <c r="H543" s="565"/>
      <c r="I543" s="565"/>
      <c r="J543" s="565"/>
      <c r="K543" s="565"/>
      <c r="L543" s="565"/>
      <c r="M543" s="565"/>
      <c r="N543" s="565"/>
      <c r="O543" s="565"/>
      <c r="P543" s="565"/>
    </row>
    <row r="544" spans="1:16" ht="18">
      <c r="A544" s="565"/>
      <c r="B544" s="565"/>
      <c r="C544" s="565"/>
      <c r="D544" s="978"/>
      <c r="E544" s="978"/>
      <c r="F544" s="981"/>
      <c r="G544" s="981"/>
      <c r="H544" s="565"/>
      <c r="I544" s="565"/>
      <c r="J544" s="565"/>
      <c r="K544" s="565"/>
      <c r="L544" s="565"/>
      <c r="M544" s="565"/>
      <c r="N544" s="565"/>
      <c r="O544" s="565"/>
      <c r="P544" s="565"/>
    </row>
    <row r="545" spans="1:16" ht="18">
      <c r="A545" s="565"/>
      <c r="B545" s="565"/>
      <c r="C545" s="565"/>
      <c r="D545" s="978"/>
      <c r="E545" s="978"/>
      <c r="F545" s="981"/>
      <c r="G545" s="981"/>
      <c r="H545" s="565"/>
      <c r="I545" s="565"/>
      <c r="J545" s="565"/>
      <c r="K545" s="565"/>
      <c r="L545" s="565"/>
      <c r="M545" s="565"/>
      <c r="N545" s="565"/>
      <c r="O545" s="565"/>
      <c r="P545" s="565"/>
    </row>
    <row r="546" spans="1:16" ht="18">
      <c r="A546" s="565"/>
      <c r="B546" s="565"/>
      <c r="C546" s="565"/>
      <c r="D546" s="978"/>
      <c r="E546" s="978"/>
      <c r="F546" s="981"/>
      <c r="G546" s="981"/>
      <c r="H546" s="565"/>
      <c r="I546" s="565"/>
      <c r="J546" s="565"/>
      <c r="K546" s="565"/>
      <c r="L546" s="565"/>
      <c r="M546" s="565"/>
      <c r="N546" s="565"/>
      <c r="O546" s="565"/>
      <c r="P546" s="565"/>
    </row>
    <row r="547" spans="1:16" ht="18">
      <c r="A547" s="565"/>
      <c r="B547" s="565"/>
      <c r="C547" s="565"/>
      <c r="D547" s="978"/>
      <c r="E547" s="978"/>
      <c r="F547" s="981"/>
      <c r="G547" s="981"/>
      <c r="H547" s="565"/>
      <c r="I547" s="565"/>
      <c r="J547" s="565"/>
      <c r="K547" s="565"/>
      <c r="L547" s="565"/>
      <c r="M547" s="565"/>
      <c r="N547" s="565"/>
      <c r="O547" s="565"/>
      <c r="P547" s="565"/>
    </row>
    <row r="548" spans="1:16" ht="18">
      <c r="A548" s="565"/>
      <c r="B548" s="565"/>
      <c r="C548" s="565"/>
      <c r="D548" s="978"/>
      <c r="E548" s="978"/>
      <c r="F548" s="981"/>
      <c r="G548" s="981"/>
      <c r="H548" s="565"/>
      <c r="I548" s="565"/>
      <c r="J548" s="565"/>
      <c r="K548" s="565"/>
      <c r="L548" s="565"/>
      <c r="M548" s="565"/>
      <c r="N548" s="565"/>
      <c r="O548" s="565"/>
      <c r="P548" s="565"/>
    </row>
    <row r="549" spans="1:16" ht="18">
      <c r="A549" s="565"/>
      <c r="B549" s="565"/>
      <c r="C549" s="565"/>
      <c r="D549" s="978"/>
      <c r="E549" s="978"/>
      <c r="F549" s="981"/>
      <c r="G549" s="981"/>
      <c r="H549" s="565"/>
      <c r="I549" s="565"/>
      <c r="J549" s="565"/>
      <c r="K549" s="565"/>
      <c r="L549" s="565"/>
      <c r="M549" s="565"/>
      <c r="N549" s="565"/>
      <c r="O549" s="565"/>
      <c r="P549" s="565"/>
    </row>
    <row r="550" spans="1:16" ht="18">
      <c r="A550" s="565"/>
      <c r="B550" s="565"/>
      <c r="C550" s="565"/>
      <c r="D550" s="978"/>
      <c r="E550" s="978"/>
      <c r="F550" s="981"/>
      <c r="G550" s="981"/>
      <c r="H550" s="565"/>
      <c r="I550" s="565"/>
      <c r="J550" s="565"/>
      <c r="K550" s="565"/>
      <c r="L550" s="565"/>
      <c r="M550" s="565"/>
      <c r="N550" s="565"/>
      <c r="O550" s="565"/>
      <c r="P550" s="565"/>
    </row>
    <row r="551" spans="1:16" ht="18">
      <c r="A551" s="565"/>
      <c r="B551" s="565"/>
      <c r="C551" s="565"/>
      <c r="D551" s="978"/>
      <c r="E551" s="978"/>
      <c r="F551" s="981"/>
      <c r="G551" s="981"/>
      <c r="H551" s="565"/>
      <c r="I551" s="565"/>
      <c r="J551" s="565"/>
      <c r="K551" s="565"/>
      <c r="L551" s="565"/>
      <c r="M551" s="565"/>
      <c r="N551" s="565"/>
      <c r="O551" s="565"/>
      <c r="P551" s="565"/>
    </row>
    <row r="552" spans="1:16" ht="18">
      <c r="A552" s="565"/>
      <c r="B552" s="565"/>
      <c r="C552" s="565"/>
      <c r="D552" s="978"/>
      <c r="E552" s="978"/>
      <c r="F552" s="981"/>
      <c r="G552" s="981"/>
      <c r="H552" s="565"/>
      <c r="I552" s="565"/>
      <c r="J552" s="565"/>
      <c r="K552" s="565"/>
      <c r="L552" s="565"/>
      <c r="M552" s="565"/>
      <c r="N552" s="565"/>
      <c r="O552" s="565"/>
      <c r="P552" s="565"/>
    </row>
    <row r="553" spans="1:16" ht="18">
      <c r="A553" s="565"/>
      <c r="B553" s="565"/>
      <c r="C553" s="565"/>
      <c r="D553" s="978"/>
      <c r="E553" s="978"/>
      <c r="F553" s="981"/>
      <c r="G553" s="981"/>
      <c r="H553" s="565"/>
      <c r="I553" s="565"/>
      <c r="J553" s="565"/>
      <c r="K553" s="565"/>
      <c r="L553" s="565"/>
      <c r="M553" s="565"/>
      <c r="N553" s="565"/>
      <c r="O553" s="565"/>
      <c r="P553" s="565"/>
    </row>
    <row r="554" spans="1:16" ht="18">
      <c r="A554" s="565"/>
      <c r="B554" s="565"/>
      <c r="C554" s="565"/>
      <c r="D554" s="978"/>
      <c r="E554" s="978"/>
      <c r="F554" s="981"/>
      <c r="G554" s="981"/>
      <c r="H554" s="565"/>
      <c r="I554" s="565"/>
      <c r="J554" s="565"/>
      <c r="K554" s="565"/>
      <c r="L554" s="565"/>
      <c r="M554" s="565"/>
      <c r="N554" s="565"/>
      <c r="O554" s="565"/>
      <c r="P554" s="565"/>
    </row>
    <row r="555" spans="1:16" ht="18">
      <c r="A555" s="565"/>
      <c r="B555" s="565"/>
      <c r="C555" s="565"/>
      <c r="D555" s="978"/>
      <c r="E555" s="978"/>
      <c r="F555" s="981"/>
      <c r="G555" s="981"/>
      <c r="H555" s="565"/>
      <c r="I555" s="565"/>
      <c r="J555" s="565"/>
      <c r="K555" s="565"/>
      <c r="L555" s="565"/>
      <c r="M555" s="565"/>
      <c r="N555" s="565"/>
      <c r="O555" s="565"/>
      <c r="P555" s="565"/>
    </row>
    <row r="556" spans="1:16" ht="18">
      <c r="A556" s="565"/>
      <c r="B556" s="565"/>
      <c r="C556" s="565"/>
      <c r="D556" s="978"/>
      <c r="E556" s="978"/>
      <c r="F556" s="981"/>
      <c r="G556" s="981"/>
      <c r="H556" s="565"/>
      <c r="I556" s="565"/>
      <c r="J556" s="565"/>
      <c r="K556" s="565"/>
      <c r="L556" s="565"/>
      <c r="M556" s="565"/>
      <c r="N556" s="565"/>
      <c r="O556" s="565"/>
      <c r="P556" s="565"/>
    </row>
    <row r="557" spans="1:16" ht="18">
      <c r="A557" s="565"/>
      <c r="B557" s="565"/>
      <c r="C557" s="565"/>
      <c r="D557" s="978"/>
      <c r="E557" s="978"/>
      <c r="F557" s="981"/>
      <c r="G557" s="981"/>
      <c r="H557" s="565"/>
      <c r="I557" s="565"/>
      <c r="J557" s="565"/>
      <c r="K557" s="565"/>
      <c r="L557" s="565"/>
      <c r="M557" s="565"/>
      <c r="N557" s="565"/>
      <c r="O557" s="565"/>
      <c r="P557" s="565"/>
    </row>
    <row r="558" spans="1:16" ht="18">
      <c r="A558" s="565"/>
      <c r="B558" s="565"/>
      <c r="C558" s="565"/>
      <c r="D558" s="978"/>
      <c r="E558" s="978"/>
      <c r="F558" s="981"/>
      <c r="G558" s="981"/>
      <c r="H558" s="565"/>
      <c r="I558" s="565"/>
      <c r="J558" s="565"/>
      <c r="K558" s="565"/>
      <c r="L558" s="565"/>
      <c r="M558" s="565"/>
      <c r="N558" s="565"/>
      <c r="O558" s="565"/>
      <c r="P558" s="565"/>
    </row>
    <row r="559" spans="1:16" ht="18">
      <c r="A559" s="565"/>
      <c r="B559" s="565"/>
      <c r="C559" s="565"/>
      <c r="D559" s="978"/>
      <c r="E559" s="978"/>
      <c r="F559" s="981"/>
      <c r="G559" s="981"/>
      <c r="H559" s="565"/>
      <c r="I559" s="565"/>
      <c r="J559" s="565"/>
      <c r="K559" s="565"/>
      <c r="L559" s="565"/>
      <c r="M559" s="565"/>
      <c r="N559" s="565"/>
      <c r="O559" s="565"/>
      <c r="P559" s="565"/>
    </row>
    <row r="560" spans="1:16" ht="18">
      <c r="A560" s="565"/>
      <c r="B560" s="565"/>
      <c r="C560" s="565"/>
      <c r="D560" s="978"/>
      <c r="E560" s="978"/>
      <c r="F560" s="981"/>
      <c r="G560" s="981"/>
      <c r="H560" s="565"/>
      <c r="I560" s="565"/>
      <c r="J560" s="565"/>
      <c r="K560" s="565"/>
      <c r="L560" s="565"/>
      <c r="M560" s="565"/>
      <c r="N560" s="565"/>
      <c r="O560" s="565"/>
      <c r="P560" s="565"/>
    </row>
    <row r="561" spans="1:16" ht="18">
      <c r="A561" s="565"/>
      <c r="B561" s="565"/>
      <c r="C561" s="565"/>
      <c r="D561" s="978"/>
      <c r="E561" s="978"/>
      <c r="F561" s="981"/>
      <c r="G561" s="981"/>
      <c r="H561" s="565"/>
      <c r="I561" s="565"/>
      <c r="J561" s="565"/>
      <c r="K561" s="565"/>
      <c r="L561" s="565"/>
      <c r="M561" s="565"/>
      <c r="N561" s="565"/>
      <c r="O561" s="565"/>
      <c r="P561" s="565"/>
    </row>
    <row r="562" spans="1:16" ht="18">
      <c r="A562" s="565"/>
      <c r="B562" s="565"/>
      <c r="C562" s="565"/>
      <c r="D562" s="978"/>
      <c r="E562" s="978"/>
      <c r="F562" s="981"/>
      <c r="G562" s="981"/>
      <c r="H562" s="565"/>
      <c r="I562" s="565"/>
      <c r="J562" s="565"/>
      <c r="K562" s="565"/>
      <c r="L562" s="565"/>
      <c r="M562" s="565"/>
      <c r="N562" s="565"/>
      <c r="O562" s="565"/>
      <c r="P562" s="565"/>
    </row>
    <row r="563" spans="1:16" ht="18">
      <c r="A563" s="565"/>
      <c r="B563" s="565"/>
      <c r="C563" s="565"/>
      <c r="D563" s="978"/>
      <c r="E563" s="978"/>
      <c r="F563" s="981"/>
      <c r="G563" s="981"/>
      <c r="H563" s="565"/>
      <c r="I563" s="565"/>
      <c r="J563" s="565"/>
      <c r="K563" s="565"/>
      <c r="L563" s="565"/>
      <c r="M563" s="565"/>
      <c r="N563" s="565"/>
      <c r="O563" s="565"/>
      <c r="P563" s="565"/>
    </row>
    <row r="564" spans="1:16" ht="18">
      <c r="A564" s="565"/>
      <c r="B564" s="565"/>
      <c r="C564" s="565"/>
      <c r="D564" s="978"/>
      <c r="E564" s="978"/>
      <c r="F564" s="981"/>
      <c r="G564" s="981"/>
      <c r="H564" s="565"/>
      <c r="I564" s="565"/>
      <c r="J564" s="565"/>
      <c r="K564" s="565"/>
      <c r="L564" s="565"/>
      <c r="M564" s="565"/>
      <c r="N564" s="565"/>
      <c r="O564" s="565"/>
      <c r="P564" s="565"/>
    </row>
    <row r="565" spans="1:16" ht="18">
      <c r="A565" s="565"/>
      <c r="B565" s="565"/>
      <c r="C565" s="565"/>
      <c r="D565" s="978"/>
      <c r="E565" s="978"/>
      <c r="F565" s="981"/>
      <c r="G565" s="981"/>
      <c r="H565" s="565"/>
      <c r="I565" s="565"/>
      <c r="J565" s="565"/>
      <c r="K565" s="565"/>
      <c r="L565" s="565"/>
      <c r="M565" s="565"/>
      <c r="N565" s="565"/>
      <c r="O565" s="565"/>
      <c r="P565" s="565"/>
    </row>
    <row r="566" spans="1:16" ht="18">
      <c r="A566" s="565"/>
      <c r="B566" s="565"/>
      <c r="C566" s="565"/>
      <c r="D566" s="978"/>
      <c r="E566" s="978"/>
      <c r="F566" s="981"/>
      <c r="G566" s="981"/>
      <c r="H566" s="565"/>
      <c r="I566" s="565"/>
      <c r="J566" s="565"/>
      <c r="K566" s="565"/>
      <c r="L566" s="565"/>
      <c r="M566" s="565"/>
      <c r="N566" s="565"/>
      <c r="O566" s="565"/>
      <c r="P566" s="565"/>
    </row>
    <row r="567" spans="1:16" ht="18">
      <c r="A567" s="565"/>
      <c r="B567" s="565"/>
      <c r="C567" s="565"/>
      <c r="D567" s="978"/>
      <c r="E567" s="978"/>
      <c r="F567" s="981"/>
      <c r="G567" s="981"/>
      <c r="H567" s="565"/>
      <c r="I567" s="565"/>
      <c r="J567" s="565"/>
      <c r="K567" s="565"/>
      <c r="L567" s="565"/>
      <c r="M567" s="565"/>
      <c r="N567" s="565"/>
      <c r="O567" s="565"/>
      <c r="P567" s="565"/>
    </row>
    <row r="568" spans="1:16" ht="18">
      <c r="A568" s="565"/>
      <c r="B568" s="565"/>
      <c r="C568" s="565"/>
      <c r="D568" s="565"/>
      <c r="E568" s="978"/>
      <c r="F568" s="981"/>
      <c r="G568" s="979"/>
      <c r="H568" s="565"/>
      <c r="I568" s="565"/>
      <c r="J568" s="565"/>
      <c r="K568" s="980"/>
      <c r="L568" s="565"/>
      <c r="M568" s="565"/>
      <c r="N568" s="565"/>
      <c r="O568" s="565"/>
      <c r="P568" s="565"/>
    </row>
    <row r="569" spans="1:16" ht="18">
      <c r="A569" s="565"/>
      <c r="B569" s="565"/>
      <c r="C569" s="565"/>
      <c r="D569" s="565"/>
      <c r="E569" s="978"/>
      <c r="F569" s="981"/>
      <c r="G569" s="981"/>
      <c r="H569" s="565"/>
      <c r="I569" s="565"/>
      <c r="J569" s="565"/>
      <c r="K569" s="980"/>
      <c r="L569" s="565"/>
      <c r="M569" s="565"/>
      <c r="N569" s="565"/>
      <c r="O569" s="565"/>
      <c r="P569" s="565"/>
    </row>
    <row r="570" spans="1:16" ht="18">
      <c r="A570" s="565"/>
      <c r="B570" s="565"/>
      <c r="C570" s="565"/>
      <c r="D570" s="565"/>
      <c r="E570" s="978"/>
      <c r="F570" s="981"/>
      <c r="G570" s="981"/>
      <c r="H570" s="565"/>
      <c r="I570" s="565"/>
      <c r="J570" s="565"/>
      <c r="K570" s="980"/>
      <c r="L570" s="565"/>
      <c r="M570" s="565"/>
      <c r="N570" s="565"/>
      <c r="O570" s="565"/>
      <c r="P570" s="565"/>
    </row>
    <row r="571" spans="1:16" ht="18">
      <c r="A571" s="565"/>
      <c r="B571" s="565"/>
      <c r="C571" s="565"/>
      <c r="D571" s="565"/>
      <c r="E571" s="978"/>
      <c r="F571" s="981"/>
      <c r="G571" s="979"/>
      <c r="H571" s="565"/>
      <c r="I571" s="565"/>
      <c r="J571" s="565"/>
      <c r="K571" s="980"/>
      <c r="L571" s="565"/>
      <c r="M571" s="565"/>
      <c r="N571" s="565"/>
      <c r="O571" s="565"/>
      <c r="P571" s="565"/>
    </row>
    <row r="572" spans="1:16" ht="18">
      <c r="A572" s="565"/>
      <c r="B572" s="565"/>
      <c r="C572" s="565"/>
      <c r="D572" s="978"/>
      <c r="E572" s="978"/>
      <c r="F572" s="981"/>
      <c r="G572" s="981"/>
      <c r="H572" s="565"/>
      <c r="I572" s="565"/>
      <c r="J572" s="565"/>
      <c r="K572" s="565"/>
      <c r="L572" s="565"/>
      <c r="M572" s="565"/>
      <c r="N572" s="565"/>
      <c r="O572" s="565"/>
      <c r="P572" s="565"/>
    </row>
    <row r="573" spans="1:16" ht="18">
      <c r="A573" s="565"/>
      <c r="B573" s="565"/>
      <c r="C573" s="565"/>
      <c r="D573" s="565"/>
      <c r="E573" s="978"/>
      <c r="F573" s="981"/>
      <c r="G573" s="981"/>
      <c r="H573" s="565"/>
      <c r="I573" s="565"/>
      <c r="J573" s="565"/>
      <c r="K573" s="980"/>
      <c r="L573" s="565"/>
      <c r="M573" s="565"/>
      <c r="N573" s="565"/>
      <c r="O573" s="565"/>
      <c r="P573" s="565"/>
    </row>
    <row r="574" spans="1:16" ht="18">
      <c r="A574" s="565"/>
      <c r="B574" s="565"/>
      <c r="C574" s="565"/>
      <c r="D574" s="978"/>
      <c r="E574" s="978"/>
      <c r="F574" s="981"/>
      <c r="G574" s="981"/>
      <c r="H574" s="565"/>
      <c r="I574" s="565"/>
      <c r="J574" s="565"/>
      <c r="K574" s="565"/>
      <c r="L574" s="565"/>
      <c r="M574" s="565"/>
      <c r="N574" s="565"/>
      <c r="O574" s="565"/>
      <c r="P574" s="565"/>
    </row>
    <row r="575" spans="1:16" ht="18">
      <c r="A575" s="565"/>
      <c r="B575" s="565"/>
      <c r="C575" s="565"/>
      <c r="D575" s="978"/>
      <c r="E575" s="978"/>
      <c r="F575" s="981"/>
      <c r="G575" s="981"/>
      <c r="H575" s="565"/>
      <c r="I575" s="565"/>
      <c r="J575" s="565"/>
      <c r="K575" s="565"/>
      <c r="L575" s="565"/>
      <c r="M575" s="565"/>
      <c r="N575" s="565"/>
      <c r="O575" s="565"/>
      <c r="P575" s="565"/>
    </row>
    <row r="576" spans="1:16" ht="18">
      <c r="A576" s="565"/>
      <c r="B576" s="565"/>
      <c r="C576" s="565"/>
      <c r="D576" s="978"/>
      <c r="E576" s="978"/>
      <c r="F576" s="981"/>
      <c r="G576" s="981"/>
      <c r="H576" s="565"/>
      <c r="I576" s="565"/>
      <c r="J576" s="565"/>
      <c r="K576" s="565"/>
      <c r="L576" s="565"/>
      <c r="M576" s="565"/>
      <c r="N576" s="565"/>
      <c r="O576" s="565"/>
      <c r="P576" s="565"/>
    </row>
    <row r="577" spans="1:16" ht="18">
      <c r="A577" s="565"/>
      <c r="B577" s="565"/>
      <c r="C577" s="565"/>
      <c r="D577" s="978"/>
      <c r="E577" s="978"/>
      <c r="F577" s="981"/>
      <c r="G577" s="981"/>
      <c r="H577" s="565"/>
      <c r="I577" s="565"/>
      <c r="J577" s="565"/>
      <c r="K577" s="565"/>
      <c r="L577" s="565"/>
      <c r="M577" s="565"/>
      <c r="N577" s="565"/>
      <c r="O577" s="565"/>
      <c r="P577" s="565"/>
    </row>
    <row r="578" spans="1:16" ht="18">
      <c r="A578" s="565"/>
      <c r="B578" s="565"/>
      <c r="C578" s="565"/>
      <c r="D578" s="978"/>
      <c r="E578" s="978"/>
      <c r="F578" s="981"/>
      <c r="G578" s="981"/>
      <c r="H578" s="565"/>
      <c r="I578" s="565"/>
      <c r="J578" s="565"/>
      <c r="K578" s="565"/>
      <c r="L578" s="565"/>
      <c r="M578" s="565"/>
      <c r="N578" s="565"/>
      <c r="O578" s="565"/>
      <c r="P578" s="565"/>
    </row>
    <row r="579" spans="1:16" ht="18">
      <c r="A579" s="565"/>
      <c r="B579" s="565"/>
      <c r="C579" s="565"/>
      <c r="D579" s="978"/>
      <c r="E579" s="978"/>
      <c r="F579" s="981"/>
      <c r="G579" s="981"/>
      <c r="H579" s="565"/>
      <c r="I579" s="565"/>
      <c r="J579" s="565"/>
      <c r="K579" s="565"/>
      <c r="L579" s="565"/>
      <c r="M579" s="565"/>
      <c r="N579" s="565"/>
      <c r="O579" s="565"/>
      <c r="P579" s="565"/>
    </row>
    <row r="580" spans="1:16" ht="18">
      <c r="A580" s="565"/>
      <c r="B580" s="565"/>
      <c r="C580" s="565"/>
      <c r="D580" s="978"/>
      <c r="E580" s="978"/>
      <c r="F580" s="981"/>
      <c r="G580" s="981"/>
      <c r="H580" s="565"/>
      <c r="I580" s="565"/>
      <c r="J580" s="565"/>
      <c r="K580" s="565"/>
      <c r="L580" s="565"/>
      <c r="M580" s="565"/>
      <c r="N580" s="565"/>
      <c r="O580" s="565"/>
      <c r="P580" s="565"/>
    </row>
    <row r="581" spans="1:16" ht="18">
      <c r="A581" s="565"/>
      <c r="B581" s="565"/>
      <c r="C581" s="565"/>
      <c r="D581" s="978"/>
      <c r="E581" s="978"/>
      <c r="F581" s="981"/>
      <c r="G581" s="981"/>
      <c r="H581" s="565"/>
      <c r="I581" s="565"/>
      <c r="J581" s="565"/>
      <c r="K581" s="565"/>
      <c r="L581" s="565"/>
      <c r="M581" s="565"/>
      <c r="N581" s="565"/>
      <c r="O581" s="565"/>
      <c r="P581" s="565"/>
    </row>
    <row r="582" spans="1:16" ht="18">
      <c r="A582" s="565"/>
      <c r="B582" s="565"/>
      <c r="C582" s="565"/>
      <c r="D582" s="978"/>
      <c r="E582" s="978"/>
      <c r="F582" s="981"/>
      <c r="G582" s="981"/>
      <c r="H582" s="565"/>
      <c r="I582" s="565"/>
      <c r="J582" s="565"/>
      <c r="K582" s="565"/>
      <c r="L582" s="565"/>
      <c r="M582" s="565"/>
      <c r="N582" s="565"/>
      <c r="O582" s="565"/>
      <c r="P582" s="565"/>
    </row>
    <row r="583" spans="1:16" ht="18">
      <c r="A583" s="565"/>
      <c r="B583" s="565"/>
      <c r="C583" s="565"/>
      <c r="D583" s="978"/>
      <c r="E583" s="978"/>
      <c r="F583" s="981"/>
      <c r="G583" s="981"/>
      <c r="H583" s="565"/>
      <c r="I583" s="565"/>
      <c r="J583" s="565"/>
      <c r="K583" s="565"/>
      <c r="L583" s="565"/>
      <c r="M583" s="565"/>
      <c r="N583" s="565"/>
      <c r="O583" s="565"/>
      <c r="P583" s="565"/>
    </row>
    <row r="584" spans="1:16" ht="18">
      <c r="A584" s="565"/>
      <c r="B584" s="565"/>
      <c r="C584" s="565"/>
      <c r="D584" s="978"/>
      <c r="E584" s="978"/>
      <c r="F584" s="981"/>
      <c r="G584" s="981"/>
      <c r="H584" s="565"/>
      <c r="I584" s="565"/>
      <c r="J584" s="565"/>
      <c r="K584" s="565"/>
      <c r="L584" s="565"/>
      <c r="M584" s="565"/>
      <c r="N584" s="565"/>
      <c r="O584" s="565"/>
      <c r="P584" s="565"/>
    </row>
    <row r="585" spans="1:16" ht="18">
      <c r="A585" s="565"/>
      <c r="B585" s="565"/>
      <c r="C585" s="565"/>
      <c r="D585" s="978"/>
      <c r="E585" s="978"/>
      <c r="F585" s="981"/>
      <c r="G585" s="981"/>
      <c r="H585" s="565"/>
      <c r="I585" s="565"/>
      <c r="J585" s="565"/>
      <c r="K585" s="565"/>
      <c r="L585" s="565"/>
      <c r="M585" s="565"/>
      <c r="N585" s="565"/>
      <c r="O585" s="565"/>
      <c r="P585" s="565"/>
    </row>
    <row r="586" spans="1:16" ht="18">
      <c r="A586" s="565"/>
      <c r="B586" s="565"/>
      <c r="C586" s="565"/>
      <c r="D586" s="978"/>
      <c r="E586" s="978"/>
      <c r="F586" s="981"/>
      <c r="G586" s="981"/>
      <c r="H586" s="565"/>
      <c r="I586" s="565"/>
      <c r="J586" s="565"/>
      <c r="K586" s="565"/>
      <c r="L586" s="565"/>
      <c r="M586" s="565"/>
      <c r="N586" s="565"/>
      <c r="O586" s="565"/>
      <c r="P586" s="565"/>
    </row>
    <row r="587" spans="1:16" ht="18">
      <c r="A587" s="565"/>
      <c r="B587" s="565"/>
      <c r="C587" s="565"/>
      <c r="D587" s="978"/>
      <c r="E587" s="978"/>
      <c r="F587" s="981"/>
      <c r="G587" s="981"/>
      <c r="H587" s="565"/>
      <c r="I587" s="565"/>
      <c r="J587" s="565"/>
      <c r="K587" s="565"/>
      <c r="L587" s="565"/>
      <c r="M587" s="565"/>
      <c r="N587" s="565"/>
      <c r="O587" s="565"/>
      <c r="P587" s="565"/>
    </row>
    <row r="588" spans="1:16" ht="18">
      <c r="A588" s="565"/>
      <c r="B588" s="565"/>
      <c r="C588" s="565"/>
      <c r="D588" s="978"/>
      <c r="E588" s="978"/>
      <c r="F588" s="981"/>
      <c r="G588" s="981"/>
      <c r="H588" s="565"/>
      <c r="I588" s="565"/>
      <c r="J588" s="565"/>
      <c r="K588" s="565"/>
      <c r="L588" s="565"/>
      <c r="M588" s="565"/>
      <c r="N588" s="565"/>
      <c r="O588" s="565"/>
      <c r="P588" s="565"/>
    </row>
    <row r="589" spans="1:16" ht="18">
      <c r="A589" s="565"/>
      <c r="B589" s="565"/>
      <c r="C589" s="565"/>
      <c r="D589" s="978"/>
      <c r="E589" s="978"/>
      <c r="F589" s="981"/>
      <c r="G589" s="981"/>
      <c r="H589" s="565"/>
      <c r="I589" s="565"/>
      <c r="J589" s="565"/>
      <c r="K589" s="565"/>
      <c r="L589" s="565"/>
      <c r="M589" s="565"/>
      <c r="N589" s="565"/>
      <c r="O589" s="565"/>
      <c r="P589" s="565"/>
    </row>
    <row r="590" spans="1:16" ht="18">
      <c r="A590" s="565"/>
      <c r="B590" s="565"/>
      <c r="C590" s="565"/>
      <c r="D590" s="978"/>
      <c r="E590" s="978"/>
      <c r="F590" s="981"/>
      <c r="G590" s="981"/>
      <c r="H590" s="565"/>
      <c r="I590" s="565"/>
      <c r="J590" s="565"/>
      <c r="K590" s="565"/>
      <c r="L590" s="565"/>
      <c r="M590" s="565"/>
      <c r="N590" s="565"/>
      <c r="O590" s="565"/>
      <c r="P590" s="565"/>
    </row>
    <row r="591" spans="1:16" ht="18">
      <c r="A591" s="565"/>
      <c r="B591" s="565"/>
      <c r="C591" s="565"/>
      <c r="D591" s="978"/>
      <c r="E591" s="978"/>
      <c r="F591" s="981"/>
      <c r="G591" s="981"/>
      <c r="H591" s="565"/>
      <c r="I591" s="565"/>
      <c r="J591" s="565"/>
      <c r="K591" s="565"/>
      <c r="L591" s="565"/>
      <c r="M591" s="565"/>
      <c r="N591" s="565"/>
      <c r="O591" s="565"/>
      <c r="P591" s="565"/>
    </row>
    <row r="592" spans="1:16" ht="18">
      <c r="A592" s="565"/>
      <c r="B592" s="565"/>
      <c r="C592" s="565"/>
      <c r="D592" s="978"/>
      <c r="E592" s="978"/>
      <c r="F592" s="981"/>
      <c r="G592" s="981"/>
      <c r="H592" s="565"/>
      <c r="I592" s="565"/>
      <c r="J592" s="565"/>
      <c r="K592" s="565"/>
      <c r="L592" s="565"/>
      <c r="M592" s="565"/>
      <c r="N592" s="565"/>
      <c r="O592" s="565"/>
      <c r="P592" s="565"/>
    </row>
    <row r="593" spans="1:16" ht="18">
      <c r="A593" s="565"/>
      <c r="B593" s="565"/>
      <c r="C593" s="565"/>
      <c r="D593" s="978"/>
      <c r="E593" s="978"/>
      <c r="F593" s="981"/>
      <c r="G593" s="981"/>
      <c r="H593" s="565"/>
      <c r="I593" s="565"/>
      <c r="J593" s="565"/>
      <c r="K593" s="565"/>
      <c r="L593" s="565"/>
      <c r="M593" s="565"/>
      <c r="N593" s="565"/>
      <c r="O593" s="565"/>
      <c r="P593" s="565"/>
    </row>
    <row r="594" spans="1:16" ht="18">
      <c r="A594" s="565"/>
      <c r="B594" s="565"/>
      <c r="C594" s="565"/>
      <c r="D594" s="978"/>
      <c r="E594" s="978"/>
      <c r="F594" s="981"/>
      <c r="G594" s="981"/>
      <c r="H594" s="565"/>
      <c r="I594" s="565"/>
      <c r="J594" s="565"/>
      <c r="K594" s="565"/>
      <c r="L594" s="565"/>
      <c r="M594" s="565"/>
      <c r="N594" s="565"/>
      <c r="O594" s="565"/>
      <c r="P594" s="565"/>
    </row>
    <row r="595" spans="1:16" ht="18">
      <c r="A595" s="565"/>
      <c r="B595" s="565"/>
      <c r="C595" s="565"/>
      <c r="D595" s="978"/>
      <c r="E595" s="978"/>
      <c r="F595" s="981"/>
      <c r="G595" s="981"/>
      <c r="H595" s="565"/>
      <c r="I595" s="565"/>
      <c r="J595" s="565"/>
      <c r="K595" s="565"/>
      <c r="L595" s="565"/>
      <c r="M595" s="565"/>
      <c r="N595" s="565"/>
      <c r="O595" s="565"/>
      <c r="P595" s="565"/>
    </row>
    <row r="596" spans="1:16" ht="18">
      <c r="A596" s="565"/>
      <c r="B596" s="565"/>
      <c r="C596" s="565"/>
      <c r="D596" s="978"/>
      <c r="E596" s="978"/>
      <c r="F596" s="981"/>
      <c r="G596" s="981"/>
      <c r="H596" s="565"/>
      <c r="I596" s="565"/>
      <c r="J596" s="565"/>
      <c r="K596" s="565"/>
      <c r="L596" s="565"/>
      <c r="M596" s="565"/>
      <c r="N596" s="565"/>
      <c r="O596" s="565"/>
      <c r="P596" s="565"/>
    </row>
    <row r="597" spans="1:16" ht="18">
      <c r="A597" s="565"/>
      <c r="B597" s="565"/>
      <c r="C597" s="565"/>
      <c r="D597" s="978"/>
      <c r="E597" s="978"/>
      <c r="F597" s="981"/>
      <c r="G597" s="981"/>
      <c r="H597" s="565"/>
      <c r="I597" s="565"/>
      <c r="J597" s="565"/>
      <c r="K597" s="565"/>
      <c r="L597" s="565"/>
      <c r="M597" s="565"/>
      <c r="N597" s="565"/>
      <c r="O597" s="565"/>
      <c r="P597" s="565"/>
    </row>
    <row r="598" spans="1:16" ht="18">
      <c r="A598" s="565"/>
      <c r="B598" s="565"/>
      <c r="C598" s="565"/>
      <c r="D598" s="978"/>
      <c r="E598" s="978"/>
      <c r="F598" s="981"/>
      <c r="G598" s="981"/>
      <c r="H598" s="565"/>
      <c r="I598" s="565"/>
      <c r="J598" s="565"/>
      <c r="K598" s="565"/>
      <c r="L598" s="565"/>
      <c r="M598" s="565"/>
      <c r="N598" s="565"/>
      <c r="O598" s="565"/>
      <c r="P598" s="565"/>
    </row>
    <row r="599" spans="1:16" ht="18">
      <c r="A599" s="565"/>
      <c r="B599" s="565"/>
      <c r="C599" s="565"/>
      <c r="D599" s="978"/>
      <c r="E599" s="978"/>
      <c r="F599" s="981"/>
      <c r="G599" s="981"/>
      <c r="H599" s="565"/>
      <c r="I599" s="565"/>
      <c r="J599" s="565"/>
      <c r="K599" s="565"/>
      <c r="L599" s="565"/>
      <c r="M599" s="565"/>
      <c r="N599" s="565"/>
      <c r="O599" s="565"/>
      <c r="P599" s="565"/>
    </row>
    <row r="600" spans="1:16" ht="18">
      <c r="A600" s="565"/>
      <c r="B600" s="565"/>
      <c r="C600" s="565"/>
      <c r="D600" s="978"/>
      <c r="E600" s="978"/>
      <c r="F600" s="981"/>
      <c r="G600" s="981"/>
      <c r="H600" s="565"/>
      <c r="I600" s="565"/>
      <c r="J600" s="565"/>
      <c r="K600" s="565"/>
      <c r="L600" s="565"/>
      <c r="M600" s="565"/>
      <c r="N600" s="565"/>
      <c r="O600" s="565"/>
      <c r="P600" s="565"/>
    </row>
    <row r="601" spans="1:16" ht="18">
      <c r="A601" s="565"/>
      <c r="B601" s="565"/>
      <c r="C601" s="565"/>
      <c r="D601" s="978"/>
      <c r="E601" s="978"/>
      <c r="F601" s="981"/>
      <c r="G601" s="981"/>
      <c r="H601" s="565"/>
      <c r="I601" s="565"/>
      <c r="J601" s="565"/>
      <c r="K601" s="565"/>
      <c r="L601" s="565"/>
      <c r="M601" s="565"/>
      <c r="N601" s="565"/>
      <c r="O601" s="565"/>
      <c r="P601" s="565"/>
    </row>
    <row r="602" spans="1:16" ht="18">
      <c r="A602" s="565"/>
      <c r="B602" s="565"/>
      <c r="C602" s="565"/>
      <c r="D602" s="978"/>
      <c r="E602" s="978"/>
      <c r="F602" s="981"/>
      <c r="G602" s="981"/>
      <c r="H602" s="565"/>
      <c r="I602" s="565"/>
      <c r="J602" s="565"/>
      <c r="K602" s="565"/>
      <c r="L602" s="565"/>
      <c r="M602" s="565"/>
      <c r="N602" s="565"/>
      <c r="O602" s="565"/>
      <c r="P602" s="565"/>
    </row>
    <row r="603" spans="1:16" ht="18">
      <c r="A603" s="565"/>
      <c r="B603" s="565"/>
      <c r="C603" s="565"/>
      <c r="D603" s="978"/>
      <c r="E603" s="978"/>
      <c r="F603" s="981"/>
      <c r="G603" s="981"/>
      <c r="H603" s="565"/>
      <c r="I603" s="565"/>
      <c r="J603" s="565"/>
      <c r="K603" s="565"/>
      <c r="L603" s="565"/>
      <c r="M603" s="565"/>
      <c r="N603" s="565"/>
      <c r="O603" s="565"/>
      <c r="P603" s="565"/>
    </row>
    <row r="604" spans="1:16" ht="18">
      <c r="A604" s="565"/>
      <c r="B604" s="565"/>
      <c r="C604" s="565"/>
      <c r="D604" s="978"/>
      <c r="E604" s="978"/>
      <c r="F604" s="981"/>
      <c r="G604" s="981"/>
      <c r="H604" s="565"/>
      <c r="I604" s="565"/>
      <c r="J604" s="565"/>
      <c r="K604" s="565"/>
      <c r="L604" s="565"/>
      <c r="M604" s="565"/>
      <c r="N604" s="565"/>
      <c r="O604" s="565"/>
      <c r="P604" s="565"/>
    </row>
    <row r="605" spans="1:16" ht="18">
      <c r="A605" s="565"/>
      <c r="B605" s="565"/>
      <c r="C605" s="565"/>
      <c r="D605" s="978"/>
      <c r="E605" s="978"/>
      <c r="F605" s="981"/>
      <c r="G605" s="981"/>
      <c r="H605" s="565"/>
      <c r="I605" s="565"/>
      <c r="J605" s="565"/>
      <c r="K605" s="565"/>
      <c r="L605" s="565"/>
      <c r="M605" s="565"/>
      <c r="N605" s="565"/>
      <c r="O605" s="565"/>
      <c r="P605" s="565"/>
    </row>
    <row r="606" spans="1:16" ht="18">
      <c r="A606" s="565"/>
      <c r="B606" s="565"/>
      <c r="C606" s="565"/>
      <c r="D606" s="978"/>
      <c r="E606" s="978"/>
      <c r="F606" s="981"/>
      <c r="G606" s="981"/>
      <c r="H606" s="565"/>
      <c r="I606" s="565"/>
      <c r="J606" s="565"/>
      <c r="K606" s="565"/>
      <c r="L606" s="565"/>
      <c r="M606" s="565"/>
      <c r="N606" s="565"/>
      <c r="O606" s="565"/>
      <c r="P606" s="565"/>
    </row>
    <row r="607" spans="1:16" ht="18">
      <c r="A607" s="565"/>
      <c r="B607" s="565"/>
      <c r="C607" s="565"/>
      <c r="D607" s="978"/>
      <c r="E607" s="978"/>
      <c r="F607" s="981"/>
      <c r="G607" s="981"/>
      <c r="H607" s="565"/>
      <c r="I607" s="565"/>
      <c r="J607" s="565"/>
      <c r="K607" s="565"/>
      <c r="L607" s="565"/>
      <c r="M607" s="565"/>
      <c r="N607" s="565"/>
      <c r="O607" s="565"/>
      <c r="P607" s="565"/>
    </row>
    <row r="608" spans="1:16" ht="18">
      <c r="A608" s="565"/>
      <c r="B608" s="565"/>
      <c r="C608" s="565"/>
      <c r="D608" s="978"/>
      <c r="E608" s="978"/>
      <c r="F608" s="981"/>
      <c r="G608" s="981"/>
      <c r="H608" s="565"/>
      <c r="I608" s="565"/>
      <c r="J608" s="565"/>
      <c r="K608" s="565"/>
      <c r="L608" s="565"/>
      <c r="M608" s="565"/>
      <c r="N608" s="565"/>
      <c r="O608" s="565"/>
      <c r="P608" s="565"/>
    </row>
    <row r="609" spans="1:16" ht="18">
      <c r="A609" s="565"/>
      <c r="B609" s="565"/>
      <c r="C609" s="565"/>
      <c r="D609" s="978"/>
      <c r="E609" s="978"/>
      <c r="F609" s="981"/>
      <c r="G609" s="981"/>
      <c r="H609" s="565"/>
      <c r="I609" s="565"/>
      <c r="J609" s="565"/>
      <c r="K609" s="565"/>
      <c r="L609" s="565"/>
      <c r="M609" s="565"/>
      <c r="N609" s="565"/>
      <c r="O609" s="565"/>
      <c r="P609" s="565"/>
    </row>
    <row r="610" spans="1:16" ht="18">
      <c r="A610" s="565"/>
      <c r="B610" s="565"/>
      <c r="C610" s="565"/>
      <c r="D610" s="978"/>
      <c r="E610" s="978"/>
      <c r="F610" s="981"/>
      <c r="G610" s="981"/>
      <c r="H610" s="565"/>
      <c r="I610" s="565"/>
      <c r="J610" s="565"/>
      <c r="K610" s="565"/>
      <c r="L610" s="565"/>
      <c r="M610" s="565"/>
      <c r="N610" s="565"/>
      <c r="O610" s="565"/>
      <c r="P610" s="565"/>
    </row>
    <row r="611" spans="1:16" ht="18">
      <c r="A611" s="565"/>
      <c r="B611" s="565"/>
      <c r="C611" s="565"/>
      <c r="D611" s="978"/>
      <c r="E611" s="978"/>
      <c r="F611" s="981"/>
      <c r="G611" s="981"/>
      <c r="H611" s="565"/>
      <c r="I611" s="565"/>
      <c r="J611" s="565"/>
      <c r="K611" s="565"/>
      <c r="L611" s="565"/>
      <c r="M611" s="565"/>
      <c r="N611" s="565"/>
      <c r="O611" s="565"/>
      <c r="P611" s="565"/>
    </row>
    <row r="612" spans="1:16" ht="18">
      <c r="A612" s="565"/>
      <c r="B612" s="565"/>
      <c r="C612" s="565"/>
      <c r="D612" s="978"/>
      <c r="E612" s="978"/>
      <c r="F612" s="981"/>
      <c r="G612" s="981"/>
      <c r="H612" s="565"/>
      <c r="I612" s="565"/>
      <c r="J612" s="565"/>
      <c r="K612" s="565"/>
      <c r="L612" s="565"/>
      <c r="M612" s="565"/>
      <c r="N612" s="565"/>
      <c r="O612" s="565"/>
      <c r="P612" s="565"/>
    </row>
    <row r="613" spans="1:16" ht="18">
      <c r="A613" s="565"/>
      <c r="B613" s="565"/>
      <c r="C613" s="565"/>
      <c r="D613" s="978"/>
      <c r="E613" s="978"/>
      <c r="F613" s="981"/>
      <c r="G613" s="981"/>
      <c r="H613" s="565"/>
      <c r="I613" s="565"/>
      <c r="J613" s="565"/>
      <c r="K613" s="565"/>
      <c r="L613" s="565"/>
      <c r="M613" s="565"/>
      <c r="N613" s="565"/>
      <c r="O613" s="565"/>
      <c r="P613" s="565"/>
    </row>
    <row r="614" spans="1:16" ht="18">
      <c r="A614" s="565"/>
      <c r="B614" s="565"/>
      <c r="C614" s="565"/>
      <c r="D614" s="978"/>
      <c r="E614" s="978"/>
      <c r="F614" s="981"/>
      <c r="G614" s="981"/>
      <c r="H614" s="565"/>
      <c r="I614" s="565"/>
      <c r="J614" s="565"/>
      <c r="K614" s="565"/>
      <c r="L614" s="565"/>
      <c r="M614" s="565"/>
      <c r="N614" s="565"/>
      <c r="O614" s="565"/>
      <c r="P614" s="565"/>
    </row>
    <row r="615" spans="1:16" ht="18">
      <c r="A615" s="565"/>
      <c r="B615" s="565"/>
      <c r="C615" s="565"/>
      <c r="D615" s="978"/>
      <c r="E615" s="978"/>
      <c r="F615" s="981"/>
      <c r="G615" s="981"/>
      <c r="H615" s="565"/>
      <c r="I615" s="565"/>
      <c r="J615" s="565"/>
      <c r="K615" s="565"/>
      <c r="L615" s="565"/>
      <c r="M615" s="565"/>
      <c r="N615" s="565"/>
      <c r="O615" s="565"/>
      <c r="P615" s="565"/>
    </row>
    <row r="616" spans="1:16" ht="18">
      <c r="A616" s="565"/>
      <c r="B616" s="565"/>
      <c r="C616" s="565"/>
      <c r="D616" s="978"/>
      <c r="E616" s="978"/>
      <c r="F616" s="981"/>
      <c r="G616" s="981"/>
      <c r="H616" s="565"/>
      <c r="I616" s="565"/>
      <c r="J616" s="565"/>
      <c r="K616" s="565"/>
      <c r="L616" s="565"/>
      <c r="M616" s="565"/>
      <c r="N616" s="565"/>
      <c r="O616" s="565"/>
      <c r="P616" s="565"/>
    </row>
    <row r="617" spans="1:16" ht="18">
      <c r="A617" s="565"/>
      <c r="B617" s="565"/>
      <c r="C617" s="565"/>
      <c r="D617" s="978"/>
      <c r="E617" s="978"/>
      <c r="F617" s="981"/>
      <c r="G617" s="981"/>
      <c r="H617" s="565"/>
      <c r="I617" s="565"/>
      <c r="J617" s="565"/>
      <c r="K617" s="565"/>
      <c r="L617" s="565"/>
      <c r="M617" s="565"/>
      <c r="N617" s="565"/>
      <c r="O617" s="565"/>
      <c r="P617" s="565"/>
    </row>
    <row r="618" spans="1:16" ht="18">
      <c r="A618" s="565"/>
      <c r="B618" s="565"/>
      <c r="C618" s="565"/>
      <c r="D618" s="978"/>
      <c r="E618" s="978"/>
      <c r="F618" s="981"/>
      <c r="G618" s="981"/>
      <c r="H618" s="565"/>
      <c r="I618" s="565"/>
      <c r="J618" s="565"/>
      <c r="K618" s="565"/>
      <c r="L618" s="565"/>
      <c r="M618" s="565"/>
      <c r="N618" s="565"/>
      <c r="O618" s="565"/>
      <c r="P618" s="565"/>
    </row>
    <row r="619" spans="1:16" ht="18">
      <c r="A619" s="565"/>
      <c r="B619" s="565"/>
      <c r="C619" s="565"/>
      <c r="D619" s="978"/>
      <c r="E619" s="978"/>
      <c r="F619" s="981"/>
      <c r="G619" s="981"/>
      <c r="H619" s="565"/>
      <c r="I619" s="565"/>
      <c r="J619" s="565"/>
      <c r="K619" s="565"/>
      <c r="L619" s="565"/>
      <c r="M619" s="565"/>
      <c r="N619" s="565"/>
      <c r="O619" s="565"/>
      <c r="P619" s="565"/>
    </row>
    <row r="620" spans="1:16" ht="18">
      <c r="A620" s="565"/>
      <c r="B620" s="565"/>
      <c r="C620" s="565"/>
      <c r="D620" s="978"/>
      <c r="E620" s="978"/>
      <c r="F620" s="981"/>
      <c r="G620" s="981"/>
      <c r="H620" s="565"/>
      <c r="I620" s="565"/>
      <c r="J620" s="565"/>
      <c r="K620" s="565"/>
      <c r="L620" s="565"/>
      <c r="M620" s="565"/>
      <c r="N620" s="565"/>
      <c r="O620" s="565"/>
      <c r="P620" s="565"/>
    </row>
    <row r="621" spans="1:16" ht="18">
      <c r="A621" s="565"/>
      <c r="B621" s="565"/>
      <c r="C621" s="565"/>
      <c r="D621" s="978"/>
      <c r="E621" s="978"/>
      <c r="F621" s="981"/>
      <c r="G621" s="981"/>
      <c r="H621" s="565"/>
      <c r="I621" s="565"/>
      <c r="J621" s="565"/>
      <c r="K621" s="565"/>
      <c r="L621" s="565"/>
      <c r="M621" s="565"/>
      <c r="N621" s="565"/>
      <c r="O621" s="565"/>
      <c r="P621" s="565"/>
    </row>
    <row r="622" spans="1:16" ht="18">
      <c r="A622" s="565"/>
      <c r="B622" s="565"/>
      <c r="C622" s="565"/>
      <c r="D622" s="978"/>
      <c r="E622" s="978"/>
      <c r="F622" s="981"/>
      <c r="G622" s="981"/>
      <c r="H622" s="565"/>
      <c r="I622" s="565"/>
      <c r="J622" s="565"/>
      <c r="K622" s="565"/>
      <c r="L622" s="565"/>
      <c r="M622" s="565"/>
      <c r="N622" s="565"/>
      <c r="O622" s="565"/>
      <c r="P622" s="565"/>
    </row>
    <row r="623" spans="1:16" ht="18">
      <c r="A623" s="565"/>
      <c r="B623" s="565"/>
      <c r="C623" s="565"/>
      <c r="D623" s="978"/>
      <c r="E623" s="978"/>
      <c r="F623" s="981"/>
      <c r="G623" s="981"/>
      <c r="H623" s="565"/>
      <c r="I623" s="565"/>
      <c r="J623" s="565"/>
      <c r="K623" s="565"/>
      <c r="L623" s="565"/>
      <c r="M623" s="565"/>
      <c r="N623" s="565"/>
      <c r="O623" s="565"/>
      <c r="P623" s="565"/>
    </row>
    <row r="624" spans="1:16" ht="18">
      <c r="A624" s="565"/>
      <c r="B624" s="565"/>
      <c r="C624" s="565"/>
      <c r="D624" s="978"/>
      <c r="E624" s="978"/>
      <c r="F624" s="981"/>
      <c r="G624" s="981"/>
      <c r="H624" s="565"/>
      <c r="I624" s="565"/>
      <c r="J624" s="565"/>
      <c r="K624" s="565"/>
      <c r="L624" s="565"/>
      <c r="M624" s="565"/>
      <c r="N624" s="565"/>
      <c r="O624" s="565"/>
      <c r="P624" s="565"/>
    </row>
    <row r="625" spans="1:16" ht="18">
      <c r="A625" s="565"/>
      <c r="B625" s="565"/>
      <c r="C625" s="565"/>
      <c r="D625" s="978"/>
      <c r="E625" s="978"/>
      <c r="F625" s="981"/>
      <c r="G625" s="981"/>
      <c r="H625" s="565"/>
      <c r="I625" s="565"/>
      <c r="J625" s="565"/>
      <c r="K625" s="565"/>
      <c r="L625" s="565"/>
      <c r="M625" s="565"/>
      <c r="N625" s="565"/>
      <c r="O625" s="565"/>
      <c r="P625" s="565"/>
    </row>
    <row r="626" spans="1:16" ht="18">
      <c r="A626" s="565"/>
      <c r="B626" s="565"/>
      <c r="C626" s="565"/>
      <c r="D626" s="978"/>
      <c r="E626" s="978"/>
      <c r="F626" s="981"/>
      <c r="G626" s="981"/>
      <c r="H626" s="565"/>
      <c r="I626" s="565"/>
      <c r="J626" s="565"/>
      <c r="K626" s="565"/>
      <c r="L626" s="565"/>
      <c r="M626" s="565"/>
      <c r="N626" s="565"/>
      <c r="O626" s="565"/>
      <c r="P626" s="565"/>
    </row>
    <row r="627" spans="1:16" ht="18">
      <c r="A627" s="565"/>
      <c r="B627" s="565"/>
      <c r="C627" s="565"/>
      <c r="D627" s="978"/>
      <c r="E627" s="978"/>
      <c r="F627" s="981"/>
      <c r="G627" s="981"/>
      <c r="H627" s="565"/>
      <c r="I627" s="565"/>
      <c r="J627" s="565"/>
      <c r="K627" s="565"/>
      <c r="L627" s="565"/>
      <c r="M627" s="565"/>
      <c r="N627" s="565"/>
      <c r="O627" s="565"/>
      <c r="P627" s="565"/>
    </row>
    <row r="628" spans="1:16" ht="18">
      <c r="A628" s="565"/>
      <c r="B628" s="565"/>
      <c r="C628" s="565"/>
      <c r="D628" s="978"/>
      <c r="E628" s="978"/>
      <c r="F628" s="981"/>
      <c r="G628" s="981"/>
      <c r="H628" s="565"/>
      <c r="I628" s="565"/>
      <c r="J628" s="565"/>
      <c r="K628" s="565"/>
      <c r="L628" s="565"/>
      <c r="M628" s="565"/>
      <c r="N628" s="565"/>
      <c r="O628" s="565"/>
      <c r="P628" s="565"/>
    </row>
    <row r="629" spans="1:16" ht="18">
      <c r="A629" s="565"/>
      <c r="B629" s="565"/>
      <c r="C629" s="565"/>
      <c r="D629" s="978"/>
      <c r="E629" s="978"/>
      <c r="F629" s="981"/>
      <c r="G629" s="981"/>
      <c r="H629" s="565"/>
      <c r="I629" s="565"/>
      <c r="J629" s="565"/>
      <c r="K629" s="565"/>
      <c r="L629" s="565"/>
      <c r="M629" s="565"/>
      <c r="N629" s="565"/>
      <c r="O629" s="565"/>
      <c r="P629" s="565"/>
    </row>
    <row r="630" spans="1:16" ht="18">
      <c r="A630" s="565"/>
      <c r="B630" s="565"/>
      <c r="C630" s="565"/>
      <c r="D630" s="978"/>
      <c r="E630" s="978"/>
      <c r="F630" s="981"/>
      <c r="G630" s="981"/>
      <c r="H630" s="565"/>
      <c r="I630" s="565"/>
      <c r="J630" s="565"/>
      <c r="K630" s="565"/>
      <c r="L630" s="565"/>
      <c r="M630" s="565"/>
      <c r="N630" s="565"/>
      <c r="O630" s="565"/>
      <c r="P630" s="565"/>
    </row>
    <row r="631" spans="1:16" ht="18">
      <c r="A631" s="565"/>
      <c r="B631" s="565"/>
      <c r="C631" s="565"/>
      <c r="D631" s="978"/>
      <c r="E631" s="978"/>
      <c r="F631" s="981"/>
      <c r="G631" s="981"/>
      <c r="H631" s="565"/>
      <c r="I631" s="565"/>
      <c r="J631" s="565"/>
      <c r="K631" s="565"/>
      <c r="L631" s="565"/>
      <c r="M631" s="565"/>
      <c r="N631" s="565"/>
      <c r="O631" s="565"/>
      <c r="P631" s="565"/>
    </row>
    <row r="632" spans="1:16" ht="18">
      <c r="A632" s="565"/>
      <c r="B632" s="565"/>
      <c r="C632" s="565"/>
      <c r="D632" s="978"/>
      <c r="E632" s="978"/>
      <c r="F632" s="981"/>
      <c r="G632" s="981"/>
      <c r="H632" s="565"/>
      <c r="I632" s="565"/>
      <c r="J632" s="565"/>
      <c r="K632" s="565"/>
      <c r="L632" s="565"/>
      <c r="M632" s="565"/>
      <c r="N632" s="565"/>
      <c r="O632" s="565"/>
      <c r="P632" s="565"/>
    </row>
    <row r="633" spans="1:16" ht="18">
      <c r="A633" s="565"/>
      <c r="B633" s="565"/>
      <c r="C633" s="565"/>
      <c r="D633" s="978"/>
      <c r="E633" s="978"/>
      <c r="F633" s="981"/>
      <c r="G633" s="981"/>
      <c r="H633" s="565"/>
      <c r="I633" s="565"/>
      <c r="J633" s="565"/>
      <c r="K633" s="565"/>
      <c r="L633" s="565"/>
      <c r="M633" s="565"/>
      <c r="N633" s="565"/>
      <c r="O633" s="565"/>
      <c r="P633" s="565"/>
    </row>
    <row r="634" spans="1:16" ht="18">
      <c r="A634" s="565"/>
      <c r="B634" s="565"/>
      <c r="C634" s="565"/>
      <c r="D634" s="978"/>
      <c r="E634" s="978"/>
      <c r="F634" s="981"/>
      <c r="G634" s="981"/>
      <c r="H634" s="565"/>
      <c r="I634" s="565"/>
      <c r="J634" s="565"/>
      <c r="K634" s="565"/>
      <c r="L634" s="565"/>
      <c r="M634" s="565"/>
      <c r="N634" s="565"/>
      <c r="O634" s="565"/>
      <c r="P634" s="565"/>
    </row>
    <row r="635" spans="1:16" ht="18">
      <c r="A635" s="565"/>
      <c r="B635" s="565"/>
      <c r="C635" s="565"/>
      <c r="D635" s="978"/>
      <c r="E635" s="978"/>
      <c r="F635" s="981"/>
      <c r="G635" s="981"/>
      <c r="H635" s="565"/>
      <c r="I635" s="565"/>
      <c r="J635" s="565"/>
      <c r="K635" s="565"/>
      <c r="L635" s="565"/>
      <c r="M635" s="565"/>
      <c r="N635" s="565"/>
      <c r="O635" s="565"/>
      <c r="P635" s="565"/>
    </row>
    <row r="636" spans="1:16" ht="18">
      <c r="A636" s="565"/>
      <c r="B636" s="565"/>
      <c r="C636" s="565"/>
      <c r="D636" s="978"/>
      <c r="E636" s="978"/>
      <c r="F636" s="981"/>
      <c r="G636" s="981"/>
      <c r="H636" s="565"/>
      <c r="I636" s="565"/>
      <c r="J636" s="565"/>
      <c r="K636" s="565"/>
      <c r="L636" s="565"/>
      <c r="M636" s="565"/>
      <c r="N636" s="565"/>
      <c r="O636" s="565"/>
      <c r="P636" s="565"/>
    </row>
    <row r="637" spans="1:16" ht="18">
      <c r="A637" s="565"/>
      <c r="B637" s="565"/>
      <c r="C637" s="565"/>
      <c r="D637" s="978"/>
      <c r="E637" s="978"/>
      <c r="F637" s="981"/>
      <c r="G637" s="981"/>
      <c r="H637" s="565"/>
      <c r="I637" s="565"/>
      <c r="J637" s="565"/>
      <c r="K637" s="565"/>
      <c r="L637" s="565"/>
      <c r="M637" s="565"/>
      <c r="N637" s="565"/>
      <c r="O637" s="565"/>
      <c r="P637" s="565"/>
    </row>
    <row r="638" spans="1:16" ht="18">
      <c r="A638" s="565"/>
      <c r="B638" s="565"/>
      <c r="C638" s="565"/>
      <c r="D638" s="978"/>
      <c r="E638" s="978"/>
      <c r="F638" s="981"/>
      <c r="G638" s="981"/>
      <c r="H638" s="565"/>
      <c r="I638" s="565"/>
      <c r="J638" s="565"/>
      <c r="K638" s="565"/>
      <c r="L638" s="565"/>
      <c r="M638" s="565"/>
      <c r="N638" s="565"/>
      <c r="O638" s="565"/>
      <c r="P638" s="565"/>
    </row>
    <row r="639" spans="1:16" ht="18">
      <c r="A639" s="565"/>
      <c r="B639" s="565"/>
      <c r="C639" s="565"/>
      <c r="D639" s="978"/>
      <c r="E639" s="978"/>
      <c r="F639" s="981"/>
      <c r="G639" s="981"/>
      <c r="H639" s="565"/>
      <c r="I639" s="565"/>
      <c r="J639" s="565"/>
      <c r="K639" s="565"/>
      <c r="L639" s="565"/>
      <c r="M639" s="565"/>
      <c r="N639" s="565"/>
      <c r="O639" s="565"/>
      <c r="P639" s="565"/>
    </row>
    <row r="640" spans="1:16" ht="18">
      <c r="A640" s="565"/>
      <c r="B640" s="565"/>
      <c r="C640" s="565"/>
      <c r="D640" s="978"/>
      <c r="E640" s="978"/>
      <c r="F640" s="981"/>
      <c r="G640" s="981"/>
      <c r="H640" s="565"/>
      <c r="I640" s="565"/>
      <c r="J640" s="565"/>
      <c r="K640" s="565"/>
      <c r="L640" s="565"/>
      <c r="M640" s="565"/>
      <c r="N640" s="565"/>
      <c r="O640" s="565"/>
      <c r="P640" s="565"/>
    </row>
    <row r="641" spans="1:16" ht="18">
      <c r="A641" s="565"/>
      <c r="B641" s="565"/>
      <c r="C641" s="565"/>
      <c r="D641" s="978"/>
      <c r="E641" s="978"/>
      <c r="F641" s="981"/>
      <c r="G641" s="981"/>
      <c r="H641" s="565"/>
      <c r="I641" s="565"/>
      <c r="J641" s="565"/>
      <c r="K641" s="565"/>
      <c r="L641" s="565"/>
      <c r="M641" s="565"/>
      <c r="N641" s="565"/>
      <c r="O641" s="565"/>
      <c r="P641" s="565"/>
    </row>
    <row r="642" spans="1:16" ht="18">
      <c r="A642" s="565"/>
      <c r="B642" s="565"/>
      <c r="C642" s="565"/>
      <c r="D642" s="978"/>
      <c r="E642" s="978"/>
      <c r="F642" s="981"/>
      <c r="G642" s="981"/>
      <c r="H642" s="565"/>
      <c r="I642" s="565"/>
      <c r="J642" s="565"/>
      <c r="K642" s="565"/>
      <c r="L642" s="565"/>
      <c r="M642" s="565"/>
      <c r="N642" s="565"/>
      <c r="O642" s="565"/>
      <c r="P642" s="565"/>
    </row>
    <row r="643" spans="1:16" ht="18">
      <c r="A643" s="565"/>
      <c r="B643" s="565"/>
      <c r="C643" s="565"/>
      <c r="D643" s="978"/>
      <c r="E643" s="978"/>
      <c r="F643" s="981"/>
      <c r="G643" s="981"/>
      <c r="H643" s="565"/>
      <c r="I643" s="565"/>
      <c r="J643" s="565"/>
      <c r="K643" s="565"/>
      <c r="L643" s="565"/>
      <c r="M643" s="565"/>
      <c r="N643" s="565"/>
      <c r="O643" s="565"/>
      <c r="P643" s="565"/>
    </row>
    <row r="644" spans="1:16" ht="18">
      <c r="A644" s="565"/>
      <c r="B644" s="565"/>
      <c r="C644" s="565"/>
      <c r="D644" s="978"/>
      <c r="E644" s="978"/>
      <c r="F644" s="981"/>
      <c r="G644" s="981"/>
      <c r="H644" s="565"/>
      <c r="I644" s="565"/>
      <c r="J644" s="565"/>
      <c r="K644" s="565"/>
      <c r="L644" s="565"/>
      <c r="M644" s="565"/>
      <c r="N644" s="565"/>
      <c r="O644" s="565"/>
      <c r="P644" s="565"/>
    </row>
    <row r="645" spans="1:16" ht="18">
      <c r="A645" s="565"/>
      <c r="B645" s="565"/>
      <c r="C645" s="565"/>
      <c r="D645" s="978"/>
      <c r="E645" s="978"/>
      <c r="F645" s="981"/>
      <c r="G645" s="981"/>
      <c r="H645" s="565"/>
      <c r="I645" s="565"/>
      <c r="J645" s="565"/>
      <c r="K645" s="565"/>
      <c r="L645" s="565"/>
      <c r="M645" s="565"/>
      <c r="N645" s="565"/>
      <c r="O645" s="565"/>
      <c r="P645" s="565"/>
    </row>
    <row r="646" spans="1:16" ht="18">
      <c r="A646" s="565"/>
      <c r="B646" s="565"/>
      <c r="C646" s="565"/>
      <c r="D646" s="978"/>
      <c r="E646" s="978"/>
      <c r="F646" s="981"/>
      <c r="G646" s="981"/>
      <c r="H646" s="565"/>
      <c r="I646" s="565"/>
      <c r="J646" s="565"/>
      <c r="K646" s="565"/>
      <c r="L646" s="565"/>
      <c r="M646" s="565"/>
      <c r="N646" s="565"/>
      <c r="O646" s="565"/>
      <c r="P646" s="565"/>
    </row>
    <row r="647" spans="1:16" ht="18">
      <c r="A647" s="565"/>
      <c r="B647" s="565"/>
      <c r="C647" s="565"/>
      <c r="D647" s="978"/>
      <c r="E647" s="978"/>
      <c r="F647" s="981"/>
      <c r="G647" s="981"/>
      <c r="H647" s="565"/>
      <c r="I647" s="565"/>
      <c r="J647" s="565"/>
      <c r="K647" s="565"/>
      <c r="L647" s="565"/>
      <c r="M647" s="565"/>
      <c r="N647" s="565"/>
      <c r="O647" s="565"/>
      <c r="P647" s="565"/>
    </row>
    <row r="648" spans="1:16" ht="18">
      <c r="A648" s="565"/>
      <c r="B648" s="565"/>
      <c r="C648" s="565"/>
      <c r="D648" s="978"/>
      <c r="E648" s="978"/>
      <c r="F648" s="981"/>
      <c r="G648" s="981"/>
      <c r="H648" s="565"/>
      <c r="I648" s="565"/>
      <c r="J648" s="565"/>
      <c r="K648" s="565"/>
      <c r="L648" s="565"/>
      <c r="M648" s="565"/>
      <c r="N648" s="565"/>
      <c r="O648" s="565"/>
      <c r="P648" s="565"/>
    </row>
    <row r="649" spans="1:16" ht="18">
      <c r="A649" s="565"/>
      <c r="B649" s="565"/>
      <c r="C649" s="565"/>
      <c r="D649" s="978"/>
      <c r="E649" s="978"/>
      <c r="F649" s="981"/>
      <c r="G649" s="981"/>
      <c r="H649" s="565"/>
      <c r="I649" s="565"/>
      <c r="J649" s="565"/>
      <c r="K649" s="565"/>
      <c r="L649" s="565"/>
      <c r="M649" s="565"/>
      <c r="N649" s="565"/>
      <c r="O649" s="565"/>
      <c r="P649" s="565"/>
    </row>
    <row r="650" spans="1:16" ht="18">
      <c r="A650" s="565"/>
      <c r="B650" s="565"/>
      <c r="C650" s="565"/>
      <c r="D650" s="978"/>
      <c r="E650" s="978"/>
      <c r="F650" s="981"/>
      <c r="G650" s="981"/>
      <c r="H650" s="565"/>
      <c r="I650" s="565"/>
      <c r="J650" s="565"/>
      <c r="K650" s="565"/>
      <c r="L650" s="565"/>
      <c r="M650" s="565"/>
      <c r="N650" s="565"/>
      <c r="O650" s="565"/>
      <c r="P650" s="565"/>
    </row>
    <row r="651" spans="1:16" ht="18">
      <c r="A651" s="565"/>
      <c r="B651" s="565"/>
      <c r="C651" s="565"/>
      <c r="D651" s="978"/>
      <c r="E651" s="978"/>
      <c r="F651" s="981"/>
      <c r="G651" s="981"/>
      <c r="H651" s="565"/>
      <c r="I651" s="565"/>
      <c r="J651" s="565"/>
      <c r="K651" s="565"/>
      <c r="L651" s="565"/>
      <c r="M651" s="565"/>
      <c r="N651" s="565"/>
      <c r="O651" s="565"/>
      <c r="P651" s="565"/>
    </row>
    <row r="652" spans="1:16" ht="18">
      <c r="A652" s="565"/>
      <c r="B652" s="565"/>
      <c r="C652" s="565"/>
      <c r="D652" s="978"/>
      <c r="E652" s="978"/>
      <c r="F652" s="981"/>
      <c r="G652" s="981"/>
      <c r="H652" s="565"/>
      <c r="I652" s="565"/>
      <c r="J652" s="565"/>
      <c r="K652" s="565"/>
      <c r="L652" s="565"/>
      <c r="M652" s="565"/>
      <c r="N652" s="565"/>
      <c r="O652" s="565"/>
      <c r="P652" s="565"/>
    </row>
    <row r="653" spans="1:16" ht="18">
      <c r="A653" s="565"/>
      <c r="B653" s="565"/>
      <c r="C653" s="565"/>
      <c r="D653" s="978"/>
      <c r="E653" s="978"/>
      <c r="F653" s="981"/>
      <c r="G653" s="981"/>
      <c r="H653" s="565"/>
      <c r="I653" s="565"/>
      <c r="J653" s="565"/>
      <c r="K653" s="565"/>
      <c r="L653" s="565"/>
      <c r="M653" s="565"/>
      <c r="N653" s="565"/>
      <c r="O653" s="565"/>
      <c r="P653" s="565"/>
    </row>
    <row r="654" spans="1:16" ht="18">
      <c r="A654" s="565"/>
      <c r="B654" s="565"/>
      <c r="C654" s="565"/>
      <c r="D654" s="978"/>
      <c r="E654" s="978"/>
      <c r="F654" s="981"/>
      <c r="G654" s="981"/>
      <c r="H654" s="565"/>
      <c r="I654" s="565"/>
      <c r="J654" s="565"/>
      <c r="K654" s="565"/>
      <c r="L654" s="565"/>
      <c r="M654" s="565"/>
      <c r="N654" s="565"/>
      <c r="O654" s="565"/>
      <c r="P654" s="565"/>
    </row>
    <row r="655" spans="1:16" ht="18">
      <c r="A655" s="565"/>
      <c r="B655" s="565"/>
      <c r="C655" s="565"/>
      <c r="D655" s="978"/>
      <c r="E655" s="978"/>
      <c r="F655" s="981"/>
      <c r="G655" s="981"/>
      <c r="H655" s="565"/>
      <c r="I655" s="565"/>
      <c r="J655" s="565"/>
      <c r="K655" s="565"/>
      <c r="L655" s="565"/>
      <c r="M655" s="565"/>
      <c r="N655" s="565"/>
      <c r="O655" s="565"/>
      <c r="P655" s="565"/>
    </row>
    <row r="656" spans="1:16" ht="18">
      <c r="A656" s="565"/>
      <c r="B656" s="565"/>
      <c r="C656" s="565"/>
      <c r="D656" s="978"/>
      <c r="E656" s="978"/>
      <c r="F656" s="981"/>
      <c r="G656" s="981"/>
      <c r="H656" s="565"/>
      <c r="I656" s="565"/>
      <c r="J656" s="565"/>
      <c r="K656" s="565"/>
      <c r="L656" s="565"/>
      <c r="M656" s="565"/>
      <c r="N656" s="565"/>
      <c r="O656" s="565"/>
      <c r="P656" s="565"/>
    </row>
    <row r="657" spans="1:16" ht="18">
      <c r="A657" s="565"/>
      <c r="B657" s="565"/>
      <c r="C657" s="565"/>
      <c r="D657" s="978"/>
      <c r="E657" s="978"/>
      <c r="F657" s="981"/>
      <c r="G657" s="981"/>
      <c r="H657" s="565"/>
      <c r="I657" s="565"/>
      <c r="J657" s="565"/>
      <c r="K657" s="565"/>
      <c r="L657" s="565"/>
      <c r="M657" s="565"/>
      <c r="N657" s="565"/>
      <c r="O657" s="565"/>
      <c r="P657" s="565"/>
    </row>
    <row r="658" spans="1:16" ht="18">
      <c r="A658" s="565"/>
      <c r="B658" s="565"/>
      <c r="C658" s="565"/>
      <c r="D658" s="978"/>
      <c r="E658" s="978"/>
      <c r="F658" s="981"/>
      <c r="G658" s="981"/>
      <c r="H658" s="565"/>
      <c r="I658" s="565"/>
      <c r="J658" s="565"/>
      <c r="K658" s="565"/>
      <c r="L658" s="565"/>
      <c r="M658" s="565"/>
      <c r="N658" s="565"/>
      <c r="O658" s="565"/>
      <c r="P658" s="565"/>
    </row>
    <row r="659" spans="1:16" ht="18">
      <c r="A659" s="565"/>
      <c r="B659" s="565"/>
      <c r="C659" s="565"/>
      <c r="D659" s="978"/>
      <c r="E659" s="978"/>
      <c r="F659" s="981"/>
      <c r="G659" s="981"/>
      <c r="H659" s="565"/>
      <c r="I659" s="565"/>
      <c r="J659" s="565"/>
      <c r="K659" s="565"/>
      <c r="L659" s="565"/>
      <c r="M659" s="565"/>
      <c r="N659" s="565"/>
      <c r="O659" s="565"/>
      <c r="P659" s="565"/>
    </row>
    <row r="660" spans="1:16" ht="18">
      <c r="A660" s="565"/>
      <c r="B660" s="565"/>
      <c r="C660" s="565"/>
      <c r="D660" s="978"/>
      <c r="E660" s="978"/>
      <c r="F660" s="981"/>
      <c r="G660" s="981"/>
      <c r="H660" s="565"/>
      <c r="I660" s="565"/>
      <c r="J660" s="565"/>
      <c r="K660" s="565"/>
      <c r="L660" s="565"/>
      <c r="M660" s="565"/>
      <c r="N660" s="565"/>
      <c r="O660" s="565"/>
      <c r="P660" s="565"/>
    </row>
    <row r="661" spans="1:16" ht="18">
      <c r="A661" s="565"/>
      <c r="B661" s="565"/>
      <c r="C661" s="565"/>
      <c r="D661" s="978"/>
      <c r="E661" s="978"/>
      <c r="F661" s="981"/>
      <c r="G661" s="981"/>
      <c r="H661" s="565"/>
      <c r="I661" s="565"/>
      <c r="J661" s="565"/>
      <c r="K661" s="565"/>
      <c r="L661" s="565"/>
      <c r="M661" s="565"/>
      <c r="N661" s="565"/>
      <c r="O661" s="565"/>
      <c r="P661" s="565"/>
    </row>
    <row r="662" spans="1:16" ht="18">
      <c r="A662" s="565"/>
      <c r="B662" s="565"/>
      <c r="C662" s="565"/>
      <c r="D662" s="978"/>
      <c r="E662" s="978"/>
      <c r="F662" s="981"/>
      <c r="G662" s="981"/>
      <c r="H662" s="565"/>
      <c r="I662" s="565"/>
      <c r="J662" s="565"/>
      <c r="K662" s="565"/>
      <c r="L662" s="565"/>
      <c r="M662" s="565"/>
      <c r="N662" s="565"/>
      <c r="O662" s="565"/>
      <c r="P662" s="565"/>
    </row>
    <row r="663" spans="1:16" ht="18">
      <c r="A663" s="565"/>
      <c r="B663" s="565"/>
      <c r="C663" s="565"/>
      <c r="D663" s="565"/>
      <c r="E663" s="978"/>
      <c r="F663" s="981"/>
      <c r="G663" s="979"/>
      <c r="H663" s="565"/>
      <c r="I663" s="565"/>
      <c r="J663" s="565"/>
      <c r="K663" s="980"/>
      <c r="L663" s="565"/>
      <c r="M663" s="565"/>
      <c r="N663" s="565"/>
      <c r="O663" s="565"/>
      <c r="P663" s="565"/>
    </row>
    <row r="664" spans="1:16" ht="18">
      <c r="A664" s="565"/>
      <c r="B664" s="565"/>
      <c r="C664" s="565"/>
      <c r="D664" s="565"/>
      <c r="E664" s="978"/>
      <c r="F664" s="981"/>
      <c r="G664" s="981"/>
      <c r="H664" s="565"/>
      <c r="I664" s="565"/>
      <c r="J664" s="565"/>
      <c r="K664" s="980"/>
      <c r="L664" s="565"/>
      <c r="M664" s="565"/>
      <c r="N664" s="565"/>
      <c r="O664" s="565"/>
      <c r="P664" s="565"/>
    </row>
    <row r="665" spans="1:16" ht="18">
      <c r="A665" s="565"/>
      <c r="B665" s="565"/>
      <c r="C665" s="565"/>
      <c r="D665" s="565"/>
      <c r="E665" s="978"/>
      <c r="F665" s="981"/>
      <c r="G665" s="981"/>
      <c r="H665" s="565"/>
      <c r="I665" s="565"/>
      <c r="J665" s="565"/>
      <c r="K665" s="980"/>
      <c r="L665" s="565"/>
      <c r="M665" s="565"/>
      <c r="N665" s="565"/>
      <c r="O665" s="565"/>
      <c r="P665" s="565"/>
    </row>
    <row r="666" spans="1:16" ht="18">
      <c r="A666" s="565"/>
      <c r="B666" s="565"/>
      <c r="C666" s="565"/>
      <c r="D666" s="565"/>
      <c r="E666" s="978"/>
      <c r="F666" s="981"/>
      <c r="G666" s="979"/>
      <c r="H666" s="565"/>
      <c r="I666" s="565"/>
      <c r="J666" s="565"/>
      <c r="K666" s="980"/>
      <c r="L666" s="565"/>
      <c r="M666" s="565"/>
      <c r="N666" s="565"/>
      <c r="O666" s="565"/>
      <c r="P666" s="565"/>
    </row>
    <row r="667" spans="1:16" ht="18">
      <c r="A667" s="565"/>
      <c r="B667" s="565"/>
      <c r="C667" s="565"/>
      <c r="D667" s="978"/>
      <c r="E667" s="978"/>
      <c r="F667" s="981"/>
      <c r="G667" s="981"/>
      <c r="H667" s="565"/>
      <c r="I667" s="565"/>
      <c r="J667" s="565"/>
      <c r="K667" s="565"/>
      <c r="L667" s="565"/>
      <c r="M667" s="565"/>
      <c r="N667" s="565"/>
      <c r="O667" s="565"/>
      <c r="P667" s="565"/>
    </row>
    <row r="668" spans="1:16" ht="18">
      <c r="A668" s="565"/>
      <c r="B668" s="565"/>
      <c r="C668" s="565"/>
      <c r="D668" s="565"/>
      <c r="E668" s="978"/>
      <c r="F668" s="981"/>
      <c r="G668" s="981"/>
      <c r="H668" s="565"/>
      <c r="I668" s="565"/>
      <c r="J668" s="565"/>
      <c r="K668" s="980"/>
      <c r="L668" s="565"/>
      <c r="M668" s="565"/>
      <c r="N668" s="565"/>
      <c r="O668" s="565"/>
      <c r="P668" s="565"/>
    </row>
    <row r="669" spans="1:16" ht="18">
      <c r="A669" s="565"/>
      <c r="B669" s="565"/>
      <c r="C669" s="565"/>
      <c r="D669" s="978"/>
      <c r="E669" s="978"/>
      <c r="F669" s="981"/>
      <c r="G669" s="981"/>
      <c r="H669" s="565"/>
      <c r="I669" s="565"/>
      <c r="J669" s="565"/>
      <c r="K669" s="565"/>
      <c r="L669" s="565"/>
      <c r="M669" s="565"/>
      <c r="N669" s="565"/>
      <c r="O669" s="565"/>
      <c r="P669" s="565"/>
    </row>
    <row r="670" spans="1:16" ht="18">
      <c r="A670" s="565"/>
      <c r="B670" s="565"/>
      <c r="C670" s="565"/>
      <c r="D670" s="978"/>
      <c r="E670" s="978"/>
      <c r="F670" s="981"/>
      <c r="G670" s="981"/>
      <c r="H670" s="565"/>
      <c r="I670" s="565"/>
      <c r="J670" s="565"/>
      <c r="K670" s="565"/>
      <c r="L670" s="565"/>
      <c r="M670" s="565"/>
      <c r="N670" s="565"/>
      <c r="O670" s="565"/>
      <c r="P670" s="565"/>
    </row>
    <row r="671" spans="1:16" ht="18">
      <c r="A671" s="565"/>
      <c r="B671" s="565"/>
      <c r="C671" s="565"/>
      <c r="D671" s="978"/>
      <c r="E671" s="978"/>
      <c r="F671" s="981"/>
      <c r="G671" s="981"/>
      <c r="H671" s="565"/>
      <c r="I671" s="565"/>
      <c r="J671" s="565"/>
      <c r="K671" s="565"/>
      <c r="L671" s="565"/>
      <c r="M671" s="565"/>
      <c r="N671" s="565"/>
      <c r="O671" s="565"/>
      <c r="P671" s="565"/>
    </row>
    <row r="672" spans="1:16" ht="18">
      <c r="A672" s="565"/>
      <c r="B672" s="565"/>
      <c r="C672" s="565"/>
      <c r="D672" s="978"/>
      <c r="E672" s="978"/>
      <c r="F672" s="981"/>
      <c r="G672" s="981"/>
      <c r="H672" s="565"/>
      <c r="I672" s="565"/>
      <c r="J672" s="565"/>
      <c r="K672" s="565"/>
      <c r="L672" s="565"/>
      <c r="M672" s="565"/>
      <c r="N672" s="565"/>
      <c r="O672" s="565"/>
      <c r="P672" s="565"/>
    </row>
    <row r="673" spans="1:16" ht="18">
      <c r="A673" s="565"/>
      <c r="B673" s="565"/>
      <c r="C673" s="565"/>
      <c r="D673" s="978"/>
      <c r="E673" s="978"/>
      <c r="F673" s="981"/>
      <c r="G673" s="981"/>
      <c r="H673" s="565"/>
      <c r="I673" s="565"/>
      <c r="J673" s="565"/>
      <c r="K673" s="565"/>
      <c r="L673" s="565"/>
      <c r="M673" s="565"/>
      <c r="N673" s="565"/>
      <c r="O673" s="565"/>
      <c r="P673" s="565"/>
    </row>
    <row r="674" spans="1:16" ht="18">
      <c r="A674" s="565"/>
      <c r="B674" s="565"/>
      <c r="C674" s="565"/>
      <c r="D674" s="978"/>
      <c r="E674" s="978"/>
      <c r="F674" s="981"/>
      <c r="G674" s="981"/>
      <c r="H674" s="565"/>
      <c r="I674" s="565"/>
      <c r="J674" s="565"/>
      <c r="K674" s="565"/>
      <c r="L674" s="565"/>
      <c r="M674" s="565"/>
      <c r="N674" s="565"/>
      <c r="O674" s="565"/>
      <c r="P674" s="565"/>
    </row>
    <row r="675" spans="1:16" ht="18">
      <c r="A675" s="565"/>
      <c r="B675" s="565"/>
      <c r="C675" s="565"/>
      <c r="D675" s="978"/>
      <c r="E675" s="978"/>
      <c r="F675" s="981"/>
      <c r="G675" s="981"/>
      <c r="H675" s="565"/>
      <c r="I675" s="565"/>
      <c r="J675" s="565"/>
      <c r="K675" s="565"/>
      <c r="L675" s="565"/>
      <c r="M675" s="565"/>
      <c r="N675" s="565"/>
      <c r="O675" s="565"/>
      <c r="P675" s="565"/>
    </row>
    <row r="676" spans="1:16" ht="18">
      <c r="A676" s="565"/>
      <c r="B676" s="565"/>
      <c r="C676" s="565"/>
      <c r="D676" s="978"/>
      <c r="E676" s="978"/>
      <c r="F676" s="981"/>
      <c r="G676" s="981"/>
      <c r="H676" s="565"/>
      <c r="I676" s="565"/>
      <c r="J676" s="565"/>
      <c r="K676" s="565"/>
      <c r="L676" s="565"/>
      <c r="M676" s="565"/>
      <c r="N676" s="565"/>
      <c r="O676" s="565"/>
      <c r="P676" s="565"/>
    </row>
    <row r="677" spans="1:16" ht="18">
      <c r="A677" s="565"/>
      <c r="B677" s="565"/>
      <c r="C677" s="565"/>
      <c r="D677" s="978"/>
      <c r="E677" s="978"/>
      <c r="F677" s="981"/>
      <c r="G677" s="981"/>
      <c r="H677" s="565"/>
      <c r="I677" s="565"/>
      <c r="J677" s="565"/>
      <c r="K677" s="565"/>
      <c r="L677" s="565"/>
      <c r="M677" s="565"/>
      <c r="N677" s="565"/>
      <c r="O677" s="565"/>
      <c r="P677" s="565"/>
    </row>
    <row r="678" spans="1:16" ht="18">
      <c r="A678" s="565"/>
      <c r="B678" s="565"/>
      <c r="C678" s="565"/>
      <c r="D678" s="978"/>
      <c r="E678" s="978"/>
      <c r="F678" s="981"/>
      <c r="G678" s="981"/>
      <c r="H678" s="565"/>
      <c r="I678" s="565"/>
      <c r="J678" s="565"/>
      <c r="K678" s="565"/>
      <c r="L678" s="565"/>
      <c r="M678" s="565"/>
      <c r="N678" s="565"/>
      <c r="O678" s="565"/>
      <c r="P678" s="565"/>
    </row>
    <row r="679" spans="1:16" ht="18">
      <c r="A679" s="565"/>
      <c r="B679" s="565"/>
      <c r="C679" s="565"/>
      <c r="D679" s="978"/>
      <c r="E679" s="978"/>
      <c r="F679" s="981"/>
      <c r="G679" s="981"/>
      <c r="H679" s="565"/>
      <c r="I679" s="565"/>
      <c r="J679" s="565"/>
      <c r="K679" s="565"/>
      <c r="L679" s="565"/>
      <c r="M679" s="565"/>
      <c r="N679" s="565"/>
      <c r="O679" s="565"/>
      <c r="P679" s="565"/>
    </row>
    <row r="680" spans="1:16" ht="18">
      <c r="A680" s="565"/>
      <c r="B680" s="565"/>
      <c r="C680" s="565"/>
      <c r="D680" s="978"/>
      <c r="E680" s="978"/>
      <c r="F680" s="981"/>
      <c r="G680" s="981"/>
      <c r="H680" s="565"/>
      <c r="I680" s="565"/>
      <c r="J680" s="565"/>
      <c r="K680" s="565"/>
      <c r="L680" s="565"/>
      <c r="M680" s="565"/>
      <c r="N680" s="565"/>
      <c r="O680" s="565"/>
      <c r="P680" s="565"/>
    </row>
    <row r="681" spans="1:16" ht="18">
      <c r="A681" s="565"/>
      <c r="B681" s="565"/>
      <c r="C681" s="565"/>
      <c r="D681" s="978"/>
      <c r="E681" s="978"/>
      <c r="F681" s="981"/>
      <c r="G681" s="981"/>
      <c r="H681" s="565"/>
      <c r="I681" s="565"/>
      <c r="J681" s="565"/>
      <c r="K681" s="565"/>
      <c r="L681" s="565"/>
      <c r="M681" s="565"/>
      <c r="N681" s="565"/>
      <c r="O681" s="565"/>
      <c r="P681" s="565"/>
    </row>
    <row r="682" spans="1:16" ht="18">
      <c r="A682" s="565"/>
      <c r="B682" s="565"/>
      <c r="C682" s="565"/>
      <c r="D682" s="978"/>
      <c r="E682" s="978"/>
      <c r="F682" s="981"/>
      <c r="G682" s="981"/>
      <c r="H682" s="565"/>
      <c r="I682" s="565"/>
      <c r="J682" s="565"/>
      <c r="K682" s="565"/>
      <c r="L682" s="565"/>
      <c r="M682" s="565"/>
      <c r="N682" s="565"/>
      <c r="O682" s="565"/>
      <c r="P682" s="565"/>
    </row>
    <row r="683" spans="1:16" ht="18">
      <c r="A683" s="565"/>
      <c r="B683" s="565"/>
      <c r="C683" s="565"/>
      <c r="D683" s="978"/>
      <c r="E683" s="978"/>
      <c r="F683" s="981"/>
      <c r="G683" s="981"/>
      <c r="H683" s="565"/>
      <c r="I683" s="565"/>
      <c r="J683" s="565"/>
      <c r="K683" s="565"/>
      <c r="L683" s="565"/>
      <c r="M683" s="565"/>
      <c r="N683" s="565"/>
      <c r="O683" s="565"/>
      <c r="P683" s="565"/>
    </row>
    <row r="684" spans="1:16" ht="18">
      <c r="A684" s="565"/>
      <c r="B684" s="565"/>
      <c r="C684" s="565"/>
      <c r="D684" s="978"/>
      <c r="E684" s="978"/>
      <c r="F684" s="981"/>
      <c r="G684" s="981"/>
      <c r="H684" s="565"/>
      <c r="I684" s="565"/>
      <c r="J684" s="565"/>
      <c r="K684" s="565"/>
      <c r="L684" s="565"/>
      <c r="M684" s="565"/>
      <c r="N684" s="565"/>
      <c r="O684" s="565"/>
      <c r="P684" s="565"/>
    </row>
    <row r="685" spans="1:16" ht="18">
      <c r="A685" s="565"/>
      <c r="B685" s="565"/>
      <c r="C685" s="565"/>
      <c r="D685" s="978"/>
      <c r="E685" s="978"/>
      <c r="F685" s="981"/>
      <c r="G685" s="981"/>
      <c r="H685" s="565"/>
      <c r="I685" s="565"/>
      <c r="J685" s="565"/>
      <c r="K685" s="565"/>
      <c r="L685" s="565"/>
      <c r="M685" s="565"/>
      <c r="N685" s="565"/>
      <c r="O685" s="565"/>
      <c r="P685" s="565"/>
    </row>
    <row r="686" spans="1:16" ht="18">
      <c r="A686" s="565"/>
      <c r="B686" s="565"/>
      <c r="C686" s="565"/>
      <c r="D686" s="978"/>
      <c r="E686" s="978"/>
      <c r="F686" s="981"/>
      <c r="G686" s="981"/>
      <c r="H686" s="565"/>
      <c r="I686" s="565"/>
      <c r="J686" s="565"/>
      <c r="K686" s="565"/>
      <c r="L686" s="565"/>
      <c r="M686" s="565"/>
      <c r="N686" s="565"/>
      <c r="O686" s="565"/>
      <c r="P686" s="565"/>
    </row>
    <row r="687" spans="1:16" ht="18">
      <c r="A687" s="565"/>
      <c r="B687" s="565"/>
      <c r="C687" s="565"/>
      <c r="D687" s="978"/>
      <c r="E687" s="978"/>
      <c r="F687" s="981"/>
      <c r="G687" s="981"/>
      <c r="H687" s="565"/>
      <c r="I687" s="565"/>
      <c r="J687" s="565"/>
      <c r="K687" s="565"/>
      <c r="L687" s="565"/>
      <c r="M687" s="565"/>
      <c r="N687" s="565"/>
      <c r="O687" s="565"/>
      <c r="P687" s="565"/>
    </row>
    <row r="688" spans="1:16" ht="18">
      <c r="A688" s="565"/>
      <c r="B688" s="565"/>
      <c r="C688" s="565"/>
      <c r="D688" s="978"/>
      <c r="E688" s="978"/>
      <c r="F688" s="981"/>
      <c r="G688" s="981"/>
      <c r="H688" s="565"/>
      <c r="I688" s="565"/>
      <c r="J688" s="565"/>
      <c r="K688" s="565"/>
      <c r="L688" s="565"/>
      <c r="M688" s="565"/>
      <c r="N688" s="565"/>
      <c r="O688" s="565"/>
      <c r="P688" s="565"/>
    </row>
    <row r="689" spans="1:16" ht="18">
      <c r="A689" s="565"/>
      <c r="B689" s="565"/>
      <c r="C689" s="565"/>
      <c r="D689" s="978"/>
      <c r="E689" s="978"/>
      <c r="F689" s="981"/>
      <c r="G689" s="981"/>
      <c r="H689" s="565"/>
      <c r="I689" s="565"/>
      <c r="J689" s="565"/>
      <c r="K689" s="565"/>
      <c r="L689" s="565"/>
      <c r="M689" s="565"/>
      <c r="N689" s="565"/>
      <c r="O689" s="565"/>
      <c r="P689" s="565"/>
    </row>
    <row r="690" spans="1:16" ht="18">
      <c r="A690" s="565"/>
      <c r="B690" s="565"/>
      <c r="C690" s="565"/>
      <c r="D690" s="978"/>
      <c r="E690" s="978"/>
      <c r="F690" s="981"/>
      <c r="G690" s="981"/>
      <c r="H690" s="565"/>
      <c r="I690" s="565"/>
      <c r="J690" s="565"/>
      <c r="K690" s="565"/>
      <c r="L690" s="565"/>
      <c r="M690" s="565"/>
      <c r="N690" s="565"/>
      <c r="O690" s="565"/>
      <c r="P690" s="565"/>
    </row>
    <row r="691" spans="1:16" ht="18">
      <c r="A691" s="565"/>
      <c r="B691" s="565"/>
      <c r="C691" s="565"/>
      <c r="D691" s="978"/>
      <c r="E691" s="978"/>
      <c r="F691" s="981"/>
      <c r="G691" s="981"/>
      <c r="H691" s="565"/>
      <c r="I691" s="565"/>
      <c r="J691" s="565"/>
      <c r="K691" s="565"/>
      <c r="L691" s="565"/>
      <c r="M691" s="565"/>
      <c r="N691" s="565"/>
      <c r="O691" s="565"/>
      <c r="P691" s="565"/>
    </row>
    <row r="692" spans="1:16" ht="18">
      <c r="A692" s="565"/>
      <c r="B692" s="565"/>
      <c r="C692" s="565"/>
      <c r="D692" s="978"/>
      <c r="E692" s="978"/>
      <c r="F692" s="981"/>
      <c r="G692" s="981"/>
      <c r="H692" s="565"/>
      <c r="I692" s="565"/>
      <c r="J692" s="565"/>
      <c r="K692" s="565"/>
      <c r="L692" s="565"/>
      <c r="M692" s="565"/>
      <c r="N692" s="565"/>
      <c r="O692" s="565"/>
      <c r="P692" s="565"/>
    </row>
    <row r="693" spans="1:16" ht="18">
      <c r="A693" s="565"/>
      <c r="B693" s="565"/>
      <c r="C693" s="565"/>
      <c r="D693" s="978"/>
      <c r="E693" s="978"/>
      <c r="F693" s="981"/>
      <c r="G693" s="981"/>
      <c r="H693" s="565"/>
      <c r="I693" s="565"/>
      <c r="J693" s="565"/>
      <c r="K693" s="565"/>
      <c r="L693" s="565"/>
      <c r="M693" s="565"/>
      <c r="N693" s="565"/>
      <c r="O693" s="565"/>
      <c r="P693" s="565"/>
    </row>
    <row r="694" spans="1:16" ht="18">
      <c r="A694" s="565"/>
      <c r="B694" s="565"/>
      <c r="C694" s="565"/>
      <c r="D694" s="978"/>
      <c r="E694" s="978"/>
      <c r="F694" s="981"/>
      <c r="G694" s="981"/>
      <c r="H694" s="565"/>
      <c r="I694" s="565"/>
      <c r="J694" s="565"/>
      <c r="K694" s="565"/>
      <c r="L694" s="565"/>
      <c r="M694" s="565"/>
      <c r="N694" s="565"/>
      <c r="O694" s="565"/>
      <c r="P694" s="565"/>
    </row>
    <row r="695" spans="1:16" ht="18">
      <c r="A695" s="565"/>
      <c r="B695" s="565"/>
      <c r="C695" s="565"/>
      <c r="D695" s="978"/>
      <c r="E695" s="978"/>
      <c r="F695" s="981"/>
      <c r="G695" s="981"/>
      <c r="H695" s="565"/>
      <c r="I695" s="565"/>
      <c r="J695" s="565"/>
      <c r="K695" s="565"/>
      <c r="L695" s="565"/>
      <c r="M695" s="565"/>
      <c r="N695" s="565"/>
      <c r="O695" s="565"/>
      <c r="P695" s="565"/>
    </row>
    <row r="696" spans="1:16" ht="18">
      <c r="A696" s="565"/>
      <c r="B696" s="565"/>
      <c r="C696" s="565"/>
      <c r="D696" s="978"/>
      <c r="E696" s="978"/>
      <c r="F696" s="981"/>
      <c r="G696" s="981"/>
      <c r="H696" s="565"/>
      <c r="I696" s="565"/>
      <c r="J696" s="565"/>
      <c r="K696" s="565"/>
      <c r="L696" s="565"/>
      <c r="M696" s="565"/>
      <c r="N696" s="565"/>
      <c r="O696" s="565"/>
      <c r="P696" s="565"/>
    </row>
    <row r="697" spans="1:16" ht="18">
      <c r="A697" s="565"/>
      <c r="B697" s="565"/>
      <c r="C697" s="565"/>
      <c r="D697" s="978"/>
      <c r="E697" s="978"/>
      <c r="F697" s="981"/>
      <c r="G697" s="981"/>
      <c r="H697" s="565"/>
      <c r="I697" s="565"/>
      <c r="J697" s="565"/>
      <c r="K697" s="565"/>
      <c r="L697" s="565"/>
      <c r="M697" s="565"/>
      <c r="N697" s="565"/>
      <c r="O697" s="565"/>
      <c r="P697" s="565"/>
    </row>
    <row r="698" spans="1:16" ht="18">
      <c r="A698" s="565"/>
      <c r="B698" s="565"/>
      <c r="C698" s="565"/>
      <c r="D698" s="978"/>
      <c r="E698" s="978"/>
      <c r="F698" s="981"/>
      <c r="G698" s="981"/>
      <c r="H698" s="565"/>
      <c r="I698" s="565"/>
      <c r="J698" s="565"/>
      <c r="K698" s="565"/>
      <c r="L698" s="565"/>
      <c r="M698" s="565"/>
      <c r="N698" s="565"/>
      <c r="O698" s="565"/>
      <c r="P698" s="565"/>
    </row>
    <row r="699" spans="1:16" ht="18">
      <c r="A699" s="565"/>
      <c r="B699" s="565"/>
      <c r="C699" s="565"/>
      <c r="D699" s="978"/>
      <c r="E699" s="978"/>
      <c r="F699" s="981"/>
      <c r="G699" s="981"/>
      <c r="H699" s="565"/>
      <c r="I699" s="565"/>
      <c r="J699" s="565"/>
      <c r="K699" s="565"/>
      <c r="L699" s="565"/>
      <c r="M699" s="565"/>
      <c r="N699" s="565"/>
      <c r="O699" s="565"/>
      <c r="P699" s="565"/>
    </row>
    <row r="700" spans="1:16" ht="18">
      <c r="A700" s="565"/>
      <c r="B700" s="565"/>
      <c r="C700" s="565"/>
      <c r="D700" s="978"/>
      <c r="E700" s="978"/>
      <c r="F700" s="981"/>
      <c r="G700" s="981"/>
      <c r="H700" s="565"/>
      <c r="I700" s="565"/>
      <c r="J700" s="565"/>
      <c r="K700" s="565"/>
      <c r="L700" s="565"/>
      <c r="M700" s="565"/>
      <c r="N700" s="565"/>
      <c r="O700" s="565"/>
      <c r="P700" s="565"/>
    </row>
    <row r="701" spans="1:16" ht="18">
      <c r="A701" s="565"/>
      <c r="B701" s="565"/>
      <c r="C701" s="565"/>
      <c r="D701" s="978"/>
      <c r="E701" s="978"/>
      <c r="F701" s="981"/>
      <c r="G701" s="981"/>
      <c r="H701" s="565"/>
      <c r="I701" s="565"/>
      <c r="J701" s="565"/>
      <c r="K701" s="565"/>
      <c r="L701" s="565"/>
      <c r="M701" s="565"/>
      <c r="N701" s="565"/>
      <c r="O701" s="565"/>
      <c r="P701" s="565"/>
    </row>
    <row r="702" spans="1:16" ht="18">
      <c r="A702" s="565"/>
      <c r="B702" s="565"/>
      <c r="C702" s="565"/>
      <c r="D702" s="978"/>
      <c r="E702" s="978"/>
      <c r="F702" s="981"/>
      <c r="G702" s="981"/>
      <c r="H702" s="565"/>
      <c r="I702" s="565"/>
      <c r="J702" s="565"/>
      <c r="K702" s="565"/>
      <c r="L702" s="565"/>
      <c r="M702" s="565"/>
      <c r="N702" s="565"/>
      <c r="O702" s="565"/>
      <c r="P702" s="565"/>
    </row>
    <row r="703" spans="1:16" ht="18">
      <c r="A703" s="565"/>
      <c r="B703" s="565"/>
      <c r="C703" s="565"/>
      <c r="D703" s="978"/>
      <c r="E703" s="978"/>
      <c r="F703" s="981"/>
      <c r="G703" s="981"/>
      <c r="H703" s="565"/>
      <c r="I703" s="565"/>
      <c r="J703" s="565"/>
      <c r="K703" s="565"/>
      <c r="L703" s="565"/>
      <c r="M703" s="565"/>
      <c r="N703" s="565"/>
      <c r="O703" s="565"/>
      <c r="P703" s="565"/>
    </row>
    <row r="704" spans="1:16" ht="18">
      <c r="A704" s="565"/>
      <c r="B704" s="565"/>
      <c r="C704" s="565"/>
      <c r="D704" s="978"/>
      <c r="E704" s="978"/>
      <c r="F704" s="981"/>
      <c r="G704" s="981"/>
      <c r="H704" s="565"/>
      <c r="I704" s="565"/>
      <c r="J704" s="565"/>
      <c r="K704" s="565"/>
      <c r="L704" s="565"/>
      <c r="M704" s="565"/>
      <c r="N704" s="565"/>
      <c r="O704" s="565"/>
      <c r="P704" s="565"/>
    </row>
    <row r="705" spans="1:16" ht="18">
      <c r="A705" s="565"/>
      <c r="B705" s="565"/>
      <c r="C705" s="565"/>
      <c r="D705" s="978"/>
      <c r="E705" s="978"/>
      <c r="F705" s="981"/>
      <c r="G705" s="981"/>
      <c r="H705" s="565"/>
      <c r="I705" s="565"/>
      <c r="J705" s="565"/>
      <c r="K705" s="565"/>
      <c r="L705" s="565"/>
      <c r="M705" s="565"/>
      <c r="N705" s="565"/>
      <c r="O705" s="565"/>
      <c r="P705" s="565"/>
    </row>
    <row r="706" spans="1:16" ht="18">
      <c r="A706" s="565"/>
      <c r="B706" s="565"/>
      <c r="C706" s="565"/>
      <c r="D706" s="978"/>
      <c r="E706" s="978"/>
      <c r="F706" s="981"/>
      <c r="G706" s="981"/>
      <c r="H706" s="565"/>
      <c r="I706" s="565"/>
      <c r="J706" s="565"/>
      <c r="K706" s="565"/>
      <c r="L706" s="565"/>
      <c r="M706" s="565"/>
      <c r="N706" s="565"/>
      <c r="O706" s="565"/>
      <c r="P706" s="565"/>
    </row>
    <row r="707" spans="1:16" ht="18">
      <c r="A707" s="565"/>
      <c r="B707" s="565"/>
      <c r="C707" s="565"/>
      <c r="D707" s="978"/>
      <c r="E707" s="978"/>
      <c r="F707" s="981"/>
      <c r="G707" s="981"/>
      <c r="H707" s="565"/>
      <c r="I707" s="565"/>
      <c r="J707" s="565"/>
      <c r="K707" s="565"/>
      <c r="L707" s="565"/>
      <c r="M707" s="565"/>
      <c r="N707" s="565"/>
      <c r="O707" s="565"/>
      <c r="P707" s="565"/>
    </row>
    <row r="708" spans="1:16" ht="18">
      <c r="A708" s="565"/>
      <c r="B708" s="565"/>
      <c r="C708" s="565"/>
      <c r="D708" s="978"/>
      <c r="E708" s="978"/>
      <c r="F708" s="981"/>
      <c r="G708" s="981"/>
      <c r="H708" s="565"/>
      <c r="I708" s="565"/>
      <c r="J708" s="565"/>
      <c r="K708" s="565"/>
      <c r="L708" s="565"/>
      <c r="M708" s="565"/>
      <c r="N708" s="565"/>
      <c r="O708" s="565"/>
      <c r="P708" s="565"/>
    </row>
    <row r="709" spans="1:16" ht="18">
      <c r="A709" s="565"/>
      <c r="B709" s="565"/>
      <c r="C709" s="565"/>
      <c r="D709" s="978"/>
      <c r="E709" s="978"/>
      <c r="F709" s="981"/>
      <c r="G709" s="981"/>
      <c r="H709" s="565"/>
      <c r="I709" s="565"/>
      <c r="J709" s="565"/>
      <c r="K709" s="565"/>
      <c r="L709" s="565"/>
      <c r="M709" s="565"/>
      <c r="N709" s="565"/>
      <c r="O709" s="565"/>
      <c r="P709" s="565"/>
    </row>
    <row r="710" spans="1:16" ht="18">
      <c r="A710" s="565"/>
      <c r="B710" s="565"/>
      <c r="C710" s="565"/>
      <c r="D710" s="978"/>
      <c r="E710" s="978"/>
      <c r="F710" s="981"/>
      <c r="G710" s="981"/>
      <c r="H710" s="565"/>
      <c r="I710" s="565"/>
      <c r="J710" s="565"/>
      <c r="K710" s="565"/>
      <c r="L710" s="565"/>
      <c r="M710" s="565"/>
      <c r="N710" s="565"/>
      <c r="O710" s="565"/>
      <c r="P710" s="565"/>
    </row>
    <row r="711" spans="1:16" ht="18">
      <c r="A711" s="565"/>
      <c r="B711" s="565"/>
      <c r="C711" s="565"/>
      <c r="D711" s="978"/>
      <c r="E711" s="978"/>
      <c r="F711" s="981"/>
      <c r="G711" s="981"/>
      <c r="H711" s="565"/>
      <c r="I711" s="565"/>
      <c r="J711" s="565"/>
      <c r="K711" s="565"/>
      <c r="L711" s="565"/>
      <c r="M711" s="565"/>
      <c r="N711" s="565"/>
      <c r="O711" s="565"/>
      <c r="P711" s="565"/>
    </row>
    <row r="712" spans="1:16" ht="18">
      <c r="A712" s="565"/>
      <c r="B712" s="565"/>
      <c r="C712" s="565"/>
      <c r="D712" s="978"/>
      <c r="E712" s="978"/>
      <c r="F712" s="981"/>
      <c r="G712" s="981"/>
      <c r="H712" s="565"/>
      <c r="I712" s="565"/>
      <c r="J712" s="565"/>
      <c r="K712" s="565"/>
      <c r="L712" s="565"/>
      <c r="M712" s="565"/>
      <c r="N712" s="565"/>
      <c r="O712" s="565"/>
      <c r="P712" s="565"/>
    </row>
    <row r="713" spans="1:16" ht="18">
      <c r="A713" s="565"/>
      <c r="B713" s="565"/>
      <c r="C713" s="565"/>
      <c r="D713" s="978"/>
      <c r="E713" s="978"/>
      <c r="F713" s="981"/>
      <c r="G713" s="981"/>
      <c r="H713" s="565"/>
      <c r="I713" s="565"/>
      <c r="J713" s="565"/>
      <c r="K713" s="565"/>
      <c r="L713" s="565"/>
      <c r="M713" s="565"/>
      <c r="N713" s="565"/>
      <c r="O713" s="565"/>
      <c r="P713" s="565"/>
    </row>
    <row r="714" spans="1:16" ht="18">
      <c r="A714" s="565"/>
      <c r="B714" s="565"/>
      <c r="C714" s="565"/>
      <c r="D714" s="978"/>
      <c r="E714" s="978"/>
      <c r="F714" s="981"/>
      <c r="G714" s="981"/>
      <c r="H714" s="565"/>
      <c r="I714" s="565"/>
      <c r="J714" s="565"/>
      <c r="K714" s="565"/>
      <c r="L714" s="565"/>
      <c r="M714" s="565"/>
      <c r="N714" s="565"/>
      <c r="O714" s="565"/>
      <c r="P714" s="565"/>
    </row>
    <row r="715" spans="1:16" ht="18">
      <c r="A715" s="565"/>
      <c r="B715" s="565"/>
      <c r="C715" s="565"/>
      <c r="D715" s="978"/>
      <c r="E715" s="978"/>
      <c r="F715" s="981"/>
      <c r="G715" s="981"/>
      <c r="H715" s="565"/>
      <c r="I715" s="565"/>
      <c r="J715" s="565"/>
      <c r="K715" s="565"/>
      <c r="L715" s="565"/>
      <c r="M715" s="565"/>
      <c r="N715" s="565"/>
      <c r="O715" s="565"/>
      <c r="P715" s="565"/>
    </row>
    <row r="716" spans="1:16" ht="18">
      <c r="A716" s="565"/>
      <c r="B716" s="565"/>
      <c r="C716" s="565"/>
      <c r="D716" s="978"/>
      <c r="E716" s="978"/>
      <c r="F716" s="981"/>
      <c r="G716" s="981"/>
      <c r="H716" s="565"/>
      <c r="I716" s="565"/>
      <c r="J716" s="565"/>
      <c r="K716" s="565"/>
      <c r="L716" s="565"/>
      <c r="M716" s="565"/>
      <c r="N716" s="565"/>
      <c r="O716" s="565"/>
      <c r="P716" s="565"/>
    </row>
    <row r="717" spans="1:16" ht="18">
      <c r="A717" s="565"/>
      <c r="B717" s="565"/>
      <c r="C717" s="565"/>
      <c r="D717" s="978"/>
      <c r="E717" s="978"/>
      <c r="F717" s="981"/>
      <c r="G717" s="981"/>
      <c r="H717" s="565"/>
      <c r="I717" s="565"/>
      <c r="J717" s="565"/>
      <c r="K717" s="565"/>
      <c r="L717" s="565"/>
      <c r="M717" s="565"/>
      <c r="N717" s="565"/>
      <c r="O717" s="565"/>
      <c r="P717" s="565"/>
    </row>
    <row r="718" spans="1:16" ht="18">
      <c r="A718" s="565"/>
      <c r="B718" s="565"/>
      <c r="C718" s="565"/>
      <c r="D718" s="978"/>
      <c r="E718" s="978"/>
      <c r="F718" s="981"/>
      <c r="G718" s="981"/>
      <c r="H718" s="565"/>
      <c r="I718" s="565"/>
      <c r="J718" s="565"/>
      <c r="K718" s="565"/>
      <c r="L718" s="565"/>
      <c r="M718" s="565"/>
      <c r="N718" s="565"/>
      <c r="O718" s="565"/>
      <c r="P718" s="565"/>
    </row>
    <row r="719" spans="1:16" ht="18">
      <c r="A719" s="565"/>
      <c r="B719" s="565"/>
      <c r="C719" s="565"/>
      <c r="D719" s="978"/>
      <c r="E719" s="978"/>
      <c r="F719" s="981"/>
      <c r="G719" s="981"/>
      <c r="H719" s="565"/>
      <c r="I719" s="565"/>
      <c r="J719" s="565"/>
      <c r="K719" s="565"/>
      <c r="L719" s="565"/>
      <c r="M719" s="565"/>
      <c r="N719" s="565"/>
      <c r="O719" s="565"/>
      <c r="P719" s="565"/>
    </row>
    <row r="720" spans="1:16" ht="18">
      <c r="A720" s="565"/>
      <c r="B720" s="565"/>
      <c r="C720" s="565"/>
      <c r="D720" s="978"/>
      <c r="E720" s="978"/>
      <c r="F720" s="981"/>
      <c r="G720" s="981"/>
      <c r="H720" s="565"/>
      <c r="I720" s="565"/>
      <c r="J720" s="565"/>
      <c r="K720" s="565"/>
      <c r="L720" s="565"/>
      <c r="M720" s="565"/>
      <c r="N720" s="565"/>
      <c r="O720" s="565"/>
      <c r="P720" s="565"/>
    </row>
    <row r="721" spans="1:16" ht="18">
      <c r="A721" s="565"/>
      <c r="B721" s="565"/>
      <c r="C721" s="565"/>
      <c r="D721" s="978"/>
      <c r="E721" s="978"/>
      <c r="F721" s="981"/>
      <c r="G721" s="981"/>
      <c r="H721" s="565"/>
      <c r="I721" s="565"/>
      <c r="J721" s="565"/>
      <c r="K721" s="565"/>
      <c r="L721" s="565"/>
      <c r="M721" s="565"/>
      <c r="N721" s="565"/>
      <c r="O721" s="565"/>
      <c r="P721" s="565"/>
    </row>
    <row r="722" spans="1:16" ht="18">
      <c r="A722" s="565"/>
      <c r="B722" s="565"/>
      <c r="C722" s="565"/>
      <c r="D722" s="978"/>
      <c r="E722" s="978"/>
      <c r="F722" s="981"/>
      <c r="G722" s="981"/>
      <c r="H722" s="565"/>
      <c r="I722" s="565"/>
      <c r="J722" s="565"/>
      <c r="K722" s="565"/>
      <c r="L722" s="565"/>
      <c r="M722" s="565"/>
      <c r="N722" s="565"/>
      <c r="O722" s="565"/>
      <c r="P722" s="565"/>
    </row>
    <row r="723" spans="1:16" ht="18">
      <c r="A723" s="565"/>
      <c r="B723" s="565"/>
      <c r="C723" s="565"/>
      <c r="D723" s="978"/>
      <c r="E723" s="978"/>
      <c r="F723" s="981"/>
      <c r="G723" s="981"/>
      <c r="H723" s="565"/>
      <c r="I723" s="565"/>
      <c r="J723" s="565"/>
      <c r="K723" s="565"/>
      <c r="L723" s="565"/>
      <c r="M723" s="565"/>
      <c r="N723" s="565"/>
      <c r="O723" s="565"/>
      <c r="P723" s="565"/>
    </row>
    <row r="724" spans="1:16" ht="18">
      <c r="A724" s="565"/>
      <c r="B724" s="565"/>
      <c r="C724" s="565"/>
      <c r="D724" s="978"/>
      <c r="E724" s="978"/>
      <c r="F724" s="981"/>
      <c r="G724" s="981"/>
      <c r="H724" s="565"/>
      <c r="I724" s="565"/>
      <c r="J724" s="565"/>
      <c r="K724" s="565"/>
      <c r="L724" s="565"/>
      <c r="M724" s="565"/>
      <c r="N724" s="565"/>
      <c r="O724" s="565"/>
      <c r="P724" s="565"/>
    </row>
    <row r="725" spans="1:16" ht="18">
      <c r="A725" s="565"/>
      <c r="B725" s="565"/>
      <c r="C725" s="565"/>
      <c r="D725" s="565"/>
      <c r="E725" s="978"/>
      <c r="F725" s="981"/>
      <c r="G725" s="979"/>
      <c r="H725" s="565"/>
      <c r="I725" s="565"/>
      <c r="J725" s="565"/>
      <c r="K725" s="980"/>
      <c r="L725" s="565"/>
      <c r="M725" s="565"/>
      <c r="N725" s="565"/>
      <c r="O725" s="565"/>
      <c r="P725" s="565"/>
    </row>
    <row r="726" spans="1:16" ht="18">
      <c r="A726" s="565"/>
      <c r="B726" s="565"/>
      <c r="C726" s="565"/>
      <c r="D726" s="978"/>
      <c r="E726" s="978"/>
      <c r="F726" s="981"/>
      <c r="G726" s="981"/>
      <c r="H726" s="565"/>
      <c r="I726" s="565"/>
      <c r="J726" s="565"/>
      <c r="K726" s="565"/>
      <c r="L726" s="565"/>
      <c r="M726" s="565"/>
      <c r="N726" s="565"/>
      <c r="O726" s="565"/>
      <c r="P726" s="565"/>
    </row>
    <row r="727" spans="1:16" ht="18">
      <c r="A727" s="565"/>
      <c r="B727" s="565"/>
      <c r="C727" s="565"/>
      <c r="D727" s="978"/>
      <c r="E727" s="978"/>
      <c r="F727" s="981"/>
      <c r="G727" s="981"/>
      <c r="H727" s="565"/>
      <c r="I727" s="565"/>
      <c r="J727" s="565"/>
      <c r="K727" s="565"/>
      <c r="L727" s="565"/>
      <c r="M727" s="565"/>
      <c r="N727" s="565"/>
      <c r="O727" s="565"/>
      <c r="P727" s="565"/>
    </row>
    <row r="728" spans="1:16" ht="18">
      <c r="A728" s="565"/>
      <c r="B728" s="565"/>
      <c r="C728" s="565"/>
      <c r="D728" s="565"/>
      <c r="E728" s="978"/>
      <c r="F728" s="981"/>
      <c r="G728" s="979"/>
      <c r="H728" s="565"/>
      <c r="I728" s="565"/>
      <c r="J728" s="565"/>
      <c r="K728" s="980"/>
      <c r="L728" s="565"/>
      <c r="M728" s="565"/>
      <c r="N728" s="565"/>
      <c r="O728" s="565"/>
      <c r="P728" s="565"/>
    </row>
    <row r="729" spans="1:16" ht="18">
      <c r="A729" s="565"/>
      <c r="B729" s="565"/>
      <c r="C729" s="565"/>
      <c r="D729" s="978"/>
      <c r="E729" s="978"/>
      <c r="F729" s="981"/>
      <c r="G729" s="981"/>
      <c r="H729" s="565"/>
      <c r="I729" s="565"/>
      <c r="J729" s="565"/>
      <c r="K729" s="565"/>
      <c r="L729" s="565"/>
      <c r="M729" s="565"/>
      <c r="N729" s="565"/>
      <c r="O729" s="565"/>
      <c r="P729" s="565"/>
    </row>
    <row r="730" spans="1:16" ht="18">
      <c r="A730" s="565"/>
      <c r="B730" s="565"/>
      <c r="C730" s="565"/>
      <c r="D730" s="565"/>
      <c r="E730" s="978"/>
      <c r="F730" s="981"/>
      <c r="G730" s="981"/>
      <c r="H730" s="565"/>
      <c r="I730" s="565"/>
      <c r="J730" s="565"/>
      <c r="K730" s="980"/>
      <c r="L730" s="565"/>
      <c r="M730" s="565"/>
      <c r="N730" s="565"/>
      <c r="O730" s="565"/>
      <c r="P730" s="565"/>
    </row>
    <row r="731" spans="1:16" ht="18">
      <c r="A731" s="565"/>
      <c r="B731" s="565"/>
      <c r="C731" s="565"/>
      <c r="D731" s="978"/>
      <c r="E731" s="978"/>
      <c r="F731" s="981"/>
      <c r="G731" s="981"/>
      <c r="H731" s="565"/>
      <c r="I731" s="565"/>
      <c r="J731" s="565"/>
      <c r="K731" s="565"/>
      <c r="L731" s="565"/>
      <c r="M731" s="565"/>
      <c r="N731" s="565"/>
      <c r="O731" s="565"/>
      <c r="P731" s="565"/>
    </row>
    <row r="732" spans="1:16" ht="18">
      <c r="A732" s="565"/>
      <c r="B732" s="565"/>
      <c r="C732" s="565"/>
      <c r="D732" s="978"/>
      <c r="E732" s="978"/>
      <c r="F732" s="981"/>
      <c r="G732" s="981"/>
      <c r="H732" s="565"/>
      <c r="I732" s="565"/>
      <c r="J732" s="565"/>
      <c r="K732" s="565"/>
      <c r="L732" s="565"/>
      <c r="M732" s="565"/>
      <c r="N732" s="565"/>
      <c r="O732" s="565"/>
      <c r="P732" s="565"/>
    </row>
    <row r="733" spans="1:16" ht="18">
      <c r="A733" s="565"/>
      <c r="B733" s="565"/>
      <c r="C733" s="565"/>
      <c r="D733" s="978"/>
      <c r="E733" s="978"/>
      <c r="F733" s="981"/>
      <c r="G733" s="981"/>
      <c r="H733" s="565"/>
      <c r="I733" s="565"/>
      <c r="J733" s="565"/>
      <c r="K733" s="565"/>
      <c r="L733" s="565"/>
      <c r="M733" s="565"/>
      <c r="N733" s="565"/>
      <c r="O733" s="565"/>
      <c r="P733" s="565"/>
    </row>
    <row r="734" spans="1:16" ht="18">
      <c r="A734" s="565"/>
      <c r="B734" s="565"/>
      <c r="C734" s="565"/>
      <c r="D734" s="978"/>
      <c r="E734" s="978"/>
      <c r="F734" s="981"/>
      <c r="G734" s="981"/>
      <c r="H734" s="565"/>
      <c r="I734" s="565"/>
      <c r="J734" s="565"/>
      <c r="K734" s="565"/>
      <c r="L734" s="565"/>
      <c r="M734" s="565"/>
      <c r="N734" s="565"/>
      <c r="O734" s="565"/>
      <c r="P734" s="565"/>
    </row>
    <row r="735" spans="1:16" ht="18">
      <c r="A735" s="565"/>
      <c r="B735" s="565"/>
      <c r="C735" s="565"/>
      <c r="D735" s="978"/>
      <c r="E735" s="978"/>
      <c r="F735" s="981"/>
      <c r="G735" s="981"/>
      <c r="H735" s="565"/>
      <c r="I735" s="565"/>
      <c r="J735" s="565"/>
      <c r="K735" s="565"/>
      <c r="L735" s="565"/>
      <c r="M735" s="565"/>
      <c r="N735" s="565"/>
      <c r="O735" s="565"/>
      <c r="P735" s="565"/>
    </row>
    <row r="736" spans="1:16" ht="18">
      <c r="A736" s="565"/>
      <c r="B736" s="565"/>
      <c r="C736" s="565"/>
      <c r="D736" s="978"/>
      <c r="E736" s="978"/>
      <c r="F736" s="981"/>
      <c r="G736" s="981"/>
      <c r="H736" s="565"/>
      <c r="I736" s="565"/>
      <c r="J736" s="565"/>
      <c r="K736" s="565"/>
      <c r="L736" s="565"/>
      <c r="M736" s="565"/>
      <c r="N736" s="565"/>
      <c r="O736" s="565"/>
      <c r="P736" s="565"/>
    </row>
    <row r="737" spans="1:16" ht="18">
      <c r="A737" s="565"/>
      <c r="B737" s="565"/>
      <c r="C737" s="565"/>
      <c r="D737" s="978"/>
      <c r="E737" s="978"/>
      <c r="F737" s="981"/>
      <c r="G737" s="981"/>
      <c r="H737" s="565"/>
      <c r="I737" s="565"/>
      <c r="J737" s="565"/>
      <c r="K737" s="565"/>
      <c r="L737" s="565"/>
      <c r="M737" s="565"/>
      <c r="N737" s="565"/>
      <c r="O737" s="565"/>
      <c r="P737" s="565"/>
    </row>
    <row r="738" spans="1:16" ht="18">
      <c r="A738" s="565"/>
      <c r="B738" s="565"/>
      <c r="C738" s="565"/>
      <c r="D738" s="978"/>
      <c r="E738" s="978"/>
      <c r="F738" s="981"/>
      <c r="G738" s="981"/>
      <c r="H738" s="565"/>
      <c r="I738" s="565"/>
      <c r="J738" s="565"/>
      <c r="K738" s="565"/>
      <c r="L738" s="565"/>
      <c r="M738" s="565"/>
      <c r="N738" s="565"/>
      <c r="O738" s="565"/>
      <c r="P738" s="565"/>
    </row>
    <row r="739" spans="1:16" ht="18">
      <c r="A739" s="565"/>
      <c r="B739" s="565"/>
      <c r="C739" s="565"/>
      <c r="D739" s="978"/>
      <c r="E739" s="978"/>
      <c r="F739" s="981"/>
      <c r="G739" s="981"/>
      <c r="H739" s="565"/>
      <c r="I739" s="565"/>
      <c r="J739" s="565"/>
      <c r="K739" s="565"/>
      <c r="L739" s="565"/>
      <c r="M739" s="565"/>
      <c r="N739" s="565"/>
      <c r="O739" s="565"/>
      <c r="P739" s="565"/>
    </row>
    <row r="740" spans="1:16" ht="18">
      <c r="A740" s="565"/>
      <c r="B740" s="565"/>
      <c r="C740" s="565"/>
      <c r="D740" s="978"/>
      <c r="E740" s="978"/>
      <c r="F740" s="981"/>
      <c r="G740" s="981"/>
      <c r="H740" s="565"/>
      <c r="I740" s="565"/>
      <c r="J740" s="565"/>
      <c r="K740" s="565"/>
      <c r="L740" s="565"/>
      <c r="M740" s="565"/>
      <c r="N740" s="565"/>
      <c r="O740" s="565"/>
      <c r="P740" s="565"/>
    </row>
    <row r="741" spans="1:16" ht="18">
      <c r="A741" s="565"/>
      <c r="B741" s="565"/>
      <c r="C741" s="565"/>
      <c r="D741" s="978"/>
      <c r="E741" s="978"/>
      <c r="F741" s="981"/>
      <c r="G741" s="981"/>
      <c r="H741" s="565"/>
      <c r="I741" s="565"/>
      <c r="J741" s="565"/>
      <c r="K741" s="565"/>
      <c r="L741" s="565"/>
      <c r="M741" s="565"/>
      <c r="N741" s="565"/>
      <c r="O741" s="565"/>
      <c r="P741" s="565"/>
    </row>
    <row r="742" spans="1:16" ht="18">
      <c r="A742" s="565"/>
      <c r="B742" s="565"/>
      <c r="C742" s="565"/>
      <c r="D742" s="978"/>
      <c r="E742" s="978"/>
      <c r="F742" s="981"/>
      <c r="G742" s="981"/>
      <c r="H742" s="565"/>
      <c r="I742" s="565"/>
      <c r="J742" s="565"/>
      <c r="K742" s="565"/>
      <c r="L742" s="565"/>
      <c r="M742" s="565"/>
      <c r="N742" s="565"/>
      <c r="O742" s="565"/>
      <c r="P742" s="565"/>
    </row>
    <row r="743" spans="1:16" ht="18">
      <c r="A743" s="565"/>
      <c r="B743" s="565"/>
      <c r="C743" s="565"/>
      <c r="D743" s="978"/>
      <c r="E743" s="978"/>
      <c r="F743" s="981"/>
      <c r="G743" s="981"/>
      <c r="H743" s="565"/>
      <c r="I743" s="565"/>
      <c r="J743" s="565"/>
      <c r="K743" s="565"/>
      <c r="L743" s="565"/>
      <c r="M743" s="565"/>
      <c r="N743" s="565"/>
      <c r="O743" s="565"/>
      <c r="P743" s="565"/>
    </row>
    <row r="744" spans="1:16" ht="18">
      <c r="A744" s="565"/>
      <c r="B744" s="565"/>
      <c r="C744" s="565"/>
      <c r="D744" s="978"/>
      <c r="E744" s="978"/>
      <c r="F744" s="981"/>
      <c r="G744" s="981"/>
      <c r="H744" s="565"/>
      <c r="I744" s="565"/>
      <c r="J744" s="565"/>
      <c r="K744" s="565"/>
      <c r="L744" s="565"/>
      <c r="M744" s="565"/>
      <c r="N744" s="565"/>
      <c r="O744" s="565"/>
      <c r="P744" s="565"/>
    </row>
    <row r="745" spans="1:16" ht="18">
      <c r="A745" s="565"/>
      <c r="B745" s="565"/>
      <c r="C745" s="565"/>
      <c r="D745" s="978"/>
      <c r="E745" s="978"/>
      <c r="F745" s="981"/>
      <c r="G745" s="981"/>
      <c r="H745" s="565"/>
      <c r="I745" s="565"/>
      <c r="J745" s="565"/>
      <c r="K745" s="565"/>
      <c r="L745" s="565"/>
      <c r="M745" s="565"/>
      <c r="N745" s="565"/>
      <c r="O745" s="565"/>
      <c r="P745" s="565"/>
    </row>
    <row r="746" spans="1:16" ht="18">
      <c r="A746" s="565"/>
      <c r="B746" s="565"/>
      <c r="C746" s="565"/>
      <c r="D746" s="978"/>
      <c r="E746" s="978"/>
      <c r="F746" s="981"/>
      <c r="G746" s="981"/>
      <c r="H746" s="565"/>
      <c r="I746" s="565"/>
      <c r="J746" s="565"/>
      <c r="K746" s="565"/>
      <c r="L746" s="565"/>
      <c r="M746" s="565"/>
      <c r="N746" s="565"/>
      <c r="O746" s="565"/>
      <c r="P746" s="565"/>
    </row>
    <row r="747" spans="1:16" ht="18">
      <c r="A747" s="565"/>
      <c r="B747" s="565"/>
      <c r="C747" s="565"/>
      <c r="D747" s="978"/>
      <c r="E747" s="978"/>
      <c r="F747" s="981"/>
      <c r="G747" s="981"/>
      <c r="H747" s="565"/>
      <c r="I747" s="565"/>
      <c r="J747" s="565"/>
      <c r="K747" s="565"/>
      <c r="L747" s="565"/>
      <c r="M747" s="565"/>
      <c r="N747" s="565"/>
      <c r="O747" s="565"/>
      <c r="P747" s="565"/>
    </row>
    <row r="748" spans="1:16" ht="18">
      <c r="A748" s="565"/>
      <c r="B748" s="565"/>
      <c r="C748" s="565"/>
      <c r="D748" s="978"/>
      <c r="E748" s="978"/>
      <c r="F748" s="981"/>
      <c r="G748" s="981"/>
      <c r="H748" s="565"/>
      <c r="I748" s="565"/>
      <c r="J748" s="565"/>
      <c r="K748" s="565"/>
      <c r="L748" s="565"/>
      <c r="M748" s="565"/>
      <c r="N748" s="565"/>
      <c r="O748" s="565"/>
      <c r="P748" s="565"/>
    </row>
    <row r="749" spans="1:16" ht="18">
      <c r="A749" s="565"/>
      <c r="B749" s="565"/>
      <c r="C749" s="565"/>
      <c r="D749" s="978"/>
      <c r="E749" s="978"/>
      <c r="F749" s="981"/>
      <c r="G749" s="981"/>
      <c r="H749" s="565"/>
      <c r="I749" s="565"/>
      <c r="J749" s="565"/>
      <c r="K749" s="565"/>
      <c r="L749" s="565"/>
      <c r="M749" s="565"/>
      <c r="N749" s="565"/>
      <c r="O749" s="565"/>
      <c r="P749" s="565"/>
    </row>
    <row r="750" spans="1:16" ht="18">
      <c r="A750" s="565"/>
      <c r="B750" s="565"/>
      <c r="C750" s="565"/>
      <c r="D750" s="978"/>
      <c r="E750" s="978"/>
      <c r="F750" s="981"/>
      <c r="G750" s="981"/>
      <c r="H750" s="565"/>
      <c r="I750" s="565"/>
      <c r="J750" s="565"/>
      <c r="K750" s="565"/>
      <c r="L750" s="565"/>
      <c r="M750" s="565"/>
      <c r="N750" s="565"/>
      <c r="O750" s="565"/>
      <c r="P750" s="565"/>
    </row>
    <row r="751" spans="1:16" ht="18">
      <c r="A751" s="565"/>
      <c r="B751" s="565"/>
      <c r="C751" s="565"/>
      <c r="D751" s="978"/>
      <c r="E751" s="978"/>
      <c r="F751" s="981"/>
      <c r="G751" s="981"/>
      <c r="H751" s="565"/>
      <c r="I751" s="565"/>
      <c r="J751" s="565"/>
      <c r="K751" s="565"/>
      <c r="L751" s="565"/>
      <c r="M751" s="565"/>
      <c r="N751" s="565"/>
      <c r="O751" s="565"/>
      <c r="P751" s="565"/>
    </row>
    <row r="752" spans="1:16" ht="18">
      <c r="A752" s="565"/>
      <c r="B752" s="565"/>
      <c r="C752" s="565"/>
      <c r="D752" s="978"/>
      <c r="E752" s="978"/>
      <c r="F752" s="981"/>
      <c r="G752" s="981"/>
      <c r="H752" s="565"/>
      <c r="I752" s="565"/>
      <c r="J752" s="565"/>
      <c r="K752" s="565"/>
      <c r="L752" s="565"/>
      <c r="M752" s="565"/>
      <c r="N752" s="565"/>
      <c r="O752" s="565"/>
      <c r="P752" s="565"/>
    </row>
    <row r="753" spans="1:16" ht="18">
      <c r="A753" s="565"/>
      <c r="B753" s="565"/>
      <c r="C753" s="565"/>
      <c r="D753" s="978"/>
      <c r="E753" s="978"/>
      <c r="F753" s="981"/>
      <c r="G753" s="981"/>
      <c r="H753" s="565"/>
      <c r="I753" s="565"/>
      <c r="J753" s="565"/>
      <c r="K753" s="565"/>
      <c r="L753" s="565"/>
      <c r="M753" s="565"/>
      <c r="N753" s="565"/>
      <c r="O753" s="565"/>
      <c r="P753" s="565"/>
    </row>
    <row r="754" spans="1:16" ht="18">
      <c r="A754" s="565"/>
      <c r="B754" s="565"/>
      <c r="C754" s="565"/>
      <c r="D754" s="978"/>
      <c r="E754" s="978"/>
      <c r="F754" s="981"/>
      <c r="G754" s="981"/>
      <c r="H754" s="565"/>
      <c r="I754" s="565"/>
      <c r="J754" s="565"/>
      <c r="K754" s="565"/>
      <c r="L754" s="565"/>
      <c r="M754" s="565"/>
      <c r="N754" s="565"/>
      <c r="O754" s="565"/>
      <c r="P754" s="565"/>
    </row>
    <row r="755" spans="1:16" ht="18">
      <c r="A755" s="565"/>
      <c r="B755" s="565"/>
      <c r="C755" s="565"/>
      <c r="D755" s="978"/>
      <c r="E755" s="978"/>
      <c r="F755" s="981"/>
      <c r="G755" s="981"/>
      <c r="H755" s="565"/>
      <c r="I755" s="565"/>
      <c r="J755" s="565"/>
      <c r="K755" s="565"/>
      <c r="L755" s="565"/>
      <c r="M755" s="565"/>
      <c r="N755" s="565"/>
      <c r="O755" s="565"/>
      <c r="P755" s="565"/>
    </row>
    <row r="756" spans="1:16" ht="18">
      <c r="A756" s="565"/>
      <c r="B756" s="565"/>
      <c r="C756" s="565"/>
      <c r="D756" s="565"/>
      <c r="E756" s="978"/>
      <c r="F756" s="981"/>
      <c r="G756" s="979"/>
      <c r="H756" s="565"/>
      <c r="I756" s="565"/>
      <c r="J756" s="565"/>
      <c r="K756" s="980"/>
      <c r="L756" s="565"/>
      <c r="M756" s="565"/>
      <c r="N756" s="565"/>
      <c r="O756" s="565"/>
      <c r="P756" s="565"/>
    </row>
    <row r="757" spans="1:16" ht="18">
      <c r="A757" s="565"/>
      <c r="B757" s="565"/>
      <c r="C757" s="565"/>
      <c r="D757" s="978"/>
      <c r="E757" s="978"/>
      <c r="F757" s="981"/>
      <c r="G757" s="981"/>
      <c r="H757" s="565"/>
      <c r="I757" s="565"/>
      <c r="J757" s="565"/>
      <c r="K757" s="565"/>
      <c r="L757" s="565"/>
      <c r="M757" s="565"/>
      <c r="N757" s="565"/>
      <c r="O757" s="565"/>
      <c r="P757" s="565"/>
    </row>
    <row r="758" spans="1:16" ht="18">
      <c r="A758" s="565"/>
      <c r="B758" s="565"/>
      <c r="C758" s="565"/>
      <c r="D758" s="978"/>
      <c r="E758" s="978"/>
      <c r="F758" s="981"/>
      <c r="G758" s="981"/>
      <c r="H758" s="565"/>
      <c r="I758" s="565"/>
      <c r="J758" s="565"/>
      <c r="K758" s="565"/>
      <c r="L758" s="565"/>
      <c r="M758" s="565"/>
      <c r="N758" s="565"/>
      <c r="O758" s="565"/>
      <c r="P758" s="565"/>
    </row>
    <row r="759" spans="1:16" ht="18">
      <c r="A759" s="565"/>
      <c r="B759" s="565"/>
      <c r="C759" s="565"/>
      <c r="D759" s="565"/>
      <c r="E759" s="978"/>
      <c r="F759" s="981"/>
      <c r="G759" s="979"/>
      <c r="H759" s="565"/>
      <c r="I759" s="565"/>
      <c r="J759" s="565"/>
      <c r="K759" s="980"/>
      <c r="L759" s="565"/>
      <c r="M759" s="565"/>
      <c r="N759" s="565"/>
      <c r="O759" s="565"/>
      <c r="P759" s="565"/>
    </row>
    <row r="760" spans="1:16" ht="18">
      <c r="A760" s="565"/>
      <c r="B760" s="565"/>
      <c r="C760" s="565"/>
      <c r="D760" s="978"/>
      <c r="E760" s="978"/>
      <c r="F760" s="981"/>
      <c r="G760" s="981"/>
      <c r="H760" s="565"/>
      <c r="I760" s="565"/>
      <c r="J760" s="565"/>
      <c r="K760" s="565"/>
      <c r="L760" s="565"/>
      <c r="M760" s="565"/>
      <c r="N760" s="565"/>
      <c r="O760" s="565"/>
      <c r="P760" s="565"/>
    </row>
    <row r="761" spans="1:16" ht="18">
      <c r="A761" s="565"/>
      <c r="B761" s="565"/>
      <c r="C761" s="565"/>
      <c r="D761" s="565"/>
      <c r="E761" s="978"/>
      <c r="F761" s="981"/>
      <c r="G761" s="981"/>
      <c r="H761" s="565"/>
      <c r="I761" s="565"/>
      <c r="J761" s="565"/>
      <c r="K761" s="980"/>
      <c r="L761" s="565"/>
      <c r="M761" s="565"/>
      <c r="N761" s="565"/>
      <c r="O761" s="565"/>
      <c r="P761" s="565"/>
    </row>
    <row r="762" spans="1:16" ht="18">
      <c r="A762" s="565"/>
      <c r="B762" s="565"/>
      <c r="C762" s="565"/>
      <c r="D762" s="978"/>
      <c r="E762" s="978"/>
      <c r="F762" s="981"/>
      <c r="G762" s="981"/>
      <c r="H762" s="565"/>
      <c r="I762" s="565"/>
      <c r="J762" s="565"/>
      <c r="K762" s="565"/>
      <c r="L762" s="565"/>
      <c r="M762" s="565"/>
      <c r="N762" s="565"/>
      <c r="O762" s="565"/>
      <c r="P762" s="565"/>
    </row>
    <row r="763" spans="1:16" ht="18">
      <c r="A763" s="565"/>
      <c r="B763" s="565"/>
      <c r="C763" s="565"/>
      <c r="D763" s="978"/>
      <c r="E763" s="978"/>
      <c r="F763" s="981"/>
      <c r="G763" s="981"/>
      <c r="H763" s="565"/>
      <c r="I763" s="565"/>
      <c r="J763" s="565"/>
      <c r="K763" s="565"/>
      <c r="L763" s="565"/>
      <c r="M763" s="565"/>
      <c r="N763" s="565"/>
      <c r="O763" s="565"/>
      <c r="P763" s="565"/>
    </row>
    <row r="764" spans="1:16" ht="18">
      <c r="A764" s="565"/>
      <c r="B764" s="565"/>
      <c r="C764" s="565"/>
      <c r="D764" s="978"/>
      <c r="E764" s="978"/>
      <c r="F764" s="981"/>
      <c r="G764" s="981"/>
      <c r="H764" s="565"/>
      <c r="I764" s="565"/>
      <c r="J764" s="565"/>
      <c r="K764" s="565"/>
      <c r="L764" s="565"/>
      <c r="M764" s="565"/>
      <c r="N764" s="565"/>
      <c r="O764" s="565"/>
      <c r="P764" s="565"/>
    </row>
    <row r="765" spans="1:16" ht="18">
      <c r="A765" s="565"/>
      <c r="B765" s="565"/>
      <c r="C765" s="565"/>
      <c r="D765" s="978"/>
      <c r="E765" s="978"/>
      <c r="F765" s="981"/>
      <c r="G765" s="981"/>
      <c r="H765" s="565"/>
      <c r="I765" s="565"/>
      <c r="J765" s="565"/>
      <c r="K765" s="565"/>
      <c r="L765" s="565"/>
      <c r="M765" s="565"/>
      <c r="N765" s="565"/>
      <c r="O765" s="565"/>
      <c r="P765" s="565"/>
    </row>
    <row r="766" spans="1:16" ht="18">
      <c r="A766" s="565"/>
      <c r="B766" s="565"/>
      <c r="C766" s="565"/>
      <c r="D766" s="978"/>
      <c r="E766" s="978"/>
      <c r="F766" s="981"/>
      <c r="G766" s="981"/>
      <c r="H766" s="565"/>
      <c r="I766" s="565"/>
      <c r="J766" s="565"/>
      <c r="K766" s="565"/>
      <c r="L766" s="565"/>
      <c r="M766" s="565"/>
      <c r="N766" s="565"/>
      <c r="O766" s="565"/>
      <c r="P766" s="565"/>
    </row>
    <row r="767" spans="1:16" ht="18">
      <c r="A767" s="565"/>
      <c r="B767" s="565"/>
      <c r="C767" s="565"/>
      <c r="D767" s="978"/>
      <c r="E767" s="978"/>
      <c r="F767" s="981"/>
      <c r="G767" s="981"/>
      <c r="H767" s="565"/>
      <c r="I767" s="565"/>
      <c r="J767" s="565"/>
      <c r="K767" s="565"/>
      <c r="L767" s="565"/>
      <c r="M767" s="565"/>
      <c r="N767" s="565"/>
      <c r="O767" s="565"/>
      <c r="P767" s="565"/>
    </row>
    <row r="768" spans="1:16" ht="18">
      <c r="A768" s="565"/>
      <c r="B768" s="565"/>
      <c r="C768" s="565"/>
      <c r="D768" s="978"/>
      <c r="E768" s="978"/>
      <c r="F768" s="981"/>
      <c r="G768" s="981"/>
      <c r="H768" s="565"/>
      <c r="I768" s="565"/>
      <c r="J768" s="565"/>
      <c r="K768" s="565"/>
      <c r="L768" s="565"/>
      <c r="M768" s="565"/>
      <c r="N768" s="565"/>
      <c r="O768" s="565"/>
      <c r="P768" s="565"/>
    </row>
    <row r="769" spans="1:16" ht="18">
      <c r="A769" s="565"/>
      <c r="B769" s="565"/>
      <c r="C769" s="565"/>
      <c r="D769" s="978"/>
      <c r="E769" s="978"/>
      <c r="F769" s="981"/>
      <c r="G769" s="981"/>
      <c r="H769" s="565"/>
      <c r="I769" s="565"/>
      <c r="J769" s="565"/>
      <c r="K769" s="565"/>
      <c r="L769" s="565"/>
      <c r="M769" s="565"/>
      <c r="N769" s="565"/>
      <c r="O769" s="565"/>
      <c r="P769" s="565"/>
    </row>
    <row r="770" spans="1:16" ht="18">
      <c r="A770" s="565"/>
      <c r="B770" s="565"/>
      <c r="C770" s="565"/>
      <c r="D770" s="978"/>
      <c r="E770" s="978"/>
      <c r="F770" s="981"/>
      <c r="G770" s="981"/>
      <c r="H770" s="565"/>
      <c r="I770" s="565"/>
      <c r="J770" s="565"/>
      <c r="K770" s="565"/>
      <c r="L770" s="565"/>
      <c r="M770" s="565"/>
      <c r="N770" s="565"/>
      <c r="O770" s="565"/>
      <c r="P770" s="565"/>
    </row>
    <row r="771" spans="1:16" ht="18">
      <c r="A771" s="565"/>
      <c r="B771" s="565"/>
      <c r="C771" s="565"/>
      <c r="D771" s="978"/>
      <c r="E771" s="978"/>
      <c r="F771" s="981"/>
      <c r="G771" s="981"/>
      <c r="H771" s="565"/>
      <c r="I771" s="565"/>
      <c r="J771" s="565"/>
      <c r="K771" s="565"/>
      <c r="L771" s="565"/>
      <c r="M771" s="565"/>
      <c r="N771" s="565"/>
      <c r="O771" s="565"/>
      <c r="P771" s="565"/>
    </row>
    <row r="772" spans="1:16" ht="18">
      <c r="A772" s="565"/>
      <c r="B772" s="565"/>
      <c r="C772" s="565"/>
      <c r="D772" s="978"/>
      <c r="E772" s="978"/>
      <c r="F772" s="981"/>
      <c r="G772" s="981"/>
      <c r="H772" s="565"/>
      <c r="I772" s="565"/>
      <c r="J772" s="565"/>
      <c r="K772" s="565"/>
      <c r="L772" s="565"/>
      <c r="M772" s="565"/>
      <c r="N772" s="565"/>
      <c r="O772" s="565"/>
      <c r="P772" s="565"/>
    </row>
    <row r="773" spans="1:16" ht="18">
      <c r="A773" s="565"/>
      <c r="B773" s="565"/>
      <c r="C773" s="565"/>
      <c r="D773" s="978"/>
      <c r="E773" s="978"/>
      <c r="F773" s="981"/>
      <c r="G773" s="981"/>
      <c r="H773" s="565"/>
      <c r="I773" s="565"/>
      <c r="J773" s="565"/>
      <c r="K773" s="565"/>
      <c r="L773" s="565"/>
      <c r="M773" s="565"/>
      <c r="N773" s="565"/>
      <c r="O773" s="565"/>
      <c r="P773" s="565"/>
    </row>
    <row r="774" spans="1:16" ht="18">
      <c r="A774" s="565"/>
      <c r="B774" s="565"/>
      <c r="C774" s="565"/>
      <c r="D774" s="978"/>
      <c r="E774" s="978"/>
      <c r="F774" s="981"/>
      <c r="G774" s="981"/>
      <c r="H774" s="565"/>
      <c r="I774" s="565"/>
      <c r="J774" s="565"/>
      <c r="K774" s="565"/>
      <c r="L774" s="565"/>
      <c r="M774" s="565"/>
      <c r="N774" s="565"/>
      <c r="O774" s="565"/>
      <c r="P774" s="565"/>
    </row>
    <row r="775" spans="1:16" ht="18">
      <c r="A775" s="565"/>
      <c r="B775" s="565"/>
      <c r="C775" s="565"/>
      <c r="D775" s="978"/>
      <c r="E775" s="978"/>
      <c r="F775" s="981"/>
      <c r="G775" s="981"/>
      <c r="H775" s="565"/>
      <c r="I775" s="565"/>
      <c r="J775" s="565"/>
      <c r="K775" s="565"/>
      <c r="L775" s="565"/>
      <c r="M775" s="565"/>
      <c r="N775" s="565"/>
      <c r="O775" s="565"/>
      <c r="P775" s="565"/>
    </row>
    <row r="776" spans="1:16" ht="18">
      <c r="A776" s="565"/>
      <c r="B776" s="565"/>
      <c r="C776" s="565"/>
      <c r="D776" s="978"/>
      <c r="E776" s="978"/>
      <c r="F776" s="981"/>
      <c r="G776" s="981"/>
      <c r="H776" s="565"/>
      <c r="I776" s="565"/>
      <c r="J776" s="565"/>
      <c r="K776" s="565"/>
      <c r="L776" s="565"/>
      <c r="M776" s="565"/>
      <c r="N776" s="565"/>
      <c r="O776" s="565"/>
      <c r="P776" s="565"/>
    </row>
    <row r="777" spans="1:16" ht="18">
      <c r="A777" s="565"/>
      <c r="B777" s="565"/>
      <c r="C777" s="565"/>
      <c r="D777" s="978"/>
      <c r="E777" s="978"/>
      <c r="F777" s="981"/>
      <c r="G777" s="981"/>
      <c r="H777" s="565"/>
      <c r="I777" s="565"/>
      <c r="J777" s="565"/>
      <c r="K777" s="565"/>
      <c r="L777" s="565"/>
      <c r="M777" s="565"/>
      <c r="N777" s="565"/>
      <c r="O777" s="565"/>
      <c r="P777" s="565"/>
    </row>
    <row r="778" spans="1:16" ht="18">
      <c r="A778" s="565"/>
      <c r="B778" s="565"/>
      <c r="C778" s="565"/>
      <c r="D778" s="978"/>
      <c r="E778" s="978"/>
      <c r="F778" s="981"/>
      <c r="G778" s="981"/>
      <c r="H778" s="565"/>
      <c r="I778" s="565"/>
      <c r="J778" s="565"/>
      <c r="K778" s="565"/>
      <c r="L778" s="565"/>
      <c r="M778" s="565"/>
      <c r="N778" s="565"/>
      <c r="O778" s="565"/>
      <c r="P778" s="565"/>
    </row>
    <row r="779" spans="1:16" ht="18">
      <c r="A779" s="565"/>
      <c r="B779" s="565"/>
      <c r="C779" s="565"/>
      <c r="D779" s="978"/>
      <c r="E779" s="978"/>
      <c r="F779" s="981"/>
      <c r="G779" s="981"/>
      <c r="H779" s="565"/>
      <c r="I779" s="565"/>
      <c r="J779" s="565"/>
      <c r="K779" s="565"/>
      <c r="L779" s="565"/>
      <c r="M779" s="565"/>
      <c r="N779" s="565"/>
      <c r="O779" s="565"/>
      <c r="P779" s="565"/>
    </row>
    <row r="780" spans="1:16" ht="18">
      <c r="A780" s="565"/>
      <c r="B780" s="565"/>
      <c r="C780" s="565"/>
      <c r="D780" s="978"/>
      <c r="E780" s="978"/>
      <c r="F780" s="981"/>
      <c r="G780" s="981"/>
      <c r="H780" s="565"/>
      <c r="I780" s="565"/>
      <c r="J780" s="565"/>
      <c r="K780" s="565"/>
      <c r="L780" s="565"/>
      <c r="M780" s="565"/>
      <c r="N780" s="565"/>
      <c r="O780" s="565"/>
      <c r="P780" s="565"/>
    </row>
    <row r="781" spans="1:16" ht="18">
      <c r="A781" s="565"/>
      <c r="B781" s="565"/>
      <c r="C781" s="565"/>
      <c r="D781" s="978"/>
      <c r="E781" s="978"/>
      <c r="F781" s="981"/>
      <c r="G781" s="981"/>
      <c r="H781" s="565"/>
      <c r="I781" s="565"/>
      <c r="J781" s="565"/>
      <c r="K781" s="565"/>
      <c r="L781" s="565"/>
      <c r="M781" s="565"/>
      <c r="N781" s="565"/>
      <c r="O781" s="565"/>
      <c r="P781" s="565"/>
    </row>
    <row r="782" spans="1:16" ht="18">
      <c r="A782" s="565"/>
      <c r="B782" s="565"/>
      <c r="C782" s="565"/>
      <c r="D782" s="978"/>
      <c r="E782" s="978"/>
      <c r="F782" s="981"/>
      <c r="G782" s="981"/>
      <c r="H782" s="565"/>
      <c r="I782" s="565"/>
      <c r="J782" s="565"/>
      <c r="K782" s="565"/>
      <c r="L782" s="565"/>
      <c r="M782" s="565"/>
      <c r="N782" s="565"/>
      <c r="O782" s="565"/>
      <c r="P782" s="565"/>
    </row>
    <row r="783" spans="1:16" ht="18">
      <c r="A783" s="565"/>
      <c r="B783" s="565"/>
      <c r="C783" s="565"/>
      <c r="D783" s="978"/>
      <c r="E783" s="978"/>
      <c r="F783" s="981"/>
      <c r="G783" s="981"/>
      <c r="H783" s="565"/>
      <c r="I783" s="565"/>
      <c r="J783" s="565"/>
      <c r="K783" s="565"/>
      <c r="L783" s="565"/>
      <c r="M783" s="565"/>
      <c r="N783" s="565"/>
      <c r="O783" s="565"/>
      <c r="P783" s="565"/>
    </row>
    <row r="784" spans="1:16" ht="18">
      <c r="A784" s="565"/>
      <c r="B784" s="565"/>
      <c r="C784" s="565"/>
      <c r="D784" s="978"/>
      <c r="E784" s="978"/>
      <c r="F784" s="981"/>
      <c r="G784" s="981"/>
      <c r="H784" s="565"/>
      <c r="I784" s="565"/>
      <c r="J784" s="565"/>
      <c r="K784" s="565"/>
      <c r="L784" s="565"/>
      <c r="M784" s="565"/>
      <c r="N784" s="565"/>
      <c r="O784" s="565"/>
      <c r="P784" s="565"/>
    </row>
    <row r="785" spans="1:16" ht="18">
      <c r="A785" s="565"/>
      <c r="B785" s="565"/>
      <c r="C785" s="565"/>
      <c r="D785" s="978"/>
      <c r="E785" s="978"/>
      <c r="F785" s="981"/>
      <c r="G785" s="981"/>
      <c r="H785" s="565"/>
      <c r="I785" s="565"/>
      <c r="J785" s="565"/>
      <c r="K785" s="565"/>
      <c r="L785" s="565"/>
      <c r="M785" s="565"/>
      <c r="N785" s="565"/>
      <c r="O785" s="565"/>
      <c r="P785" s="565"/>
    </row>
    <row r="786" spans="1:16" ht="18">
      <c r="A786" s="565"/>
      <c r="B786" s="565"/>
      <c r="C786" s="565"/>
      <c r="D786" s="978"/>
      <c r="E786" s="978"/>
      <c r="F786" s="981"/>
      <c r="G786" s="981"/>
      <c r="H786" s="565"/>
      <c r="I786" s="565"/>
      <c r="J786" s="565"/>
      <c r="K786" s="565"/>
      <c r="L786" s="565"/>
      <c r="M786" s="565"/>
      <c r="N786" s="565"/>
      <c r="O786" s="565"/>
      <c r="P786" s="565"/>
    </row>
    <row r="787" spans="1:16" ht="18">
      <c r="A787" s="565"/>
      <c r="B787" s="565"/>
      <c r="C787" s="565"/>
      <c r="D787" s="565"/>
      <c r="E787" s="978"/>
      <c r="F787" s="981"/>
      <c r="G787" s="979"/>
      <c r="H787" s="565"/>
      <c r="I787" s="565"/>
      <c r="J787" s="565"/>
      <c r="K787" s="980"/>
      <c r="L787" s="565"/>
      <c r="M787" s="565"/>
      <c r="N787" s="565"/>
      <c r="O787" s="565"/>
      <c r="P787" s="565"/>
    </row>
    <row r="788" spans="1:16" ht="18">
      <c r="A788" s="565"/>
      <c r="B788" s="565"/>
      <c r="C788" s="565"/>
      <c r="D788" s="978"/>
      <c r="E788" s="978"/>
      <c r="F788" s="981"/>
      <c r="G788" s="981"/>
      <c r="H788" s="565"/>
      <c r="I788" s="565"/>
      <c r="J788" s="565"/>
      <c r="K788" s="565"/>
      <c r="L788" s="565"/>
      <c r="M788" s="565"/>
      <c r="N788" s="565"/>
      <c r="O788" s="565"/>
      <c r="P788" s="565"/>
    </row>
    <row r="789" spans="1:16" ht="18">
      <c r="A789" s="565"/>
      <c r="B789" s="565"/>
      <c r="C789" s="565"/>
      <c r="D789" s="978"/>
      <c r="E789" s="978"/>
      <c r="F789" s="981"/>
      <c r="G789" s="981"/>
      <c r="H789" s="565"/>
      <c r="I789" s="565"/>
      <c r="J789" s="565"/>
      <c r="K789" s="565"/>
      <c r="L789" s="565"/>
      <c r="M789" s="565"/>
      <c r="N789" s="565"/>
      <c r="O789" s="565"/>
      <c r="P789" s="565"/>
    </row>
    <row r="790" spans="1:16" ht="18">
      <c r="A790" s="565"/>
      <c r="B790" s="565"/>
      <c r="C790" s="565"/>
      <c r="D790" s="565"/>
      <c r="E790" s="978"/>
      <c r="F790" s="981"/>
      <c r="G790" s="979"/>
      <c r="H790" s="565"/>
      <c r="I790" s="565"/>
      <c r="J790" s="565"/>
      <c r="K790" s="980"/>
      <c r="L790" s="565"/>
      <c r="M790" s="565"/>
      <c r="N790" s="565"/>
      <c r="O790" s="565"/>
      <c r="P790" s="565"/>
    </row>
    <row r="791" spans="1:16" ht="18">
      <c r="A791" s="565"/>
      <c r="B791" s="565"/>
      <c r="C791" s="565"/>
      <c r="D791" s="978"/>
      <c r="E791" s="978"/>
      <c r="F791" s="981"/>
      <c r="G791" s="981"/>
      <c r="H791" s="565"/>
      <c r="I791" s="565"/>
      <c r="J791" s="565"/>
      <c r="K791" s="565"/>
      <c r="L791" s="565"/>
      <c r="M791" s="565"/>
      <c r="N791" s="565"/>
      <c r="O791" s="565"/>
      <c r="P791" s="565"/>
    </row>
    <row r="792" spans="1:16" ht="18">
      <c r="A792" s="565"/>
      <c r="B792" s="565"/>
      <c r="C792" s="565"/>
      <c r="D792" s="565"/>
      <c r="E792" s="978"/>
      <c r="F792" s="981"/>
      <c r="G792" s="981"/>
      <c r="H792" s="565"/>
      <c r="I792" s="565"/>
      <c r="J792" s="565"/>
      <c r="K792" s="980"/>
      <c r="L792" s="565"/>
      <c r="M792" s="565"/>
      <c r="N792" s="565"/>
      <c r="O792" s="565"/>
      <c r="P792" s="565"/>
    </row>
    <row r="793" spans="1:16" ht="18">
      <c r="A793" s="565"/>
      <c r="B793" s="565"/>
      <c r="C793" s="565"/>
      <c r="D793" s="978"/>
      <c r="E793" s="978"/>
      <c r="F793" s="981"/>
      <c r="G793" s="981"/>
      <c r="H793" s="565"/>
      <c r="I793" s="565"/>
      <c r="J793" s="565"/>
      <c r="K793" s="565"/>
      <c r="L793" s="565"/>
      <c r="M793" s="565"/>
      <c r="N793" s="565"/>
      <c r="O793" s="565"/>
      <c r="P793" s="565"/>
    </row>
    <row r="794" spans="1:16" ht="18">
      <c r="A794" s="565"/>
      <c r="B794" s="565"/>
      <c r="C794" s="565"/>
      <c r="D794" s="978"/>
      <c r="E794" s="978"/>
      <c r="F794" s="981"/>
      <c r="G794" s="981"/>
      <c r="H794" s="565"/>
      <c r="I794" s="565"/>
      <c r="J794" s="565"/>
      <c r="K794" s="565"/>
      <c r="L794" s="565"/>
      <c r="M794" s="565"/>
      <c r="N794" s="565"/>
      <c r="O794" s="565"/>
      <c r="P794" s="565"/>
    </row>
    <row r="795" spans="1:16" ht="18">
      <c r="A795" s="565"/>
      <c r="B795" s="565"/>
      <c r="C795" s="565"/>
      <c r="D795" s="978"/>
      <c r="E795" s="978"/>
      <c r="F795" s="981"/>
      <c r="G795" s="981"/>
      <c r="H795" s="565"/>
      <c r="I795" s="565"/>
      <c r="J795" s="565"/>
      <c r="K795" s="565"/>
      <c r="L795" s="565"/>
      <c r="M795" s="565"/>
      <c r="N795" s="565"/>
      <c r="O795" s="565"/>
      <c r="P795" s="565"/>
    </row>
    <row r="796" spans="1:16" ht="18">
      <c r="A796" s="565"/>
      <c r="B796" s="565"/>
      <c r="C796" s="565"/>
      <c r="D796" s="978"/>
      <c r="E796" s="978"/>
      <c r="F796" s="981"/>
      <c r="G796" s="981"/>
      <c r="H796" s="565"/>
      <c r="I796" s="565"/>
      <c r="J796" s="565"/>
      <c r="K796" s="565"/>
      <c r="L796" s="565"/>
      <c r="M796" s="565"/>
      <c r="N796" s="565"/>
      <c r="O796" s="565"/>
      <c r="P796" s="565"/>
    </row>
    <row r="797" spans="1:16" ht="18">
      <c r="A797" s="565"/>
      <c r="B797" s="565"/>
      <c r="C797" s="565"/>
      <c r="D797" s="978"/>
      <c r="E797" s="978"/>
      <c r="F797" s="981"/>
      <c r="G797" s="981"/>
      <c r="H797" s="565"/>
      <c r="I797" s="565"/>
      <c r="J797" s="565"/>
      <c r="K797" s="565"/>
      <c r="L797" s="565"/>
      <c r="M797" s="565"/>
      <c r="N797" s="565"/>
      <c r="O797" s="565"/>
      <c r="P797" s="565"/>
    </row>
    <row r="798" spans="1:16" ht="18">
      <c r="A798" s="565"/>
      <c r="B798" s="565"/>
      <c r="C798" s="565"/>
      <c r="D798" s="978"/>
      <c r="E798" s="978"/>
      <c r="F798" s="981"/>
      <c r="G798" s="981"/>
      <c r="H798" s="565"/>
      <c r="I798" s="565"/>
      <c r="J798" s="565"/>
      <c r="K798" s="565"/>
      <c r="L798" s="565"/>
      <c r="M798" s="565"/>
      <c r="N798" s="565"/>
      <c r="O798" s="565"/>
      <c r="P798" s="565"/>
    </row>
    <row r="799" spans="1:16" ht="18">
      <c r="A799" s="565"/>
      <c r="B799" s="565"/>
      <c r="C799" s="565"/>
      <c r="D799" s="978"/>
      <c r="E799" s="978"/>
      <c r="F799" s="981"/>
      <c r="G799" s="981"/>
      <c r="H799" s="565"/>
      <c r="I799" s="565"/>
      <c r="J799" s="565"/>
      <c r="K799" s="565"/>
      <c r="L799" s="565"/>
      <c r="M799" s="565"/>
      <c r="N799" s="565"/>
      <c r="O799" s="565"/>
      <c r="P799" s="565"/>
    </row>
    <row r="800" spans="1:16" ht="18">
      <c r="A800" s="565"/>
      <c r="B800" s="565"/>
      <c r="C800" s="565"/>
      <c r="D800" s="978"/>
      <c r="E800" s="978"/>
      <c r="F800" s="981"/>
      <c r="G800" s="981"/>
      <c r="H800" s="565"/>
      <c r="I800" s="565"/>
      <c r="J800" s="565"/>
      <c r="K800" s="565"/>
      <c r="L800" s="565"/>
      <c r="M800" s="565"/>
      <c r="N800" s="565"/>
      <c r="O800" s="565"/>
      <c r="P800" s="565"/>
    </row>
    <row r="801" spans="1:16" ht="18">
      <c r="A801" s="565"/>
      <c r="B801" s="565"/>
      <c r="C801" s="565"/>
      <c r="D801" s="978"/>
      <c r="E801" s="978"/>
      <c r="F801" s="981"/>
      <c r="G801" s="981"/>
      <c r="H801" s="565"/>
      <c r="I801" s="565"/>
      <c r="J801" s="565"/>
      <c r="K801" s="565"/>
      <c r="L801" s="565"/>
      <c r="M801" s="565"/>
      <c r="N801" s="565"/>
      <c r="O801" s="565"/>
      <c r="P801" s="565"/>
    </row>
    <row r="802" spans="1:16" ht="18">
      <c r="A802" s="565"/>
      <c r="B802" s="565"/>
      <c r="C802" s="565"/>
      <c r="D802" s="978"/>
      <c r="E802" s="978"/>
      <c r="F802" s="981"/>
      <c r="G802" s="981"/>
      <c r="H802" s="565"/>
      <c r="I802" s="565"/>
      <c r="J802" s="565"/>
      <c r="K802" s="565"/>
      <c r="L802" s="565"/>
      <c r="M802" s="565"/>
      <c r="N802" s="565"/>
      <c r="O802" s="565"/>
      <c r="P802" s="565"/>
    </row>
    <row r="803" spans="1:16" ht="18">
      <c r="A803" s="565"/>
      <c r="B803" s="565"/>
      <c r="C803" s="565"/>
      <c r="D803" s="978"/>
      <c r="E803" s="978"/>
      <c r="F803" s="981"/>
      <c r="G803" s="981"/>
      <c r="H803" s="565"/>
      <c r="I803" s="565"/>
      <c r="J803" s="565"/>
      <c r="K803" s="565"/>
      <c r="L803" s="565"/>
      <c r="M803" s="565"/>
      <c r="N803" s="565"/>
      <c r="O803" s="565"/>
      <c r="P803" s="565"/>
    </row>
    <row r="804" spans="1:16" ht="18">
      <c r="A804" s="565"/>
      <c r="B804" s="565"/>
      <c r="C804" s="565"/>
      <c r="D804" s="978"/>
      <c r="E804" s="978"/>
      <c r="F804" s="981"/>
      <c r="G804" s="981"/>
      <c r="H804" s="565"/>
      <c r="I804" s="565"/>
      <c r="J804" s="565"/>
      <c r="K804" s="565"/>
      <c r="L804" s="565"/>
      <c r="M804" s="565"/>
      <c r="N804" s="565"/>
      <c r="O804" s="565"/>
      <c r="P804" s="565"/>
    </row>
    <row r="805" spans="1:16" ht="18">
      <c r="A805" s="565"/>
      <c r="B805" s="565"/>
      <c r="C805" s="565"/>
      <c r="D805" s="978"/>
      <c r="E805" s="978"/>
      <c r="F805" s="981"/>
      <c r="G805" s="981"/>
      <c r="H805" s="565"/>
      <c r="I805" s="565"/>
      <c r="J805" s="565"/>
      <c r="K805" s="565"/>
      <c r="L805" s="565"/>
      <c r="M805" s="565"/>
      <c r="N805" s="565"/>
      <c r="O805" s="565"/>
      <c r="P805" s="565"/>
    </row>
    <row r="806" spans="1:16" ht="18">
      <c r="A806" s="565"/>
      <c r="B806" s="565"/>
      <c r="C806" s="565"/>
      <c r="D806" s="978"/>
      <c r="E806" s="978"/>
      <c r="F806" s="981"/>
      <c r="G806" s="981"/>
      <c r="H806" s="565"/>
      <c r="I806" s="565"/>
      <c r="J806" s="565"/>
      <c r="K806" s="565"/>
      <c r="L806" s="565"/>
      <c r="M806" s="565"/>
      <c r="N806" s="565"/>
      <c r="O806" s="565"/>
      <c r="P806" s="565"/>
    </row>
    <row r="807" spans="1:16" ht="18">
      <c r="A807" s="565"/>
      <c r="B807" s="565"/>
      <c r="C807" s="565"/>
      <c r="D807" s="978"/>
      <c r="E807" s="978"/>
      <c r="F807" s="981"/>
      <c r="G807" s="981"/>
      <c r="H807" s="565"/>
      <c r="I807" s="565"/>
      <c r="J807" s="565"/>
      <c r="K807" s="565"/>
      <c r="L807" s="565"/>
      <c r="M807" s="565"/>
      <c r="N807" s="565"/>
      <c r="O807" s="565"/>
      <c r="P807" s="565"/>
    </row>
    <row r="808" spans="1:16" ht="18">
      <c r="A808" s="565"/>
      <c r="B808" s="565"/>
      <c r="C808" s="565"/>
      <c r="D808" s="978"/>
      <c r="E808" s="978"/>
      <c r="F808" s="981"/>
      <c r="G808" s="981"/>
      <c r="H808" s="565"/>
      <c r="I808" s="565"/>
      <c r="J808" s="565"/>
      <c r="K808" s="565"/>
      <c r="L808" s="565"/>
      <c r="M808" s="565"/>
      <c r="N808" s="565"/>
      <c r="O808" s="565"/>
      <c r="P808" s="565"/>
    </row>
    <row r="809" spans="1:16" ht="18">
      <c r="A809" s="565"/>
      <c r="B809" s="565"/>
      <c r="C809" s="565"/>
      <c r="D809" s="978"/>
      <c r="E809" s="978"/>
      <c r="F809" s="981"/>
      <c r="G809" s="981"/>
      <c r="H809" s="565"/>
      <c r="I809" s="565"/>
      <c r="J809" s="565"/>
      <c r="K809" s="565"/>
      <c r="L809" s="565"/>
      <c r="M809" s="565"/>
      <c r="N809" s="565"/>
      <c r="O809" s="565"/>
      <c r="P809" s="565"/>
    </row>
    <row r="810" spans="1:16" ht="18">
      <c r="A810" s="565"/>
      <c r="B810" s="565"/>
      <c r="C810" s="565"/>
      <c r="D810" s="978"/>
      <c r="E810" s="978"/>
      <c r="F810" s="981"/>
      <c r="G810" s="981"/>
      <c r="H810" s="565"/>
      <c r="I810" s="565"/>
      <c r="J810" s="565"/>
      <c r="K810" s="565"/>
      <c r="L810" s="565"/>
      <c r="M810" s="565"/>
      <c r="N810" s="565"/>
      <c r="O810" s="565"/>
      <c r="P810" s="565"/>
    </row>
    <row r="811" spans="1:16" ht="18">
      <c r="A811" s="565"/>
      <c r="B811" s="565"/>
      <c r="C811" s="565"/>
      <c r="D811" s="978"/>
      <c r="E811" s="978"/>
      <c r="F811" s="981"/>
      <c r="G811" s="981"/>
      <c r="H811" s="565"/>
      <c r="I811" s="565"/>
      <c r="J811" s="565"/>
      <c r="K811" s="565"/>
      <c r="L811" s="565"/>
      <c r="M811" s="565"/>
      <c r="N811" s="565"/>
      <c r="O811" s="565"/>
      <c r="P811" s="565"/>
    </row>
    <row r="812" spans="1:16" ht="18">
      <c r="A812" s="565"/>
      <c r="B812" s="565"/>
      <c r="C812" s="565"/>
      <c r="D812" s="978"/>
      <c r="E812" s="978"/>
      <c r="F812" s="981"/>
      <c r="G812" s="981"/>
      <c r="H812" s="565"/>
      <c r="I812" s="565"/>
      <c r="J812" s="565"/>
      <c r="K812" s="565"/>
      <c r="L812" s="565"/>
      <c r="M812" s="565"/>
      <c r="N812" s="565"/>
      <c r="O812" s="565"/>
      <c r="P812" s="565"/>
    </row>
    <row r="813" spans="1:16" ht="18">
      <c r="A813" s="565"/>
      <c r="B813" s="565"/>
      <c r="C813" s="565"/>
      <c r="D813" s="978"/>
      <c r="E813" s="978"/>
      <c r="F813" s="981"/>
      <c r="G813" s="981"/>
      <c r="H813" s="565"/>
      <c r="I813" s="565"/>
      <c r="J813" s="565"/>
      <c r="K813" s="565"/>
      <c r="L813" s="565"/>
      <c r="M813" s="565"/>
      <c r="N813" s="565"/>
      <c r="O813" s="565"/>
      <c r="P813" s="565"/>
    </row>
    <row r="814" spans="1:16" ht="18">
      <c r="A814" s="565"/>
      <c r="B814" s="565"/>
      <c r="C814" s="565"/>
      <c r="D814" s="978"/>
      <c r="E814" s="978"/>
      <c r="F814" s="981"/>
      <c r="G814" s="981"/>
      <c r="H814" s="565"/>
      <c r="I814" s="565"/>
      <c r="J814" s="565"/>
      <c r="K814" s="565"/>
      <c r="L814" s="565"/>
      <c r="M814" s="565"/>
      <c r="N814" s="565"/>
      <c r="O814" s="565"/>
      <c r="P814" s="565"/>
    </row>
    <row r="815" spans="1:16" ht="18">
      <c r="A815" s="565"/>
      <c r="B815" s="565"/>
      <c r="C815" s="565"/>
      <c r="D815" s="978"/>
      <c r="E815" s="978"/>
      <c r="F815" s="981"/>
      <c r="G815" s="981"/>
      <c r="H815" s="565"/>
      <c r="I815" s="565"/>
      <c r="J815" s="565"/>
      <c r="K815" s="565"/>
      <c r="L815" s="565"/>
      <c r="M815" s="565"/>
      <c r="N815" s="565"/>
      <c r="O815" s="565"/>
      <c r="P815" s="565"/>
    </row>
    <row r="816" spans="1:16" ht="18">
      <c r="A816" s="565"/>
      <c r="B816" s="565"/>
      <c r="C816" s="565"/>
      <c r="D816" s="978"/>
      <c r="E816" s="978"/>
      <c r="F816" s="981"/>
      <c r="G816" s="981"/>
      <c r="H816" s="565"/>
      <c r="I816" s="565"/>
      <c r="J816" s="565"/>
      <c r="K816" s="565"/>
      <c r="L816" s="565"/>
      <c r="M816" s="565"/>
      <c r="N816" s="565"/>
      <c r="O816" s="565"/>
      <c r="P816" s="565"/>
    </row>
    <row r="817" spans="1:16" ht="18">
      <c r="A817" s="565"/>
      <c r="B817" s="565"/>
      <c r="C817" s="565"/>
      <c r="D817" s="978"/>
      <c r="E817" s="978"/>
      <c r="F817" s="981"/>
      <c r="G817" s="981"/>
      <c r="H817" s="565"/>
      <c r="I817" s="565"/>
      <c r="J817" s="565"/>
      <c r="K817" s="565"/>
      <c r="L817" s="565"/>
      <c r="M817" s="565"/>
      <c r="N817" s="565"/>
      <c r="O817" s="565"/>
      <c r="P817" s="565"/>
    </row>
    <row r="818" spans="1:16" ht="18">
      <c r="A818" s="565"/>
      <c r="B818" s="565"/>
      <c r="C818" s="565"/>
      <c r="D818" s="978"/>
      <c r="E818" s="978"/>
      <c r="F818" s="981"/>
      <c r="G818" s="981"/>
      <c r="H818" s="565"/>
      <c r="I818" s="565"/>
      <c r="J818" s="565"/>
      <c r="K818" s="565"/>
      <c r="L818" s="565"/>
      <c r="M818" s="565"/>
      <c r="N818" s="565"/>
      <c r="O818" s="565"/>
      <c r="P818" s="565"/>
    </row>
    <row r="819" spans="1:16" ht="18">
      <c r="A819" s="565"/>
      <c r="B819" s="565"/>
      <c r="C819" s="565"/>
      <c r="D819" s="978"/>
      <c r="E819" s="978"/>
      <c r="F819" s="981"/>
      <c r="G819" s="981"/>
      <c r="H819" s="565"/>
      <c r="I819" s="565"/>
      <c r="J819" s="565"/>
      <c r="K819" s="565"/>
      <c r="L819" s="565"/>
      <c r="M819" s="565"/>
      <c r="N819" s="565"/>
      <c r="O819" s="565"/>
      <c r="P819" s="565"/>
    </row>
    <row r="820" spans="1:16" ht="18">
      <c r="A820" s="565"/>
      <c r="B820" s="565"/>
      <c r="C820" s="565"/>
      <c r="D820" s="978"/>
      <c r="E820" s="978"/>
      <c r="F820" s="981"/>
      <c r="G820" s="981"/>
      <c r="H820" s="565"/>
      <c r="I820" s="565"/>
      <c r="J820" s="565"/>
      <c r="K820" s="565"/>
      <c r="L820" s="565"/>
      <c r="M820" s="565"/>
      <c r="N820" s="565"/>
      <c r="O820" s="565"/>
      <c r="P820" s="565"/>
    </row>
    <row r="821" spans="1:16" ht="18">
      <c r="A821" s="565"/>
      <c r="B821" s="565"/>
      <c r="C821" s="565"/>
      <c r="D821" s="978"/>
      <c r="E821" s="978"/>
      <c r="F821" s="981"/>
      <c r="G821" s="981"/>
      <c r="H821" s="565"/>
      <c r="I821" s="565"/>
      <c r="J821" s="565"/>
      <c r="K821" s="565"/>
      <c r="L821" s="565"/>
      <c r="M821" s="565"/>
      <c r="N821" s="565"/>
      <c r="O821" s="565"/>
      <c r="P821" s="565"/>
    </row>
    <row r="822" spans="1:16" ht="18">
      <c r="A822" s="565"/>
      <c r="B822" s="565"/>
      <c r="C822" s="565"/>
      <c r="D822" s="978"/>
      <c r="E822" s="978"/>
      <c r="F822" s="981"/>
      <c r="G822" s="981"/>
      <c r="H822" s="565"/>
      <c r="I822" s="565"/>
      <c r="J822" s="565"/>
      <c r="K822" s="565"/>
      <c r="L822" s="565"/>
      <c r="M822" s="565"/>
      <c r="N822" s="565"/>
      <c r="O822" s="565"/>
      <c r="P822" s="565"/>
    </row>
    <row r="823" spans="1:16" ht="18">
      <c r="A823" s="565"/>
      <c r="B823" s="565"/>
      <c r="C823" s="565"/>
      <c r="D823" s="978"/>
      <c r="E823" s="978"/>
      <c r="F823" s="981"/>
      <c r="G823" s="981"/>
      <c r="H823" s="565"/>
      <c r="I823" s="565"/>
      <c r="J823" s="565"/>
      <c r="K823" s="565"/>
      <c r="L823" s="565"/>
      <c r="M823" s="565"/>
      <c r="N823" s="565"/>
      <c r="O823" s="565"/>
      <c r="P823" s="565"/>
    </row>
    <row r="824" spans="1:16" ht="18">
      <c r="A824" s="565"/>
      <c r="B824" s="565"/>
      <c r="C824" s="565"/>
      <c r="D824" s="978"/>
      <c r="E824" s="978"/>
      <c r="F824" s="981"/>
      <c r="G824" s="981"/>
      <c r="H824" s="565"/>
      <c r="I824" s="565"/>
      <c r="J824" s="565"/>
      <c r="K824" s="565"/>
      <c r="L824" s="565"/>
      <c r="M824" s="565"/>
      <c r="N824" s="565"/>
      <c r="O824" s="565"/>
      <c r="P824" s="565"/>
    </row>
    <row r="825" spans="1:16" ht="18">
      <c r="A825" s="565"/>
      <c r="B825" s="565"/>
      <c r="C825" s="565"/>
      <c r="D825" s="978"/>
      <c r="E825" s="978"/>
      <c r="F825" s="981"/>
      <c r="G825" s="981"/>
      <c r="H825" s="565"/>
      <c r="I825" s="565"/>
      <c r="J825" s="565"/>
      <c r="K825" s="565"/>
      <c r="L825" s="565"/>
      <c r="M825" s="565"/>
      <c r="N825" s="565"/>
      <c r="O825" s="565"/>
      <c r="P825" s="565"/>
    </row>
    <row r="826" spans="1:16" ht="18">
      <c r="A826" s="565"/>
      <c r="B826" s="565"/>
      <c r="C826" s="565"/>
      <c r="D826" s="978"/>
      <c r="E826" s="978"/>
      <c r="F826" s="981"/>
      <c r="G826" s="981"/>
      <c r="H826" s="565"/>
      <c r="I826" s="565"/>
      <c r="J826" s="565"/>
      <c r="K826" s="565"/>
      <c r="L826" s="565"/>
      <c r="M826" s="565"/>
      <c r="N826" s="565"/>
      <c r="O826" s="565"/>
      <c r="P826" s="565"/>
    </row>
    <row r="827" spans="1:16" ht="18">
      <c r="A827" s="565"/>
      <c r="B827" s="565"/>
      <c r="C827" s="565"/>
      <c r="D827" s="978"/>
      <c r="E827" s="978"/>
      <c r="F827" s="981"/>
      <c r="G827" s="981"/>
      <c r="H827" s="565"/>
      <c r="I827" s="565"/>
      <c r="J827" s="565"/>
      <c r="K827" s="565"/>
      <c r="L827" s="565"/>
      <c r="M827" s="565"/>
      <c r="N827" s="565"/>
      <c r="O827" s="565"/>
      <c r="P827" s="565"/>
    </row>
    <row r="828" spans="1:16" ht="18">
      <c r="A828" s="565"/>
      <c r="B828" s="565"/>
      <c r="C828" s="565"/>
      <c r="D828" s="978"/>
      <c r="E828" s="978"/>
      <c r="F828" s="981"/>
      <c r="G828" s="981"/>
      <c r="H828" s="565"/>
      <c r="I828" s="565"/>
      <c r="J828" s="565"/>
      <c r="K828" s="565"/>
      <c r="L828" s="565"/>
      <c r="M828" s="565"/>
      <c r="N828" s="565"/>
      <c r="O828" s="565"/>
      <c r="P828" s="565"/>
    </row>
    <row r="829" spans="1:16" ht="18">
      <c r="A829" s="565"/>
      <c r="B829" s="565"/>
      <c r="C829" s="565"/>
      <c r="D829" s="978"/>
      <c r="E829" s="978"/>
      <c r="F829" s="981"/>
      <c r="G829" s="981"/>
      <c r="H829" s="565"/>
      <c r="I829" s="565"/>
      <c r="J829" s="565"/>
      <c r="K829" s="565"/>
      <c r="L829" s="565"/>
      <c r="M829" s="565"/>
      <c r="N829" s="565"/>
      <c r="O829" s="565"/>
      <c r="P829" s="565"/>
    </row>
    <row r="830" spans="1:16" ht="18">
      <c r="A830" s="565"/>
      <c r="B830" s="565"/>
      <c r="C830" s="565"/>
      <c r="D830" s="978"/>
      <c r="E830" s="978"/>
      <c r="F830" s="981"/>
      <c r="G830" s="981"/>
      <c r="H830" s="565"/>
      <c r="I830" s="565"/>
      <c r="J830" s="565"/>
      <c r="K830" s="565"/>
      <c r="L830" s="565"/>
      <c r="M830" s="565"/>
      <c r="N830" s="565"/>
      <c r="O830" s="565"/>
      <c r="P830" s="565"/>
    </row>
    <row r="831" spans="1:16" ht="18">
      <c r="A831" s="565"/>
      <c r="B831" s="565"/>
      <c r="C831" s="565"/>
      <c r="D831" s="978"/>
      <c r="E831" s="978"/>
      <c r="F831" s="981"/>
      <c r="G831" s="981"/>
      <c r="H831" s="565"/>
      <c r="I831" s="565"/>
      <c r="J831" s="565"/>
      <c r="K831" s="565"/>
      <c r="L831" s="565"/>
      <c r="M831" s="565"/>
      <c r="N831" s="565"/>
      <c r="O831" s="565"/>
      <c r="P831" s="565"/>
    </row>
    <row r="832" spans="1:16" ht="18">
      <c r="A832" s="565"/>
      <c r="B832" s="565"/>
      <c r="C832" s="565"/>
      <c r="D832" s="978"/>
      <c r="E832" s="978"/>
      <c r="F832" s="981"/>
      <c r="G832" s="981"/>
      <c r="H832" s="565"/>
      <c r="I832" s="565"/>
      <c r="J832" s="565"/>
      <c r="K832" s="565"/>
      <c r="L832" s="565"/>
      <c r="M832" s="565"/>
      <c r="N832" s="565"/>
      <c r="O832" s="565"/>
      <c r="P832" s="565"/>
    </row>
    <row r="833" spans="1:16" ht="18">
      <c r="A833" s="565"/>
      <c r="B833" s="565"/>
      <c r="C833" s="565"/>
      <c r="D833" s="978"/>
      <c r="E833" s="978"/>
      <c r="F833" s="981"/>
      <c r="G833" s="981"/>
      <c r="H833" s="565"/>
      <c r="I833" s="565"/>
      <c r="J833" s="565"/>
      <c r="K833" s="565"/>
      <c r="L833" s="565"/>
      <c r="M833" s="565"/>
      <c r="N833" s="565"/>
      <c r="O833" s="565"/>
      <c r="P833" s="565"/>
    </row>
    <row r="834" spans="1:16" ht="18">
      <c r="A834" s="565"/>
      <c r="B834" s="565"/>
      <c r="C834" s="565"/>
      <c r="D834" s="978"/>
      <c r="E834" s="978"/>
      <c r="F834" s="981"/>
      <c r="G834" s="981"/>
      <c r="H834" s="565"/>
      <c r="I834" s="565"/>
      <c r="J834" s="565"/>
      <c r="K834" s="565"/>
      <c r="L834" s="565"/>
      <c r="M834" s="565"/>
      <c r="N834" s="565"/>
      <c r="O834" s="565"/>
      <c r="P834" s="565"/>
    </row>
    <row r="835" spans="1:16" ht="18">
      <c r="A835" s="565"/>
      <c r="B835" s="565"/>
      <c r="C835" s="565"/>
      <c r="D835" s="978"/>
      <c r="E835" s="978"/>
      <c r="F835" s="981"/>
      <c r="G835" s="981"/>
      <c r="H835" s="565"/>
      <c r="I835" s="565"/>
      <c r="J835" s="565"/>
      <c r="K835" s="565"/>
      <c r="L835" s="565"/>
      <c r="M835" s="565"/>
      <c r="N835" s="565"/>
      <c r="O835" s="565"/>
      <c r="P835" s="565"/>
    </row>
    <row r="836" spans="1:16" ht="18">
      <c r="A836" s="565"/>
      <c r="B836" s="565"/>
      <c r="C836" s="565"/>
      <c r="D836" s="978"/>
      <c r="E836" s="978"/>
      <c r="F836" s="981"/>
      <c r="G836" s="981"/>
      <c r="H836" s="565"/>
      <c r="I836" s="565"/>
      <c r="J836" s="565"/>
      <c r="K836" s="565"/>
      <c r="L836" s="565"/>
      <c r="M836" s="565"/>
      <c r="N836" s="565"/>
      <c r="O836" s="565"/>
      <c r="P836" s="565"/>
    </row>
    <row r="837" spans="1:16" ht="18">
      <c r="A837" s="565"/>
      <c r="B837" s="565"/>
      <c r="C837" s="565"/>
      <c r="D837" s="978"/>
      <c r="E837" s="978"/>
      <c r="F837" s="981"/>
      <c r="G837" s="981"/>
      <c r="H837" s="565"/>
      <c r="I837" s="565"/>
      <c r="J837" s="565"/>
      <c r="K837" s="565"/>
      <c r="L837" s="565"/>
      <c r="M837" s="565"/>
      <c r="N837" s="565"/>
      <c r="O837" s="565"/>
      <c r="P837" s="565"/>
    </row>
    <row r="838" spans="1:16" ht="18">
      <c r="A838" s="565"/>
      <c r="B838" s="565"/>
      <c r="C838" s="565"/>
      <c r="D838" s="978"/>
      <c r="E838" s="978"/>
      <c r="F838" s="981"/>
      <c r="G838" s="981"/>
      <c r="H838" s="565"/>
      <c r="I838" s="565"/>
      <c r="J838" s="565"/>
      <c r="K838" s="565"/>
      <c r="L838" s="565"/>
      <c r="M838" s="565"/>
      <c r="N838" s="565"/>
      <c r="O838" s="565"/>
      <c r="P838" s="565"/>
    </row>
    <row r="839" spans="1:16" ht="18">
      <c r="A839" s="565"/>
      <c r="B839" s="565"/>
      <c r="C839" s="565"/>
      <c r="D839" s="978"/>
      <c r="E839" s="978"/>
      <c r="F839" s="981"/>
      <c r="G839" s="981"/>
      <c r="H839" s="565"/>
      <c r="I839" s="565"/>
      <c r="J839" s="565"/>
      <c r="K839" s="565"/>
      <c r="L839" s="565"/>
      <c r="M839" s="565"/>
      <c r="N839" s="565"/>
      <c r="O839" s="565"/>
      <c r="P839" s="565"/>
    </row>
    <row r="840" spans="1:16" ht="18">
      <c r="A840" s="565"/>
      <c r="B840" s="565"/>
      <c r="C840" s="565"/>
      <c r="D840" s="978"/>
      <c r="E840" s="978"/>
      <c r="F840" s="981"/>
      <c r="G840" s="981"/>
      <c r="H840" s="565"/>
      <c r="I840" s="565"/>
      <c r="J840" s="565"/>
      <c r="K840" s="565"/>
      <c r="L840" s="565"/>
      <c r="M840" s="565"/>
      <c r="N840" s="565"/>
      <c r="O840" s="565"/>
      <c r="P840" s="565"/>
    </row>
    <row r="841" spans="1:16" ht="18">
      <c r="A841" s="565"/>
      <c r="B841" s="565"/>
      <c r="C841" s="565"/>
      <c r="D841" s="978"/>
      <c r="E841" s="978"/>
      <c r="F841" s="981"/>
      <c r="G841" s="981"/>
      <c r="H841" s="565"/>
      <c r="I841" s="565"/>
      <c r="J841" s="565"/>
      <c r="K841" s="565"/>
      <c r="L841" s="565"/>
      <c r="M841" s="565"/>
      <c r="N841" s="565"/>
      <c r="O841" s="565"/>
      <c r="P841" s="565"/>
    </row>
    <row r="842" spans="1:16" ht="18">
      <c r="A842" s="565"/>
      <c r="B842" s="565"/>
      <c r="C842" s="565"/>
      <c r="D842" s="978"/>
      <c r="E842" s="978"/>
      <c r="F842" s="981"/>
      <c r="G842" s="981"/>
      <c r="H842" s="565"/>
      <c r="I842" s="565"/>
      <c r="J842" s="565"/>
      <c r="K842" s="565"/>
      <c r="L842" s="565"/>
      <c r="M842" s="565"/>
      <c r="N842" s="565"/>
      <c r="O842" s="565"/>
      <c r="P842" s="565"/>
    </row>
    <row r="843" spans="1:16" ht="18">
      <c r="A843" s="565"/>
      <c r="B843" s="565"/>
      <c r="C843" s="565"/>
      <c r="D843" s="978"/>
      <c r="E843" s="978"/>
      <c r="F843" s="981"/>
      <c r="G843" s="981"/>
      <c r="H843" s="565"/>
      <c r="I843" s="565"/>
      <c r="J843" s="565"/>
      <c r="K843" s="565"/>
      <c r="L843" s="565"/>
      <c r="M843" s="565"/>
      <c r="N843" s="565"/>
      <c r="O843" s="565"/>
      <c r="P843" s="565"/>
    </row>
    <row r="844" spans="1:16" ht="18">
      <c r="A844" s="565"/>
      <c r="B844" s="565"/>
      <c r="C844" s="565"/>
      <c r="D844" s="978"/>
      <c r="E844" s="978"/>
      <c r="F844" s="981"/>
      <c r="G844" s="981"/>
      <c r="H844" s="565"/>
      <c r="I844" s="565"/>
      <c r="J844" s="565"/>
      <c r="K844" s="565"/>
      <c r="L844" s="565"/>
      <c r="M844" s="565"/>
      <c r="N844" s="565"/>
      <c r="O844" s="565"/>
      <c r="P844" s="565"/>
    </row>
    <row r="845" spans="1:16" ht="18">
      <c r="A845" s="565"/>
      <c r="B845" s="565"/>
      <c r="C845" s="565"/>
      <c r="D845" s="978"/>
      <c r="E845" s="978"/>
      <c r="F845" s="981"/>
      <c r="G845" s="981"/>
      <c r="H845" s="565"/>
      <c r="I845" s="565"/>
      <c r="J845" s="565"/>
      <c r="K845" s="565"/>
      <c r="L845" s="565"/>
      <c r="M845" s="565"/>
      <c r="N845" s="565"/>
      <c r="O845" s="565"/>
      <c r="P845" s="565"/>
    </row>
    <row r="846" spans="1:16" ht="18">
      <c r="A846" s="565"/>
      <c r="B846" s="565"/>
      <c r="C846" s="565"/>
      <c r="D846" s="978"/>
      <c r="E846" s="978"/>
      <c r="F846" s="981"/>
      <c r="G846" s="981"/>
      <c r="H846" s="565"/>
      <c r="I846" s="565"/>
      <c r="J846" s="565"/>
      <c r="K846" s="565"/>
      <c r="L846" s="565"/>
      <c r="M846" s="565"/>
      <c r="N846" s="565"/>
      <c r="O846" s="565"/>
      <c r="P846" s="565"/>
    </row>
    <row r="847" spans="1:16" ht="18">
      <c r="A847" s="565"/>
      <c r="B847" s="565"/>
      <c r="C847" s="565"/>
      <c r="D847" s="978"/>
      <c r="E847" s="978"/>
      <c r="F847" s="981"/>
      <c r="G847" s="981"/>
      <c r="H847" s="565"/>
      <c r="I847" s="565"/>
      <c r="J847" s="565"/>
      <c r="K847" s="565"/>
      <c r="L847" s="565"/>
      <c r="M847" s="565"/>
      <c r="N847" s="565"/>
      <c r="O847" s="565"/>
      <c r="P847" s="565"/>
    </row>
    <row r="848" spans="1:16" ht="18">
      <c r="A848" s="565"/>
      <c r="B848" s="565"/>
      <c r="C848" s="565"/>
      <c r="D848" s="978"/>
      <c r="E848" s="978"/>
      <c r="F848" s="981"/>
      <c r="G848" s="981"/>
      <c r="H848" s="565"/>
      <c r="I848" s="565"/>
      <c r="J848" s="565"/>
      <c r="K848" s="565"/>
      <c r="L848" s="565"/>
      <c r="M848" s="565"/>
      <c r="N848" s="565"/>
      <c r="O848" s="565"/>
      <c r="P848" s="565"/>
    </row>
    <row r="849" spans="1:16" ht="18">
      <c r="A849" s="565"/>
      <c r="B849" s="565"/>
      <c r="C849" s="565"/>
      <c r="D849" s="565"/>
      <c r="E849" s="978"/>
      <c r="F849" s="981"/>
      <c r="G849" s="979"/>
      <c r="H849" s="565"/>
      <c r="I849" s="565"/>
      <c r="J849" s="565"/>
      <c r="K849" s="980"/>
      <c r="L849" s="565"/>
      <c r="M849" s="565"/>
      <c r="N849" s="565"/>
      <c r="O849" s="565"/>
      <c r="P849" s="565"/>
    </row>
    <row r="850" spans="1:16" ht="18">
      <c r="A850" s="565"/>
      <c r="B850" s="565"/>
      <c r="C850" s="565"/>
      <c r="D850" s="565"/>
      <c r="E850" s="978"/>
      <c r="F850" s="981"/>
      <c r="G850" s="981"/>
      <c r="H850" s="565"/>
      <c r="I850" s="565"/>
      <c r="J850" s="565"/>
      <c r="K850" s="980"/>
      <c r="L850" s="565"/>
      <c r="M850" s="565"/>
      <c r="N850" s="565"/>
      <c r="O850" s="565"/>
      <c r="P850" s="565"/>
    </row>
    <row r="851" spans="1:16" ht="18">
      <c r="A851" s="565"/>
      <c r="B851" s="565"/>
      <c r="C851" s="565"/>
      <c r="D851" s="565"/>
      <c r="E851" s="978"/>
      <c r="F851" s="981"/>
      <c r="G851" s="981"/>
      <c r="H851" s="565"/>
      <c r="I851" s="565"/>
      <c r="J851" s="565"/>
      <c r="K851" s="980"/>
      <c r="L851" s="565"/>
      <c r="M851" s="565"/>
      <c r="N851" s="565"/>
      <c r="O851" s="565"/>
      <c r="P851" s="565"/>
    </row>
    <row r="852" spans="1:16" ht="18">
      <c r="A852" s="565"/>
      <c r="B852" s="565"/>
      <c r="C852" s="565"/>
      <c r="D852" s="565"/>
      <c r="E852" s="978"/>
      <c r="F852" s="981"/>
      <c r="G852" s="979"/>
      <c r="H852" s="565"/>
      <c r="I852" s="565"/>
      <c r="J852" s="565"/>
      <c r="K852" s="980"/>
      <c r="L852" s="565"/>
      <c r="M852" s="565"/>
      <c r="N852" s="565"/>
      <c r="O852" s="565"/>
      <c r="P852" s="565"/>
    </row>
    <row r="853" spans="1:16" ht="18">
      <c r="A853" s="565"/>
      <c r="B853" s="565"/>
      <c r="C853" s="565"/>
      <c r="D853" s="978"/>
      <c r="E853" s="978"/>
      <c r="F853" s="981"/>
      <c r="G853" s="981"/>
      <c r="H853" s="565"/>
      <c r="I853" s="565"/>
      <c r="J853" s="565"/>
      <c r="K853" s="565"/>
      <c r="L853" s="565"/>
      <c r="M853" s="565"/>
      <c r="N853" s="565"/>
      <c r="O853" s="565"/>
      <c r="P853" s="565"/>
    </row>
    <row r="854" spans="1:16" ht="18">
      <c r="A854" s="565"/>
      <c r="B854" s="565"/>
      <c r="C854" s="565"/>
      <c r="D854" s="565"/>
      <c r="E854" s="978"/>
      <c r="F854" s="981"/>
      <c r="G854" s="981"/>
      <c r="H854" s="565"/>
      <c r="I854" s="565"/>
      <c r="J854" s="565"/>
      <c r="K854" s="980"/>
      <c r="L854" s="565"/>
      <c r="M854" s="565"/>
      <c r="N854" s="565"/>
      <c r="O854" s="565"/>
      <c r="P854" s="565"/>
    </row>
    <row r="855" spans="1:16" ht="18">
      <c r="A855" s="565"/>
      <c r="B855" s="565"/>
      <c r="C855" s="565"/>
      <c r="D855" s="978"/>
      <c r="E855" s="978"/>
      <c r="F855" s="981"/>
      <c r="G855" s="981"/>
      <c r="H855" s="565"/>
      <c r="I855" s="565"/>
      <c r="J855" s="565"/>
      <c r="K855" s="565"/>
      <c r="L855" s="565"/>
      <c r="M855" s="565"/>
      <c r="N855" s="565"/>
      <c r="O855" s="565"/>
      <c r="P855" s="565"/>
    </row>
    <row r="856" spans="1:16" ht="18">
      <c r="A856" s="565"/>
      <c r="B856" s="565"/>
      <c r="C856" s="565"/>
      <c r="D856" s="978"/>
      <c r="E856" s="978"/>
      <c r="F856" s="981"/>
      <c r="G856" s="981"/>
      <c r="H856" s="565"/>
      <c r="I856" s="565"/>
      <c r="J856" s="565"/>
      <c r="K856" s="565"/>
      <c r="L856" s="565"/>
      <c r="M856" s="565"/>
      <c r="N856" s="565"/>
      <c r="O856" s="565"/>
      <c r="P856" s="565"/>
    </row>
    <row r="857" spans="1:16" ht="18">
      <c r="A857" s="565"/>
      <c r="B857" s="565"/>
      <c r="C857" s="565"/>
      <c r="D857" s="978"/>
      <c r="E857" s="978"/>
      <c r="F857" s="981"/>
      <c r="G857" s="981"/>
      <c r="H857" s="565"/>
      <c r="I857" s="565"/>
      <c r="J857" s="565"/>
      <c r="K857" s="565"/>
      <c r="L857" s="565"/>
      <c r="M857" s="565"/>
      <c r="N857" s="565"/>
      <c r="O857" s="565"/>
      <c r="P857" s="565"/>
    </row>
    <row r="858" spans="1:16" ht="18">
      <c r="A858" s="565"/>
      <c r="B858" s="565"/>
      <c r="C858" s="565"/>
      <c r="D858" s="978"/>
      <c r="E858" s="978"/>
      <c r="F858" s="981"/>
      <c r="G858" s="981"/>
      <c r="H858" s="565"/>
      <c r="I858" s="565"/>
      <c r="J858" s="565"/>
      <c r="K858" s="565"/>
      <c r="L858" s="565"/>
      <c r="M858" s="565"/>
      <c r="N858" s="565"/>
      <c r="O858" s="565"/>
      <c r="P858" s="565"/>
    </row>
    <row r="859" spans="1:16" ht="18">
      <c r="A859" s="565"/>
      <c r="B859" s="565"/>
      <c r="C859" s="565"/>
      <c r="D859" s="978"/>
      <c r="E859" s="978"/>
      <c r="F859" s="981"/>
      <c r="G859" s="981"/>
      <c r="H859" s="565"/>
      <c r="I859" s="565"/>
      <c r="J859" s="565"/>
      <c r="K859" s="565"/>
      <c r="L859" s="565"/>
      <c r="M859" s="565"/>
      <c r="N859" s="565"/>
      <c r="O859" s="565"/>
      <c r="P859" s="565"/>
    </row>
    <row r="860" spans="1:16" ht="18">
      <c r="A860" s="565"/>
      <c r="B860" s="565"/>
      <c r="C860" s="565"/>
      <c r="D860" s="978"/>
      <c r="E860" s="978"/>
      <c r="F860" s="981"/>
      <c r="G860" s="981"/>
      <c r="H860" s="565"/>
      <c r="I860" s="565"/>
      <c r="J860" s="565"/>
      <c r="K860" s="565"/>
      <c r="L860" s="565"/>
      <c r="M860" s="565"/>
      <c r="N860" s="565"/>
      <c r="O860" s="565"/>
      <c r="P860" s="565"/>
    </row>
    <row r="861" spans="1:16" ht="18">
      <c r="A861" s="565"/>
      <c r="B861" s="565"/>
      <c r="C861" s="565"/>
      <c r="D861" s="978"/>
      <c r="E861" s="978"/>
      <c r="F861" s="981"/>
      <c r="G861" s="981"/>
      <c r="H861" s="565"/>
      <c r="I861" s="565"/>
      <c r="J861" s="565"/>
      <c r="K861" s="565"/>
      <c r="L861" s="565"/>
      <c r="M861" s="565"/>
      <c r="N861" s="565"/>
      <c r="O861" s="565"/>
      <c r="P861" s="565"/>
    </row>
    <row r="862" spans="1:16" ht="18">
      <c r="A862" s="565"/>
      <c r="B862" s="565"/>
      <c r="C862" s="565"/>
      <c r="D862" s="978"/>
      <c r="E862" s="978"/>
      <c r="F862" s="981"/>
      <c r="G862" s="981"/>
      <c r="H862" s="565"/>
      <c r="I862" s="565"/>
      <c r="J862" s="565"/>
      <c r="K862" s="565"/>
      <c r="L862" s="565"/>
      <c r="M862" s="565"/>
      <c r="N862" s="565"/>
      <c r="O862" s="565"/>
      <c r="P862" s="565"/>
    </row>
    <row r="863" spans="1:16" ht="18">
      <c r="A863" s="565"/>
      <c r="B863" s="565"/>
      <c r="C863" s="565"/>
      <c r="D863" s="978"/>
      <c r="E863" s="978"/>
      <c r="F863" s="981"/>
      <c r="G863" s="981"/>
      <c r="H863" s="565"/>
      <c r="I863" s="565"/>
      <c r="J863" s="565"/>
      <c r="K863" s="565"/>
      <c r="L863" s="565"/>
      <c r="M863" s="565"/>
      <c r="N863" s="565"/>
      <c r="O863" s="565"/>
      <c r="P863" s="565"/>
    </row>
    <row r="864" spans="1:16" ht="18">
      <c r="A864" s="565"/>
      <c r="B864" s="565"/>
      <c r="C864" s="565"/>
      <c r="D864" s="978"/>
      <c r="E864" s="978"/>
      <c r="F864" s="981"/>
      <c r="G864" s="981"/>
      <c r="H864" s="565"/>
      <c r="I864" s="565"/>
      <c r="J864" s="565"/>
      <c r="K864" s="565"/>
      <c r="L864" s="565"/>
      <c r="M864" s="565"/>
      <c r="N864" s="565"/>
      <c r="O864" s="565"/>
      <c r="P864" s="565"/>
    </row>
    <row r="865" spans="1:16" ht="18">
      <c r="A865" s="565"/>
      <c r="B865" s="565"/>
      <c r="C865" s="565"/>
      <c r="D865" s="978"/>
      <c r="E865" s="978"/>
      <c r="F865" s="981"/>
      <c r="G865" s="981"/>
      <c r="H865" s="565"/>
      <c r="I865" s="565"/>
      <c r="J865" s="565"/>
      <c r="K865" s="565"/>
      <c r="L865" s="565"/>
      <c r="M865" s="565"/>
      <c r="N865" s="565"/>
      <c r="O865" s="565"/>
      <c r="P865" s="565"/>
    </row>
    <row r="866" spans="1:16" ht="18">
      <c r="A866" s="565"/>
      <c r="B866" s="565"/>
      <c r="C866" s="565"/>
      <c r="D866" s="978"/>
      <c r="E866" s="978"/>
      <c r="F866" s="981"/>
      <c r="G866" s="981"/>
      <c r="H866" s="565"/>
      <c r="I866" s="565"/>
      <c r="J866" s="565"/>
      <c r="K866" s="565"/>
      <c r="L866" s="565"/>
      <c r="M866" s="565"/>
      <c r="N866" s="565"/>
      <c r="O866" s="565"/>
      <c r="P866" s="565"/>
    </row>
    <row r="867" spans="1:16" ht="18">
      <c r="A867" s="565"/>
      <c r="B867" s="565"/>
      <c r="C867" s="565"/>
      <c r="D867" s="978"/>
      <c r="E867" s="978"/>
      <c r="F867" s="981"/>
      <c r="G867" s="981"/>
      <c r="H867" s="565"/>
      <c r="I867" s="565"/>
      <c r="J867" s="565"/>
      <c r="K867" s="565"/>
      <c r="L867" s="565"/>
      <c r="M867" s="565"/>
      <c r="N867" s="565"/>
      <c r="O867" s="565"/>
      <c r="P867" s="565"/>
    </row>
    <row r="868" spans="1:16" ht="18">
      <c r="A868" s="565"/>
      <c r="B868" s="565"/>
      <c r="C868" s="565"/>
      <c r="D868" s="978"/>
      <c r="E868" s="978"/>
      <c r="F868" s="981"/>
      <c r="G868" s="981"/>
      <c r="H868" s="565"/>
      <c r="I868" s="565"/>
      <c r="J868" s="565"/>
      <c r="K868" s="565"/>
      <c r="L868" s="565"/>
      <c r="M868" s="565"/>
      <c r="N868" s="565"/>
      <c r="O868" s="565"/>
      <c r="P868" s="565"/>
    </row>
    <row r="869" spans="1:16" ht="18">
      <c r="A869" s="565"/>
      <c r="B869" s="565"/>
      <c r="C869" s="565"/>
      <c r="D869" s="978"/>
      <c r="E869" s="978"/>
      <c r="F869" s="981"/>
      <c r="G869" s="981"/>
      <c r="H869" s="565"/>
      <c r="I869" s="565"/>
      <c r="J869" s="565"/>
      <c r="K869" s="565"/>
      <c r="L869" s="565"/>
      <c r="M869" s="565"/>
      <c r="N869" s="565"/>
      <c r="O869" s="565"/>
      <c r="P869" s="565"/>
    </row>
    <row r="870" spans="1:16" ht="18">
      <c r="A870" s="565"/>
      <c r="B870" s="565"/>
      <c r="C870" s="565"/>
      <c r="D870" s="978"/>
      <c r="E870" s="978"/>
      <c r="F870" s="981"/>
      <c r="G870" s="981"/>
      <c r="H870" s="565"/>
      <c r="I870" s="565"/>
      <c r="J870" s="565"/>
      <c r="K870" s="565"/>
      <c r="L870" s="565"/>
      <c r="M870" s="565"/>
      <c r="N870" s="565"/>
      <c r="O870" s="565"/>
      <c r="P870" s="565"/>
    </row>
    <row r="871" spans="1:16" ht="18">
      <c r="A871" s="565"/>
      <c r="B871" s="565"/>
      <c r="C871" s="565"/>
      <c r="D871" s="978"/>
      <c r="E871" s="978"/>
      <c r="F871" s="981"/>
      <c r="G871" s="981"/>
      <c r="H871" s="565"/>
      <c r="I871" s="565"/>
      <c r="J871" s="565"/>
      <c r="K871" s="565"/>
      <c r="L871" s="565"/>
      <c r="M871" s="565"/>
      <c r="N871" s="565"/>
      <c r="O871" s="565"/>
      <c r="P871" s="565"/>
    </row>
    <row r="872" spans="1:16" ht="18">
      <c r="A872" s="565"/>
      <c r="B872" s="565"/>
      <c r="C872" s="565"/>
      <c r="D872" s="978"/>
      <c r="E872" s="978"/>
      <c r="F872" s="981"/>
      <c r="G872" s="981"/>
      <c r="H872" s="565"/>
      <c r="I872" s="565"/>
      <c r="J872" s="565"/>
      <c r="K872" s="565"/>
      <c r="L872" s="565"/>
      <c r="M872" s="565"/>
      <c r="N872" s="565"/>
      <c r="O872" s="565"/>
      <c r="P872" s="565"/>
    </row>
    <row r="873" spans="1:16" ht="18">
      <c r="A873" s="565"/>
      <c r="B873" s="565"/>
      <c r="C873" s="565"/>
      <c r="D873" s="978"/>
      <c r="E873" s="978"/>
      <c r="F873" s="981"/>
      <c r="G873" s="981"/>
      <c r="H873" s="565"/>
      <c r="I873" s="565"/>
      <c r="J873" s="565"/>
      <c r="K873" s="565"/>
      <c r="L873" s="565"/>
      <c r="M873" s="565"/>
      <c r="N873" s="565"/>
      <c r="O873" s="565"/>
      <c r="P873" s="565"/>
    </row>
    <row r="874" spans="1:16" ht="18">
      <c r="A874" s="565"/>
      <c r="B874" s="565"/>
      <c r="C874" s="565"/>
      <c r="D874" s="978"/>
      <c r="E874" s="978"/>
      <c r="F874" s="981"/>
      <c r="G874" s="981"/>
      <c r="H874" s="565"/>
      <c r="I874" s="565"/>
      <c r="J874" s="565"/>
      <c r="K874" s="565"/>
      <c r="L874" s="565"/>
      <c r="M874" s="565"/>
      <c r="N874" s="565"/>
      <c r="O874" s="565"/>
      <c r="P874" s="565"/>
    </row>
    <row r="875" spans="1:16" ht="18">
      <c r="A875" s="565"/>
      <c r="B875" s="565"/>
      <c r="C875" s="565"/>
      <c r="D875" s="978"/>
      <c r="E875" s="978"/>
      <c r="F875" s="981"/>
      <c r="G875" s="981"/>
      <c r="H875" s="565"/>
      <c r="I875" s="565"/>
      <c r="J875" s="565"/>
      <c r="K875" s="565"/>
      <c r="L875" s="565"/>
      <c r="M875" s="565"/>
      <c r="N875" s="565"/>
      <c r="O875" s="565"/>
      <c r="P875" s="565"/>
    </row>
    <row r="876" spans="1:16" ht="18">
      <c r="A876" s="565"/>
      <c r="B876" s="565"/>
      <c r="C876" s="565"/>
      <c r="D876" s="978"/>
      <c r="E876" s="978"/>
      <c r="F876" s="981"/>
      <c r="G876" s="981"/>
      <c r="H876" s="565"/>
      <c r="I876" s="565"/>
      <c r="J876" s="565"/>
      <c r="K876" s="565"/>
      <c r="L876" s="565"/>
      <c r="M876" s="565"/>
      <c r="N876" s="565"/>
      <c r="O876" s="565"/>
      <c r="P876" s="565"/>
    </row>
    <row r="877" spans="1:16" ht="18">
      <c r="A877" s="565"/>
      <c r="B877" s="565"/>
      <c r="C877" s="565"/>
      <c r="D877" s="978"/>
      <c r="E877" s="978"/>
      <c r="F877" s="981"/>
      <c r="G877" s="981"/>
      <c r="H877" s="565"/>
      <c r="I877" s="565"/>
      <c r="J877" s="565"/>
      <c r="K877" s="565"/>
      <c r="L877" s="565"/>
      <c r="M877" s="565"/>
      <c r="N877" s="565"/>
      <c r="O877" s="565"/>
      <c r="P877" s="565"/>
    </row>
    <row r="878" spans="1:16" ht="18">
      <c r="A878" s="565"/>
      <c r="B878" s="565"/>
      <c r="C878" s="565"/>
      <c r="D878" s="978"/>
      <c r="E878" s="978"/>
      <c r="F878" s="981"/>
      <c r="G878" s="981"/>
      <c r="H878" s="565"/>
      <c r="I878" s="565"/>
      <c r="J878" s="565"/>
      <c r="K878" s="565"/>
      <c r="L878" s="565"/>
      <c r="M878" s="565"/>
      <c r="N878" s="565"/>
      <c r="O878" s="565"/>
      <c r="P878" s="565"/>
    </row>
    <row r="879" spans="1:16" ht="18">
      <c r="A879" s="565"/>
      <c r="B879" s="565"/>
      <c r="C879" s="565"/>
      <c r="D879" s="978"/>
      <c r="E879" s="978"/>
      <c r="F879" s="981"/>
      <c r="G879" s="981"/>
      <c r="H879" s="565"/>
      <c r="I879" s="565"/>
      <c r="J879" s="565"/>
      <c r="K879" s="565"/>
      <c r="L879" s="565"/>
      <c r="M879" s="565"/>
      <c r="N879" s="565"/>
      <c r="O879" s="565"/>
      <c r="P879" s="565"/>
    </row>
    <row r="880" spans="1:16" ht="18">
      <c r="A880" s="565"/>
      <c r="B880" s="565"/>
      <c r="C880" s="565"/>
      <c r="D880" s="978"/>
      <c r="E880" s="978"/>
      <c r="F880" s="981"/>
      <c r="G880" s="981"/>
      <c r="H880" s="565"/>
      <c r="I880" s="565"/>
      <c r="J880" s="565"/>
      <c r="K880" s="565"/>
      <c r="L880" s="565"/>
      <c r="M880" s="565"/>
      <c r="N880" s="565"/>
      <c r="O880" s="565"/>
      <c r="P880" s="565"/>
    </row>
    <row r="881" spans="1:16" ht="18">
      <c r="A881" s="565"/>
      <c r="B881" s="565"/>
      <c r="C881" s="565"/>
      <c r="D881" s="978"/>
      <c r="E881" s="978"/>
      <c r="F881" s="981"/>
      <c r="G881" s="981"/>
      <c r="H881" s="565"/>
      <c r="I881" s="565"/>
      <c r="J881" s="565"/>
      <c r="K881" s="565"/>
      <c r="L881" s="565"/>
      <c r="M881" s="565"/>
      <c r="N881" s="565"/>
      <c r="O881" s="565"/>
      <c r="P881" s="565"/>
    </row>
    <row r="882" spans="1:16" ht="18">
      <c r="A882" s="565"/>
      <c r="B882" s="565"/>
      <c r="C882" s="565"/>
      <c r="D882" s="978"/>
      <c r="E882" s="978"/>
      <c r="F882" s="981"/>
      <c r="G882" s="981"/>
      <c r="H882" s="565"/>
      <c r="I882" s="565"/>
      <c r="J882" s="565"/>
      <c r="K882" s="565"/>
      <c r="L882" s="565"/>
      <c r="M882" s="565"/>
      <c r="N882" s="565"/>
      <c r="O882" s="565"/>
      <c r="P882" s="565"/>
    </row>
    <row r="883" spans="1:16" ht="18">
      <c r="A883" s="565"/>
      <c r="B883" s="565"/>
      <c r="C883" s="565"/>
      <c r="D883" s="978"/>
      <c r="E883" s="978"/>
      <c r="F883" s="981"/>
      <c r="G883" s="981"/>
      <c r="H883" s="565"/>
      <c r="I883" s="565"/>
      <c r="J883" s="565"/>
      <c r="K883" s="565"/>
      <c r="L883" s="565"/>
      <c r="M883" s="565"/>
      <c r="N883" s="565"/>
      <c r="O883" s="565"/>
      <c r="P883" s="565"/>
    </row>
    <row r="884" spans="1:16" ht="18">
      <c r="A884" s="565"/>
      <c r="B884" s="565"/>
      <c r="C884" s="565"/>
      <c r="D884" s="978"/>
      <c r="E884" s="978"/>
      <c r="F884" s="981"/>
      <c r="G884" s="981"/>
      <c r="H884" s="565"/>
      <c r="I884" s="565"/>
      <c r="J884" s="565"/>
      <c r="K884" s="565"/>
      <c r="L884" s="565"/>
      <c r="M884" s="565"/>
      <c r="N884" s="565"/>
      <c r="O884" s="565"/>
      <c r="P884" s="565"/>
    </row>
    <row r="885" spans="1:16" ht="18">
      <c r="A885" s="565"/>
      <c r="B885" s="565"/>
      <c r="C885" s="565"/>
      <c r="D885" s="978"/>
      <c r="E885" s="978"/>
      <c r="F885" s="981"/>
      <c r="G885" s="981"/>
      <c r="H885" s="565"/>
      <c r="I885" s="565"/>
      <c r="J885" s="565"/>
      <c r="K885" s="565"/>
      <c r="L885" s="565"/>
      <c r="M885" s="565"/>
      <c r="N885" s="565"/>
      <c r="O885" s="565"/>
      <c r="P885" s="565"/>
    </row>
    <row r="886" spans="1:16" ht="18">
      <c r="A886" s="565"/>
      <c r="B886" s="565"/>
      <c r="C886" s="565"/>
      <c r="D886" s="978"/>
      <c r="E886" s="978"/>
      <c r="F886" s="981"/>
      <c r="G886" s="981"/>
      <c r="H886" s="565"/>
      <c r="I886" s="565"/>
      <c r="J886" s="565"/>
      <c r="K886" s="565"/>
      <c r="L886" s="565"/>
      <c r="M886" s="565"/>
      <c r="N886" s="565"/>
      <c r="O886" s="565"/>
      <c r="P886" s="565"/>
    </row>
    <row r="887" spans="1:16" ht="18">
      <c r="A887" s="565"/>
      <c r="B887" s="565"/>
      <c r="C887" s="565"/>
      <c r="D887" s="978"/>
      <c r="E887" s="978"/>
      <c r="F887" s="981"/>
      <c r="G887" s="981"/>
      <c r="H887" s="565"/>
      <c r="I887" s="565"/>
      <c r="J887" s="565"/>
      <c r="K887" s="565"/>
      <c r="L887" s="565"/>
      <c r="M887" s="565"/>
      <c r="N887" s="565"/>
      <c r="O887" s="565"/>
      <c r="P887" s="565"/>
    </row>
    <row r="888" spans="1:16" ht="18">
      <c r="A888" s="565"/>
      <c r="B888" s="565"/>
      <c r="C888" s="565"/>
      <c r="D888" s="978"/>
      <c r="E888" s="978"/>
      <c r="F888" s="981"/>
      <c r="G888" s="981"/>
      <c r="H888" s="565"/>
      <c r="I888" s="565"/>
      <c r="J888" s="565"/>
      <c r="K888" s="565"/>
      <c r="L888" s="565"/>
      <c r="M888" s="565"/>
      <c r="N888" s="565"/>
      <c r="O888" s="565"/>
      <c r="P888" s="565"/>
    </row>
    <row r="889" spans="1:16" ht="18">
      <c r="A889" s="565"/>
      <c r="B889" s="565"/>
      <c r="C889" s="565"/>
      <c r="D889" s="978"/>
      <c r="E889" s="978"/>
      <c r="F889" s="981"/>
      <c r="G889" s="981"/>
      <c r="H889" s="565"/>
      <c r="I889" s="565"/>
      <c r="J889" s="565"/>
      <c r="K889" s="565"/>
      <c r="L889" s="565"/>
      <c r="M889" s="565"/>
      <c r="N889" s="565"/>
      <c r="O889" s="565"/>
      <c r="P889" s="565"/>
    </row>
    <row r="890" spans="1:16" ht="18">
      <c r="A890" s="565"/>
      <c r="B890" s="565"/>
      <c r="C890" s="565"/>
      <c r="D890" s="978"/>
      <c r="E890" s="978"/>
      <c r="F890" s="981"/>
      <c r="G890" s="981"/>
      <c r="H890" s="565"/>
      <c r="I890" s="565"/>
      <c r="J890" s="565"/>
      <c r="K890" s="565"/>
      <c r="L890" s="565"/>
      <c r="M890" s="565"/>
      <c r="N890" s="565"/>
      <c r="O890" s="565"/>
      <c r="P890" s="565"/>
    </row>
    <row r="891" spans="1:16" ht="18">
      <c r="A891" s="565"/>
      <c r="B891" s="565"/>
      <c r="C891" s="565"/>
      <c r="D891" s="978"/>
      <c r="E891" s="978"/>
      <c r="F891" s="981"/>
      <c r="G891" s="981"/>
      <c r="H891" s="565"/>
      <c r="I891" s="565"/>
      <c r="J891" s="565"/>
      <c r="K891" s="565"/>
      <c r="L891" s="565"/>
      <c r="M891" s="565"/>
      <c r="N891" s="565"/>
      <c r="O891" s="565"/>
      <c r="P891" s="565"/>
    </row>
    <row r="892" spans="1:16" ht="18">
      <c r="A892" s="565"/>
      <c r="B892" s="565"/>
      <c r="C892" s="565"/>
      <c r="D892" s="978"/>
      <c r="E892" s="978"/>
      <c r="F892" s="981"/>
      <c r="G892" s="981"/>
      <c r="H892" s="565"/>
      <c r="I892" s="565"/>
      <c r="J892" s="565"/>
      <c r="K892" s="565"/>
      <c r="L892" s="565"/>
      <c r="M892" s="565"/>
      <c r="N892" s="565"/>
      <c r="O892" s="565"/>
      <c r="P892" s="565"/>
    </row>
    <row r="893" spans="1:16" ht="18">
      <c r="A893" s="565"/>
      <c r="B893" s="565"/>
      <c r="C893" s="565"/>
      <c r="D893" s="978"/>
      <c r="E893" s="978"/>
      <c r="F893" s="981"/>
      <c r="G893" s="981"/>
      <c r="H893" s="565"/>
      <c r="I893" s="565"/>
      <c r="J893" s="565"/>
      <c r="K893" s="565"/>
      <c r="L893" s="565"/>
      <c r="M893" s="565"/>
      <c r="N893" s="565"/>
      <c r="O893" s="565"/>
      <c r="P893" s="565"/>
    </row>
    <row r="894" spans="1:16" ht="18">
      <c r="A894" s="565"/>
      <c r="B894" s="565"/>
      <c r="C894" s="565"/>
      <c r="D894" s="978"/>
      <c r="E894" s="978"/>
      <c r="F894" s="981"/>
      <c r="G894" s="981"/>
      <c r="H894" s="565"/>
      <c r="I894" s="565"/>
      <c r="J894" s="565"/>
      <c r="K894" s="565"/>
      <c r="L894" s="565"/>
      <c r="M894" s="565"/>
      <c r="N894" s="565"/>
      <c r="O894" s="565"/>
      <c r="P894" s="565"/>
    </row>
    <row r="895" spans="1:16" ht="18">
      <c r="A895" s="565"/>
      <c r="B895" s="565"/>
      <c r="C895" s="565"/>
      <c r="D895" s="978"/>
      <c r="E895" s="978"/>
      <c r="F895" s="981"/>
      <c r="G895" s="981"/>
      <c r="H895" s="565"/>
      <c r="I895" s="565"/>
      <c r="J895" s="565"/>
      <c r="K895" s="565"/>
      <c r="L895" s="565"/>
      <c r="M895" s="565"/>
      <c r="N895" s="565"/>
      <c r="O895" s="565"/>
      <c r="P895" s="565"/>
    </row>
    <row r="896" spans="1:16" ht="18">
      <c r="A896" s="565"/>
      <c r="B896" s="565"/>
      <c r="C896" s="565"/>
      <c r="D896" s="978"/>
      <c r="E896" s="978"/>
      <c r="F896" s="981"/>
      <c r="G896" s="981"/>
      <c r="H896" s="565"/>
      <c r="I896" s="565"/>
      <c r="J896" s="565"/>
      <c r="K896" s="565"/>
      <c r="L896" s="565"/>
      <c r="M896" s="565"/>
      <c r="N896" s="565"/>
      <c r="O896" s="565"/>
      <c r="P896" s="565"/>
    </row>
    <row r="897" spans="1:16" ht="18">
      <c r="A897" s="565"/>
      <c r="B897" s="565"/>
      <c r="C897" s="565"/>
      <c r="D897" s="978"/>
      <c r="E897" s="978"/>
      <c r="F897" s="981"/>
      <c r="G897" s="981"/>
      <c r="H897" s="565"/>
      <c r="I897" s="565"/>
      <c r="J897" s="565"/>
      <c r="K897" s="565"/>
      <c r="L897" s="565"/>
      <c r="M897" s="565"/>
      <c r="N897" s="565"/>
      <c r="O897" s="565"/>
      <c r="P897" s="565"/>
    </row>
    <row r="898" spans="1:16" ht="18">
      <c r="A898" s="565"/>
      <c r="B898" s="565"/>
      <c r="C898" s="565"/>
      <c r="D898" s="978"/>
      <c r="E898" s="978"/>
      <c r="F898" s="981"/>
      <c r="G898" s="981"/>
      <c r="H898" s="565"/>
      <c r="I898" s="565"/>
      <c r="J898" s="565"/>
      <c r="K898" s="565"/>
      <c r="L898" s="565"/>
      <c r="M898" s="565"/>
      <c r="N898" s="565"/>
      <c r="O898" s="565"/>
      <c r="P898" s="565"/>
    </row>
    <row r="899" spans="1:16" ht="18">
      <c r="A899" s="565"/>
      <c r="B899" s="565"/>
      <c r="C899" s="565"/>
      <c r="D899" s="978"/>
      <c r="E899" s="978"/>
      <c r="F899" s="981"/>
      <c r="G899" s="981"/>
      <c r="H899" s="565"/>
      <c r="I899" s="565"/>
      <c r="J899" s="565"/>
      <c r="K899" s="565"/>
      <c r="L899" s="565"/>
      <c r="M899" s="565"/>
      <c r="N899" s="565"/>
      <c r="O899" s="565"/>
      <c r="P899" s="565"/>
    </row>
    <row r="900" spans="1:16" ht="18">
      <c r="A900" s="565"/>
      <c r="B900" s="565"/>
      <c r="C900" s="565"/>
      <c r="D900" s="978"/>
      <c r="E900" s="978"/>
      <c r="F900" s="981"/>
      <c r="G900" s="981"/>
      <c r="H900" s="565"/>
      <c r="I900" s="565"/>
      <c r="J900" s="565"/>
      <c r="K900" s="565"/>
      <c r="L900" s="565"/>
      <c r="M900" s="565"/>
      <c r="N900" s="565"/>
      <c r="O900" s="565"/>
      <c r="P900" s="565"/>
    </row>
    <row r="901" spans="1:16" ht="18">
      <c r="A901" s="565"/>
      <c r="B901" s="565"/>
      <c r="C901" s="565"/>
      <c r="D901" s="978"/>
      <c r="E901" s="978"/>
      <c r="F901" s="981"/>
      <c r="G901" s="981"/>
      <c r="H901" s="565"/>
      <c r="I901" s="565"/>
      <c r="J901" s="565"/>
      <c r="K901" s="565"/>
      <c r="L901" s="565"/>
      <c r="M901" s="565"/>
      <c r="N901" s="565"/>
      <c r="O901" s="565"/>
      <c r="P901" s="565"/>
    </row>
    <row r="902" spans="1:16" ht="18">
      <c r="A902" s="565"/>
      <c r="B902" s="565"/>
      <c r="C902" s="565"/>
      <c r="D902" s="978"/>
      <c r="E902" s="978"/>
      <c r="F902" s="981"/>
      <c r="G902" s="981"/>
      <c r="H902" s="565"/>
      <c r="I902" s="565"/>
      <c r="J902" s="565"/>
      <c r="K902" s="565"/>
      <c r="L902" s="565"/>
      <c r="M902" s="565"/>
      <c r="N902" s="565"/>
      <c r="O902" s="565"/>
      <c r="P902" s="565"/>
    </row>
    <row r="903" spans="1:16" ht="18">
      <c r="A903" s="565"/>
      <c r="B903" s="565"/>
      <c r="C903" s="565"/>
      <c r="D903" s="978"/>
      <c r="E903" s="978"/>
      <c r="F903" s="981"/>
      <c r="G903" s="981"/>
      <c r="H903" s="565"/>
      <c r="I903" s="565"/>
      <c r="J903" s="565"/>
      <c r="K903" s="565"/>
      <c r="L903" s="565"/>
      <c r="M903" s="565"/>
      <c r="N903" s="565"/>
      <c r="O903" s="565"/>
      <c r="P903" s="565"/>
    </row>
    <row r="904" spans="1:16" ht="18">
      <c r="A904" s="565"/>
      <c r="B904" s="565"/>
      <c r="C904" s="565"/>
      <c r="D904" s="978"/>
      <c r="E904" s="978"/>
      <c r="F904" s="981"/>
      <c r="G904" s="981"/>
      <c r="H904" s="565"/>
      <c r="I904" s="565"/>
      <c r="J904" s="565"/>
      <c r="K904" s="565"/>
      <c r="L904" s="565"/>
      <c r="M904" s="565"/>
      <c r="N904" s="565"/>
      <c r="O904" s="565"/>
      <c r="P904" s="565"/>
    </row>
    <row r="905" spans="1:16" ht="18">
      <c r="A905" s="565"/>
      <c r="B905" s="565"/>
      <c r="C905" s="565"/>
      <c r="D905" s="978"/>
      <c r="E905" s="978"/>
      <c r="F905" s="981"/>
      <c r="G905" s="981"/>
      <c r="H905" s="565"/>
      <c r="I905" s="565"/>
      <c r="J905" s="565"/>
      <c r="K905" s="565"/>
      <c r="L905" s="565"/>
      <c r="M905" s="565"/>
      <c r="N905" s="565"/>
      <c r="O905" s="565"/>
      <c r="P905" s="565"/>
    </row>
    <row r="906" spans="1:16" ht="18">
      <c r="A906" s="565"/>
      <c r="B906" s="565"/>
      <c r="C906" s="565"/>
      <c r="D906" s="978"/>
      <c r="E906" s="978"/>
      <c r="F906" s="981"/>
      <c r="G906" s="981"/>
      <c r="H906" s="565"/>
      <c r="I906" s="565"/>
      <c r="J906" s="565"/>
      <c r="K906" s="565"/>
      <c r="L906" s="565"/>
      <c r="M906" s="565"/>
      <c r="N906" s="565"/>
      <c r="O906" s="565"/>
      <c r="P906" s="565"/>
    </row>
    <row r="907" spans="1:16" ht="18">
      <c r="A907" s="565"/>
      <c r="B907" s="565"/>
      <c r="C907" s="565"/>
      <c r="D907" s="978"/>
      <c r="E907" s="978"/>
      <c r="F907" s="981"/>
      <c r="G907" s="981"/>
      <c r="H907" s="565"/>
      <c r="I907" s="565"/>
      <c r="J907" s="565"/>
      <c r="K907" s="565"/>
      <c r="L907" s="565"/>
      <c r="M907" s="565"/>
      <c r="N907" s="565"/>
      <c r="O907" s="565"/>
      <c r="P907" s="565"/>
    </row>
    <row r="908" spans="1:16" ht="18">
      <c r="A908" s="565"/>
      <c r="B908" s="565"/>
      <c r="C908" s="565"/>
      <c r="D908" s="978"/>
      <c r="E908" s="978"/>
      <c r="F908" s="981"/>
      <c r="G908" s="981"/>
      <c r="H908" s="565"/>
      <c r="I908" s="565"/>
      <c r="J908" s="565"/>
      <c r="K908" s="565"/>
      <c r="L908" s="565"/>
      <c r="M908" s="565"/>
      <c r="N908" s="565"/>
      <c r="O908" s="565"/>
      <c r="P908" s="565"/>
    </row>
    <row r="909" spans="1:16" ht="18">
      <c r="A909" s="565"/>
      <c r="B909" s="565"/>
      <c r="C909" s="565"/>
      <c r="D909" s="978"/>
      <c r="E909" s="978"/>
      <c r="F909" s="981"/>
      <c r="G909" s="981"/>
      <c r="H909" s="565"/>
      <c r="I909" s="565"/>
      <c r="J909" s="565"/>
      <c r="K909" s="565"/>
      <c r="L909" s="565"/>
      <c r="M909" s="565"/>
      <c r="N909" s="565"/>
      <c r="O909" s="565"/>
      <c r="P909" s="565"/>
    </row>
    <row r="910" spans="1:16" ht="18">
      <c r="A910" s="565"/>
      <c r="B910" s="565"/>
      <c r="C910" s="565"/>
      <c r="D910" s="978"/>
      <c r="E910" s="978"/>
      <c r="F910" s="981"/>
      <c r="G910" s="981"/>
      <c r="H910" s="565"/>
      <c r="I910" s="565"/>
      <c r="J910" s="565"/>
      <c r="K910" s="565"/>
      <c r="L910" s="565"/>
      <c r="M910" s="565"/>
      <c r="N910" s="565"/>
      <c r="O910" s="565"/>
      <c r="P910" s="565"/>
    </row>
    <row r="911" spans="1:16" ht="18">
      <c r="A911" s="565"/>
      <c r="B911" s="565"/>
      <c r="C911" s="565"/>
      <c r="D911" s="565"/>
      <c r="E911" s="978"/>
      <c r="F911" s="981"/>
      <c r="G911" s="979"/>
      <c r="H911" s="565"/>
      <c r="I911" s="565"/>
      <c r="J911" s="565"/>
      <c r="K911" s="980"/>
      <c r="L911" s="565"/>
      <c r="M911" s="565"/>
      <c r="N911" s="565"/>
      <c r="O911" s="565"/>
      <c r="P911" s="565"/>
    </row>
    <row r="912" spans="1:16" ht="18">
      <c r="A912" s="565"/>
      <c r="B912" s="565"/>
      <c r="C912" s="565"/>
      <c r="D912" s="565"/>
      <c r="E912" s="978"/>
      <c r="F912" s="981"/>
      <c r="G912" s="981"/>
      <c r="H912" s="565"/>
      <c r="I912" s="565"/>
      <c r="J912" s="565"/>
      <c r="K912" s="980"/>
      <c r="L912" s="565"/>
      <c r="M912" s="565"/>
      <c r="N912" s="565"/>
      <c r="O912" s="565"/>
      <c r="P912" s="565"/>
    </row>
    <row r="913" spans="1:16" ht="18">
      <c r="A913" s="565"/>
      <c r="B913" s="565"/>
      <c r="C913" s="565"/>
      <c r="D913" s="565"/>
      <c r="E913" s="978"/>
      <c r="F913" s="981"/>
      <c r="G913" s="981"/>
      <c r="H913" s="565"/>
      <c r="I913" s="565"/>
      <c r="J913" s="565"/>
      <c r="K913" s="980"/>
      <c r="L913" s="565"/>
      <c r="M913" s="565"/>
      <c r="N913" s="565"/>
      <c r="O913" s="565"/>
      <c r="P913" s="565"/>
    </row>
    <row r="914" spans="1:16" ht="18">
      <c r="A914" s="565"/>
      <c r="B914" s="565"/>
      <c r="C914" s="565"/>
      <c r="D914" s="978"/>
      <c r="E914" s="978"/>
      <c r="F914" s="981"/>
      <c r="G914" s="981"/>
      <c r="H914" s="565"/>
      <c r="I914" s="565"/>
      <c r="J914" s="565"/>
      <c r="K914" s="565"/>
      <c r="L914" s="565"/>
      <c r="M914" s="565"/>
      <c r="N914" s="565"/>
      <c r="O914" s="565"/>
      <c r="P914" s="565"/>
    </row>
    <row r="915" spans="1:16" ht="18">
      <c r="A915" s="565"/>
      <c r="B915" s="565"/>
      <c r="C915" s="565"/>
      <c r="D915" s="978"/>
      <c r="E915" s="978"/>
      <c r="F915" s="981"/>
      <c r="G915" s="981"/>
      <c r="H915" s="565"/>
      <c r="I915" s="565"/>
      <c r="J915" s="565"/>
      <c r="K915" s="565"/>
      <c r="L915" s="565"/>
      <c r="M915" s="565"/>
      <c r="N915" s="565"/>
      <c r="O915" s="565"/>
      <c r="P915" s="565"/>
    </row>
    <row r="916" spans="1:16" ht="18">
      <c r="A916" s="565"/>
      <c r="B916" s="565"/>
      <c r="C916" s="565"/>
      <c r="D916" s="978"/>
      <c r="E916" s="978"/>
      <c r="F916" s="981"/>
      <c r="G916" s="981"/>
      <c r="H916" s="565"/>
      <c r="I916" s="565"/>
      <c r="J916" s="565"/>
      <c r="K916" s="565"/>
      <c r="L916" s="565"/>
      <c r="M916" s="565"/>
      <c r="N916" s="565"/>
      <c r="O916" s="565"/>
      <c r="P916" s="565"/>
    </row>
    <row r="917" spans="1:16" ht="18">
      <c r="A917" s="565"/>
      <c r="B917" s="565"/>
      <c r="C917" s="565"/>
      <c r="D917" s="978"/>
      <c r="E917" s="978"/>
      <c r="F917" s="981"/>
      <c r="G917" s="981"/>
      <c r="H917" s="565"/>
      <c r="I917" s="565"/>
      <c r="J917" s="565"/>
      <c r="K917" s="565"/>
      <c r="L917" s="565"/>
      <c r="M917" s="565"/>
      <c r="N917" s="565"/>
      <c r="O917" s="565"/>
      <c r="P917" s="565"/>
    </row>
    <row r="918" spans="1:16" ht="18">
      <c r="A918" s="565"/>
      <c r="B918" s="565"/>
      <c r="C918" s="565"/>
      <c r="D918" s="978"/>
      <c r="E918" s="978"/>
      <c r="F918" s="981"/>
      <c r="G918" s="981"/>
      <c r="H918" s="565"/>
      <c r="I918" s="565"/>
      <c r="J918" s="565"/>
      <c r="K918" s="565"/>
      <c r="L918" s="565"/>
      <c r="M918" s="565"/>
      <c r="N918" s="565"/>
      <c r="O918" s="565"/>
      <c r="P918" s="565"/>
    </row>
    <row r="919" spans="1:16" ht="18">
      <c r="A919" s="565"/>
      <c r="B919" s="565"/>
      <c r="C919" s="565"/>
      <c r="D919" s="978"/>
      <c r="E919" s="978"/>
      <c r="F919" s="981"/>
      <c r="G919" s="981"/>
      <c r="H919" s="565"/>
      <c r="I919" s="565"/>
      <c r="J919" s="565"/>
      <c r="K919" s="565"/>
      <c r="L919" s="565"/>
      <c r="M919" s="565"/>
      <c r="N919" s="565"/>
      <c r="O919" s="565"/>
      <c r="P919" s="565"/>
    </row>
    <row r="920" spans="1:16" ht="18">
      <c r="A920" s="565"/>
      <c r="B920" s="565"/>
      <c r="C920" s="565"/>
      <c r="D920" s="978"/>
      <c r="E920" s="978"/>
      <c r="F920" s="981"/>
      <c r="G920" s="981"/>
      <c r="H920" s="565"/>
      <c r="I920" s="565"/>
      <c r="J920" s="565"/>
      <c r="K920" s="565"/>
      <c r="L920" s="565"/>
      <c r="M920" s="565"/>
      <c r="N920" s="565"/>
      <c r="O920" s="565"/>
      <c r="P920" s="565"/>
    </row>
    <row r="921" spans="1:16" ht="18">
      <c r="A921" s="565"/>
      <c r="B921" s="565"/>
      <c r="C921" s="565"/>
      <c r="D921" s="978"/>
      <c r="E921" s="978"/>
      <c r="F921" s="981"/>
      <c r="G921" s="981"/>
      <c r="H921" s="565"/>
      <c r="I921" s="565"/>
      <c r="J921" s="565"/>
      <c r="K921" s="565"/>
      <c r="L921" s="565"/>
      <c r="M921" s="565"/>
      <c r="N921" s="565"/>
      <c r="O921" s="565"/>
      <c r="P921" s="565"/>
    </row>
    <row r="922" spans="1:16" ht="18">
      <c r="A922" s="565"/>
      <c r="B922" s="565"/>
      <c r="C922" s="565"/>
      <c r="D922" s="978"/>
      <c r="E922" s="978"/>
      <c r="F922" s="981"/>
      <c r="G922" s="981"/>
      <c r="H922" s="565"/>
      <c r="I922" s="565"/>
      <c r="J922" s="565"/>
      <c r="K922" s="565"/>
      <c r="L922" s="565"/>
      <c r="M922" s="565"/>
      <c r="N922" s="565"/>
      <c r="O922" s="565"/>
      <c r="P922" s="565"/>
    </row>
    <row r="923" spans="1:16" ht="18">
      <c r="A923" s="565"/>
      <c r="B923" s="565"/>
      <c r="C923" s="565"/>
      <c r="D923" s="978"/>
      <c r="E923" s="978"/>
      <c r="F923" s="981"/>
      <c r="G923" s="981"/>
      <c r="H923" s="565"/>
      <c r="I923" s="565"/>
      <c r="J923" s="565"/>
      <c r="K923" s="565"/>
      <c r="L923" s="565"/>
      <c r="M923" s="565"/>
      <c r="N923" s="565"/>
      <c r="O923" s="565"/>
      <c r="P923" s="565"/>
    </row>
    <row r="924" spans="1:16" ht="18">
      <c r="A924" s="565"/>
      <c r="B924" s="565"/>
      <c r="C924" s="565"/>
      <c r="D924" s="978"/>
      <c r="E924" s="978"/>
      <c r="F924" s="981"/>
      <c r="G924" s="981"/>
      <c r="H924" s="565"/>
      <c r="I924" s="565"/>
      <c r="J924" s="565"/>
      <c r="K924" s="565"/>
      <c r="L924" s="565"/>
      <c r="M924" s="565"/>
      <c r="N924" s="565"/>
      <c r="O924" s="565"/>
      <c r="P924" s="565"/>
    </row>
    <row r="925" spans="1:16" ht="18">
      <c r="A925" s="565"/>
      <c r="B925" s="565"/>
      <c r="C925" s="565"/>
      <c r="D925" s="978"/>
      <c r="E925" s="978"/>
      <c r="F925" s="981"/>
      <c r="G925" s="981"/>
      <c r="H925" s="565"/>
      <c r="I925" s="565"/>
      <c r="J925" s="565"/>
      <c r="K925" s="565"/>
      <c r="L925" s="565"/>
      <c r="M925" s="565"/>
      <c r="N925" s="565"/>
      <c r="O925" s="565"/>
      <c r="P925" s="565"/>
    </row>
    <row r="926" spans="1:16" ht="18">
      <c r="A926" s="565"/>
      <c r="B926" s="565"/>
      <c r="C926" s="565"/>
      <c r="D926" s="978"/>
      <c r="E926" s="978"/>
      <c r="F926" s="981"/>
      <c r="G926" s="981"/>
      <c r="H926" s="565"/>
      <c r="I926" s="565"/>
      <c r="J926" s="565"/>
      <c r="K926" s="565"/>
      <c r="L926" s="565"/>
      <c r="M926" s="565"/>
      <c r="N926" s="565"/>
      <c r="O926" s="565"/>
      <c r="P926" s="565"/>
    </row>
    <row r="927" spans="1:16" ht="18">
      <c r="A927" s="565"/>
      <c r="B927" s="565"/>
      <c r="C927" s="565"/>
      <c r="D927" s="978"/>
      <c r="E927" s="978"/>
      <c r="F927" s="981"/>
      <c r="G927" s="981"/>
      <c r="H927" s="565"/>
      <c r="I927" s="565"/>
      <c r="J927" s="565"/>
      <c r="K927" s="565"/>
      <c r="L927" s="565"/>
      <c r="M927" s="565"/>
      <c r="N927" s="565"/>
      <c r="O927" s="565"/>
      <c r="P927" s="565"/>
    </row>
    <row r="928" spans="1:16" ht="18">
      <c r="A928" s="565"/>
      <c r="B928" s="565"/>
      <c r="C928" s="565"/>
      <c r="D928" s="978"/>
      <c r="E928" s="978"/>
      <c r="F928" s="981"/>
      <c r="G928" s="981"/>
      <c r="H928" s="565"/>
      <c r="I928" s="565"/>
      <c r="J928" s="565"/>
      <c r="K928" s="565"/>
      <c r="L928" s="565"/>
      <c r="M928" s="565"/>
      <c r="N928" s="565"/>
      <c r="O928" s="565"/>
      <c r="P928" s="565"/>
    </row>
    <row r="929" spans="1:16" ht="18">
      <c r="A929" s="565"/>
      <c r="B929" s="565"/>
      <c r="C929" s="565"/>
      <c r="D929" s="978"/>
      <c r="E929" s="978"/>
      <c r="F929" s="981"/>
      <c r="G929" s="981"/>
      <c r="H929" s="565"/>
      <c r="I929" s="565"/>
      <c r="J929" s="565"/>
      <c r="K929" s="565"/>
      <c r="L929" s="565"/>
      <c r="M929" s="565"/>
      <c r="N929" s="565"/>
      <c r="O929" s="565"/>
      <c r="P929" s="565"/>
    </row>
    <row r="930" spans="1:16" ht="18">
      <c r="A930" s="565"/>
      <c r="B930" s="565"/>
      <c r="C930" s="565"/>
      <c r="D930" s="978"/>
      <c r="E930" s="978"/>
      <c r="F930" s="981"/>
      <c r="G930" s="981"/>
      <c r="H930" s="565"/>
      <c r="I930" s="565"/>
      <c r="J930" s="565"/>
      <c r="K930" s="565"/>
      <c r="L930" s="565"/>
      <c r="M930" s="565"/>
      <c r="N930" s="565"/>
      <c r="O930" s="565"/>
      <c r="P930" s="565"/>
    </row>
    <row r="931" spans="1:16" ht="18">
      <c r="A931" s="565"/>
      <c r="B931" s="565"/>
      <c r="C931" s="565"/>
      <c r="D931" s="978"/>
      <c r="E931" s="978"/>
      <c r="F931" s="981"/>
      <c r="G931" s="981"/>
      <c r="H931" s="565"/>
      <c r="I931" s="565"/>
      <c r="J931" s="565"/>
      <c r="K931" s="565"/>
      <c r="L931" s="565"/>
      <c r="M931" s="565"/>
      <c r="N931" s="565"/>
      <c r="O931" s="565"/>
      <c r="P931" s="565"/>
    </row>
    <row r="932" spans="1:16" ht="18">
      <c r="A932" s="565"/>
      <c r="B932" s="565"/>
      <c r="C932" s="565"/>
      <c r="D932" s="978"/>
      <c r="E932" s="978"/>
      <c r="F932" s="981"/>
      <c r="G932" s="981"/>
      <c r="H932" s="565"/>
      <c r="I932" s="565"/>
      <c r="J932" s="565"/>
      <c r="K932" s="565"/>
      <c r="L932" s="565"/>
      <c r="M932" s="565"/>
      <c r="N932" s="565"/>
      <c r="O932" s="565"/>
      <c r="P932" s="565"/>
    </row>
    <row r="933" spans="1:16" ht="18">
      <c r="A933" s="565"/>
      <c r="B933" s="565"/>
      <c r="C933" s="565"/>
      <c r="D933" s="978"/>
      <c r="E933" s="978"/>
      <c r="F933" s="981"/>
      <c r="G933" s="981"/>
      <c r="H933" s="565"/>
      <c r="I933" s="565"/>
      <c r="J933" s="565"/>
      <c r="K933" s="565"/>
      <c r="L933" s="565"/>
      <c r="M933" s="565"/>
      <c r="N933" s="565"/>
      <c r="O933" s="565"/>
      <c r="P933" s="565"/>
    </row>
    <row r="934" spans="1:16" ht="18">
      <c r="A934" s="565"/>
      <c r="B934" s="565"/>
      <c r="C934" s="565"/>
      <c r="D934" s="978"/>
      <c r="E934" s="978"/>
      <c r="F934" s="981"/>
      <c r="G934" s="981"/>
      <c r="H934" s="565"/>
      <c r="I934" s="565"/>
      <c r="J934" s="565"/>
      <c r="K934" s="565"/>
      <c r="L934" s="565"/>
      <c r="M934" s="565"/>
      <c r="N934" s="565"/>
      <c r="O934" s="565"/>
      <c r="P934" s="565"/>
    </row>
    <row r="935" spans="1:16" ht="18">
      <c r="A935" s="565"/>
      <c r="B935" s="565"/>
      <c r="C935" s="565"/>
      <c r="D935" s="978"/>
      <c r="E935" s="978"/>
      <c r="F935" s="981"/>
      <c r="G935" s="981"/>
      <c r="H935" s="565"/>
      <c r="I935" s="565"/>
      <c r="J935" s="565"/>
      <c r="K935" s="565"/>
      <c r="L935" s="565"/>
      <c r="M935" s="565"/>
      <c r="N935" s="565"/>
      <c r="O935" s="565"/>
      <c r="P935" s="565"/>
    </row>
    <row r="936" spans="1:16" ht="18">
      <c r="A936" s="565"/>
      <c r="B936" s="565"/>
      <c r="C936" s="565"/>
      <c r="D936" s="978"/>
      <c r="E936" s="978"/>
      <c r="F936" s="981"/>
      <c r="G936" s="981"/>
      <c r="H936" s="565"/>
      <c r="I936" s="565"/>
      <c r="J936" s="565"/>
      <c r="K936" s="565"/>
      <c r="L936" s="565"/>
      <c r="M936" s="565"/>
      <c r="N936" s="565"/>
      <c r="O936" s="565"/>
      <c r="P936" s="565"/>
    </row>
    <row r="937" spans="1:16" ht="18">
      <c r="A937" s="565"/>
      <c r="B937" s="565"/>
      <c r="C937" s="565"/>
      <c r="D937" s="978"/>
      <c r="E937" s="978"/>
      <c r="F937" s="981"/>
      <c r="G937" s="981"/>
      <c r="H937" s="565"/>
      <c r="I937" s="565"/>
      <c r="J937" s="565"/>
      <c r="K937" s="565"/>
      <c r="L937" s="565"/>
      <c r="M937" s="565"/>
      <c r="N937" s="565"/>
      <c r="O937" s="565"/>
      <c r="P937" s="565"/>
    </row>
    <row r="938" spans="1:16" ht="18">
      <c r="A938" s="565"/>
      <c r="B938" s="565"/>
      <c r="C938" s="565"/>
      <c r="D938" s="978"/>
      <c r="E938" s="978"/>
      <c r="F938" s="981"/>
      <c r="G938" s="981"/>
      <c r="H938" s="565"/>
      <c r="I938" s="565"/>
      <c r="J938" s="565"/>
      <c r="K938" s="565"/>
      <c r="L938" s="565"/>
      <c r="M938" s="565"/>
      <c r="N938" s="565"/>
      <c r="O938" s="565"/>
      <c r="P938" s="565"/>
    </row>
    <row r="939" spans="1:16" ht="18">
      <c r="A939" s="565"/>
      <c r="B939" s="565"/>
      <c r="C939" s="565"/>
      <c r="D939" s="978"/>
      <c r="E939" s="978"/>
      <c r="F939" s="981"/>
      <c r="G939" s="981"/>
      <c r="H939" s="565"/>
      <c r="I939" s="565"/>
      <c r="J939" s="565"/>
      <c r="K939" s="565"/>
      <c r="L939" s="565"/>
      <c r="M939" s="565"/>
      <c r="N939" s="565"/>
      <c r="O939" s="565"/>
      <c r="P939" s="565"/>
    </row>
    <row r="940" spans="1:16" ht="18">
      <c r="A940" s="565"/>
      <c r="B940" s="565"/>
      <c r="C940" s="565"/>
      <c r="D940" s="978"/>
      <c r="E940" s="978"/>
      <c r="F940" s="981"/>
      <c r="G940" s="981"/>
      <c r="H940" s="565"/>
      <c r="I940" s="565"/>
      <c r="J940" s="565"/>
      <c r="K940" s="565"/>
      <c r="L940" s="565"/>
      <c r="M940" s="565"/>
      <c r="N940" s="565"/>
      <c r="O940" s="565"/>
      <c r="P940" s="565"/>
    </row>
    <row r="941" spans="1:16" ht="18">
      <c r="A941" s="565"/>
      <c r="B941" s="565"/>
      <c r="C941" s="565"/>
      <c r="D941" s="978"/>
      <c r="E941" s="978"/>
      <c r="F941" s="981"/>
      <c r="G941" s="981"/>
      <c r="H941" s="565"/>
      <c r="I941" s="565"/>
      <c r="J941" s="565"/>
      <c r="K941" s="565"/>
      <c r="L941" s="565"/>
      <c r="M941" s="565"/>
      <c r="N941" s="565"/>
      <c r="O941" s="565"/>
      <c r="P941" s="565"/>
    </row>
    <row r="942" spans="1:16" ht="18">
      <c r="A942" s="565"/>
      <c r="B942" s="565"/>
      <c r="C942" s="565"/>
      <c r="D942" s="978"/>
      <c r="E942" s="978"/>
      <c r="F942" s="981"/>
      <c r="G942" s="981"/>
      <c r="H942" s="565"/>
      <c r="I942" s="565"/>
      <c r="J942" s="565"/>
      <c r="K942" s="565"/>
      <c r="L942" s="565"/>
      <c r="M942" s="565"/>
      <c r="N942" s="565"/>
      <c r="O942" s="565"/>
      <c r="P942" s="565"/>
    </row>
    <row r="943" spans="1:16" ht="18">
      <c r="A943" s="565"/>
      <c r="B943" s="565"/>
      <c r="C943" s="565"/>
      <c r="D943" s="565"/>
      <c r="E943" s="978"/>
      <c r="F943" s="979"/>
      <c r="G943" s="979"/>
      <c r="H943" s="565"/>
      <c r="I943" s="565"/>
      <c r="J943" s="980"/>
      <c r="K943" s="980"/>
      <c r="L943" s="565"/>
      <c r="M943" s="565"/>
      <c r="N943" s="565"/>
      <c r="O943" s="565"/>
      <c r="P943" s="565"/>
    </row>
    <row r="944" spans="1:16" ht="18">
      <c r="A944" s="565"/>
      <c r="B944" s="565"/>
      <c r="C944" s="565"/>
      <c r="D944" s="565"/>
      <c r="E944" s="565"/>
      <c r="F944" s="981"/>
      <c r="G944" s="981"/>
      <c r="H944" s="565"/>
      <c r="I944" s="565"/>
      <c r="J944" s="980"/>
      <c r="K944" s="980"/>
      <c r="L944" s="565"/>
      <c r="M944" s="565"/>
      <c r="N944" s="565"/>
      <c r="O944" s="565"/>
      <c r="P944" s="565"/>
    </row>
    <row r="945" spans="1:16" ht="18">
      <c r="A945" s="565"/>
      <c r="B945" s="565"/>
      <c r="C945" s="565"/>
      <c r="D945" s="565"/>
      <c r="E945" s="565"/>
      <c r="F945" s="981"/>
      <c r="G945" s="981"/>
      <c r="H945" s="565"/>
      <c r="I945" s="565"/>
      <c r="J945" s="980"/>
      <c r="K945" s="980"/>
      <c r="L945" s="565"/>
      <c r="M945" s="565"/>
      <c r="N945" s="565"/>
      <c r="O945" s="565"/>
      <c r="P945" s="565"/>
    </row>
    <row r="946" spans="1:16" ht="18">
      <c r="A946" s="565"/>
      <c r="B946" s="565"/>
      <c r="C946" s="565"/>
      <c r="D946" s="565"/>
      <c r="E946" s="565"/>
      <c r="F946" s="981"/>
      <c r="G946" s="981"/>
      <c r="H946" s="565"/>
      <c r="I946" s="565"/>
      <c r="J946" s="980"/>
      <c r="K946" s="980"/>
      <c r="L946" s="565"/>
      <c r="M946" s="565"/>
      <c r="N946" s="565"/>
      <c r="O946" s="565"/>
      <c r="P946" s="565"/>
    </row>
    <row r="947" spans="1:16" ht="18">
      <c r="A947" s="565"/>
      <c r="B947" s="565"/>
      <c r="C947" s="565"/>
      <c r="D947" s="565"/>
      <c r="E947" s="565"/>
      <c r="F947" s="981"/>
      <c r="G947" s="981"/>
      <c r="H947" s="565"/>
      <c r="I947" s="565"/>
      <c r="J947" s="980"/>
      <c r="K947" s="980"/>
      <c r="L947" s="565"/>
      <c r="M947" s="565"/>
      <c r="N947" s="565"/>
      <c r="O947" s="565"/>
      <c r="P947" s="565"/>
    </row>
    <row r="948" spans="1:16" ht="18">
      <c r="A948" s="565"/>
      <c r="B948" s="565"/>
      <c r="C948" s="565"/>
      <c r="D948" s="565"/>
      <c r="E948" s="565"/>
      <c r="F948" s="981"/>
      <c r="G948" s="981"/>
      <c r="H948" s="565"/>
      <c r="I948" s="565"/>
      <c r="J948" s="980"/>
      <c r="K948" s="980"/>
      <c r="L948" s="565"/>
      <c r="M948" s="565"/>
      <c r="N948" s="565"/>
      <c r="O948" s="565"/>
      <c r="P948" s="565"/>
    </row>
    <row r="949" spans="1:16" ht="18">
      <c r="A949" s="565"/>
      <c r="B949" s="565"/>
      <c r="C949" s="565"/>
      <c r="D949" s="565"/>
      <c r="E949" s="978"/>
      <c r="F949" s="979"/>
      <c r="G949" s="979"/>
      <c r="H949" s="565"/>
      <c r="I949" s="565"/>
      <c r="J949" s="980"/>
      <c r="K949" s="980"/>
      <c r="L949" s="565"/>
      <c r="M949" s="565"/>
      <c r="N949" s="565"/>
      <c r="O949" s="565"/>
      <c r="P949" s="565"/>
    </row>
    <row r="950" spans="1:16" ht="18">
      <c r="A950" s="565"/>
      <c r="B950" s="565"/>
      <c r="C950" s="565"/>
      <c r="D950" s="565"/>
      <c r="E950" s="978"/>
      <c r="F950" s="981"/>
      <c r="G950" s="981"/>
      <c r="H950" s="565"/>
      <c r="I950" s="565"/>
      <c r="J950" s="980"/>
      <c r="K950" s="565"/>
      <c r="L950" s="565"/>
      <c r="M950" s="565"/>
      <c r="N950" s="565"/>
      <c r="O950" s="565"/>
      <c r="P950" s="565"/>
    </row>
    <row r="951" spans="1:16" ht="18">
      <c r="A951" s="565"/>
      <c r="B951" s="565"/>
      <c r="C951" s="565"/>
      <c r="D951" s="565"/>
      <c r="E951" s="978"/>
      <c r="F951" s="981"/>
      <c r="G951" s="981"/>
      <c r="H951" s="565"/>
      <c r="I951" s="565"/>
      <c r="J951" s="980"/>
      <c r="K951" s="565"/>
      <c r="L951" s="565"/>
      <c r="M951" s="565"/>
      <c r="N951" s="565"/>
      <c r="O951" s="565"/>
      <c r="P951" s="565"/>
    </row>
    <row r="952" spans="1:16" ht="18">
      <c r="A952" s="565"/>
      <c r="B952" s="565"/>
      <c r="C952" s="565"/>
      <c r="D952" s="565"/>
      <c r="E952" s="978"/>
      <c r="F952" s="981"/>
      <c r="G952" s="981"/>
      <c r="H952" s="565"/>
      <c r="I952" s="565"/>
      <c r="J952" s="565"/>
      <c r="K952" s="980"/>
      <c r="L952" s="565"/>
      <c r="M952" s="565"/>
      <c r="N952" s="565"/>
      <c r="O952" s="565"/>
      <c r="P952" s="565"/>
    </row>
    <row r="953" spans="1:16" ht="18">
      <c r="A953" s="565"/>
      <c r="B953" s="565"/>
      <c r="C953" s="565"/>
      <c r="D953" s="978"/>
      <c r="E953" s="978"/>
      <c r="F953" s="981"/>
      <c r="G953" s="981"/>
      <c r="H953" s="565"/>
      <c r="I953" s="565"/>
      <c r="J953" s="565"/>
      <c r="K953" s="565"/>
      <c r="L953" s="565"/>
      <c r="M953" s="565"/>
      <c r="N953" s="565"/>
      <c r="O953" s="565"/>
      <c r="P953" s="565"/>
    </row>
    <row r="954" spans="1:16" ht="18">
      <c r="A954" s="565"/>
      <c r="B954" s="565"/>
      <c r="C954" s="565"/>
      <c r="D954" s="565"/>
      <c r="E954" s="978"/>
      <c r="F954" s="981"/>
      <c r="G954" s="981"/>
      <c r="H954" s="565"/>
      <c r="I954" s="565"/>
      <c r="J954" s="565"/>
      <c r="K954" s="980"/>
      <c r="L954" s="565"/>
      <c r="M954" s="565"/>
      <c r="N954" s="565"/>
      <c r="O954" s="565"/>
      <c r="P954" s="565"/>
    </row>
    <row r="955" spans="1:16" ht="18">
      <c r="A955" s="565"/>
      <c r="B955" s="565"/>
      <c r="C955" s="565"/>
      <c r="D955" s="978"/>
      <c r="E955" s="978"/>
      <c r="F955" s="981"/>
      <c r="G955" s="981"/>
      <c r="H955" s="565"/>
      <c r="I955" s="565"/>
      <c r="J955" s="565"/>
      <c r="K955" s="565"/>
      <c r="L955" s="565"/>
      <c r="M955" s="565"/>
      <c r="N955" s="565"/>
      <c r="O955" s="565"/>
      <c r="P955" s="565"/>
    </row>
    <row r="956" spans="1:16" ht="18">
      <c r="A956" s="565"/>
      <c r="B956" s="565"/>
      <c r="C956" s="565"/>
      <c r="D956" s="978"/>
      <c r="E956" s="978"/>
      <c r="F956" s="981"/>
      <c r="G956" s="981"/>
      <c r="H956" s="565"/>
      <c r="I956" s="565"/>
      <c r="J956" s="565"/>
      <c r="K956" s="565"/>
      <c r="L956" s="565"/>
      <c r="M956" s="565"/>
      <c r="N956" s="565"/>
      <c r="O956" s="565"/>
      <c r="P956" s="565"/>
    </row>
    <row r="957" spans="1:16" ht="18">
      <c r="A957" s="565"/>
      <c r="B957" s="565"/>
      <c r="C957" s="565"/>
      <c r="D957" s="978"/>
      <c r="E957" s="978"/>
      <c r="F957" s="981"/>
      <c r="G957" s="981"/>
      <c r="H957" s="565"/>
      <c r="I957" s="565"/>
      <c r="J957" s="565"/>
      <c r="K957" s="565"/>
      <c r="L957" s="565"/>
      <c r="M957" s="565"/>
      <c r="N957" s="565"/>
      <c r="O957" s="565"/>
      <c r="P957" s="565"/>
    </row>
    <row r="958" spans="1:16" ht="18">
      <c r="A958" s="565"/>
      <c r="B958" s="565"/>
      <c r="C958" s="565"/>
      <c r="D958" s="978"/>
      <c r="E958" s="978"/>
      <c r="F958" s="981"/>
      <c r="G958" s="981"/>
      <c r="H958" s="565"/>
      <c r="I958" s="565"/>
      <c r="J958" s="565"/>
      <c r="K958" s="565"/>
      <c r="L958" s="565"/>
      <c r="M958" s="565"/>
      <c r="N958" s="565"/>
      <c r="O958" s="565"/>
      <c r="P958" s="565"/>
    </row>
    <row r="959" spans="1:16" ht="18">
      <c r="A959" s="565"/>
      <c r="B959" s="565"/>
      <c r="C959" s="565"/>
      <c r="D959" s="978"/>
      <c r="E959" s="978"/>
      <c r="F959" s="981"/>
      <c r="G959" s="981"/>
      <c r="H959" s="565"/>
      <c r="I959" s="565"/>
      <c r="J959" s="565"/>
      <c r="K959" s="565"/>
      <c r="L959" s="565"/>
      <c r="M959" s="565"/>
      <c r="N959" s="565"/>
      <c r="O959" s="565"/>
      <c r="P959" s="565"/>
    </row>
    <row r="960" spans="1:16" ht="18">
      <c r="A960" s="565"/>
      <c r="B960" s="565"/>
      <c r="C960" s="565"/>
      <c r="D960" s="978"/>
      <c r="E960" s="978"/>
      <c r="F960" s="981"/>
      <c r="G960" s="981"/>
      <c r="H960" s="565"/>
      <c r="I960" s="565"/>
      <c r="J960" s="565"/>
      <c r="K960" s="565"/>
      <c r="L960" s="565"/>
      <c r="M960" s="565"/>
      <c r="N960" s="565"/>
      <c r="O960" s="565"/>
      <c r="P960" s="565"/>
    </row>
    <row r="961" spans="1:16" ht="18">
      <c r="A961" s="565"/>
      <c r="B961" s="565"/>
      <c r="C961" s="565"/>
      <c r="D961" s="978"/>
      <c r="E961" s="978"/>
      <c r="F961" s="981"/>
      <c r="G961" s="981"/>
      <c r="H961" s="565"/>
      <c r="I961" s="565"/>
      <c r="J961" s="565"/>
      <c r="K961" s="565"/>
      <c r="L961" s="565"/>
      <c r="M961" s="565"/>
      <c r="N961" s="565"/>
      <c r="O961" s="565"/>
      <c r="P961" s="565"/>
    </row>
    <row r="962" spans="1:16" ht="18">
      <c r="A962" s="565"/>
      <c r="B962" s="565"/>
      <c r="C962" s="565"/>
      <c r="D962" s="978"/>
      <c r="E962" s="978"/>
      <c r="F962" s="981"/>
      <c r="G962" s="981"/>
      <c r="H962" s="565"/>
      <c r="I962" s="565"/>
      <c r="J962" s="565"/>
      <c r="K962" s="565"/>
      <c r="L962" s="565"/>
      <c r="M962" s="565"/>
      <c r="N962" s="565"/>
      <c r="O962" s="565"/>
      <c r="P962" s="565"/>
    </row>
    <row r="963" spans="1:16" ht="18">
      <c r="A963" s="565"/>
      <c r="B963" s="565"/>
      <c r="C963" s="565"/>
      <c r="D963" s="978"/>
      <c r="E963" s="978"/>
      <c r="F963" s="981"/>
      <c r="G963" s="981"/>
      <c r="H963" s="565"/>
      <c r="I963" s="565"/>
      <c r="J963" s="565"/>
      <c r="K963" s="565"/>
      <c r="L963" s="565"/>
      <c r="M963" s="565"/>
      <c r="N963" s="565"/>
      <c r="O963" s="565"/>
      <c r="P963" s="565"/>
    </row>
    <row r="964" spans="1:16" ht="18">
      <c r="A964" s="565"/>
      <c r="B964" s="565"/>
      <c r="C964" s="565"/>
      <c r="D964" s="978"/>
      <c r="E964" s="978"/>
      <c r="F964" s="981"/>
      <c r="G964" s="981"/>
      <c r="H964" s="565"/>
      <c r="I964" s="565"/>
      <c r="J964" s="565"/>
      <c r="K964" s="565"/>
      <c r="L964" s="565"/>
      <c r="M964" s="565"/>
      <c r="N964" s="565"/>
      <c r="O964" s="565"/>
      <c r="P964" s="565"/>
    </row>
    <row r="965" spans="1:16" ht="18">
      <c r="A965" s="565"/>
      <c r="B965" s="565"/>
      <c r="C965" s="565"/>
      <c r="D965" s="978"/>
      <c r="E965" s="978"/>
      <c r="F965" s="981"/>
      <c r="G965" s="981"/>
      <c r="H965" s="565"/>
      <c r="I965" s="565"/>
      <c r="J965" s="565"/>
      <c r="K965" s="565"/>
      <c r="L965" s="565"/>
      <c r="M965" s="565"/>
      <c r="N965" s="565"/>
      <c r="O965" s="565"/>
      <c r="P965" s="565"/>
    </row>
    <row r="966" spans="1:16" ht="18">
      <c r="A966" s="565"/>
      <c r="B966" s="565"/>
      <c r="C966" s="565"/>
      <c r="D966" s="978"/>
      <c r="E966" s="978"/>
      <c r="F966" s="981"/>
      <c r="G966" s="981"/>
      <c r="H966" s="565"/>
      <c r="I966" s="565"/>
      <c r="J966" s="565"/>
      <c r="K966" s="565"/>
      <c r="L966" s="565"/>
      <c r="M966" s="565"/>
      <c r="N966" s="565"/>
      <c r="O966" s="565"/>
      <c r="P966" s="565"/>
    </row>
    <row r="967" spans="1:16" ht="18">
      <c r="A967" s="565"/>
      <c r="B967" s="565"/>
      <c r="C967" s="565"/>
      <c r="D967" s="978"/>
      <c r="E967" s="978"/>
      <c r="F967" s="981"/>
      <c r="G967" s="981"/>
      <c r="H967" s="565"/>
      <c r="I967" s="565"/>
      <c r="J967" s="565"/>
      <c r="K967" s="565"/>
      <c r="L967" s="565"/>
      <c r="M967" s="565"/>
      <c r="N967" s="565"/>
      <c r="O967" s="565"/>
      <c r="P967" s="565"/>
    </row>
    <row r="968" spans="1:16" ht="18">
      <c r="A968" s="565"/>
      <c r="B968" s="565"/>
      <c r="C968" s="565"/>
      <c r="D968" s="978"/>
      <c r="E968" s="978"/>
      <c r="F968" s="981"/>
      <c r="G968" s="981"/>
      <c r="H968" s="565"/>
      <c r="I968" s="565"/>
      <c r="J968" s="565"/>
      <c r="K968" s="565"/>
      <c r="L968" s="565"/>
      <c r="M968" s="565"/>
      <c r="N968" s="565"/>
      <c r="O968" s="565"/>
      <c r="P968" s="565"/>
    </row>
    <row r="969" spans="1:16" ht="18">
      <c r="A969" s="565"/>
      <c r="B969" s="565"/>
      <c r="C969" s="565"/>
      <c r="D969" s="978"/>
      <c r="E969" s="978"/>
      <c r="F969" s="981"/>
      <c r="G969" s="981"/>
      <c r="H969" s="565"/>
      <c r="I969" s="565"/>
      <c r="J969" s="565"/>
      <c r="K969" s="565"/>
      <c r="L969" s="565"/>
      <c r="M969" s="565"/>
      <c r="N969" s="565"/>
      <c r="O969" s="565"/>
      <c r="P969" s="565"/>
    </row>
    <row r="970" spans="1:16" ht="18">
      <c r="A970" s="565"/>
      <c r="B970" s="565"/>
      <c r="C970" s="565"/>
      <c r="D970" s="978"/>
      <c r="E970" s="978"/>
      <c r="F970" s="981"/>
      <c r="G970" s="981"/>
      <c r="H970" s="565"/>
      <c r="I970" s="565"/>
      <c r="J970" s="565"/>
      <c r="K970" s="565"/>
      <c r="L970" s="565"/>
      <c r="M970" s="565"/>
      <c r="N970" s="565"/>
      <c r="O970" s="565"/>
      <c r="P970" s="565"/>
    </row>
    <row r="971" spans="1:16" ht="18">
      <c r="A971" s="565"/>
      <c r="B971" s="565"/>
      <c r="C971" s="565"/>
      <c r="D971" s="978"/>
      <c r="E971" s="978"/>
      <c r="F971" s="981"/>
      <c r="G971" s="981"/>
      <c r="H971" s="565"/>
      <c r="I971" s="565"/>
      <c r="J971" s="565"/>
      <c r="K971" s="565"/>
      <c r="L971" s="565"/>
      <c r="M971" s="565"/>
      <c r="N971" s="565"/>
      <c r="O971" s="565"/>
      <c r="P971" s="565"/>
    </row>
    <row r="972" spans="1:16" ht="18">
      <c r="A972" s="565"/>
      <c r="B972" s="565"/>
      <c r="C972" s="565"/>
      <c r="D972" s="978"/>
      <c r="E972" s="978"/>
      <c r="F972" s="981"/>
      <c r="G972" s="981"/>
      <c r="H972" s="565"/>
      <c r="I972" s="565"/>
      <c r="J972" s="565"/>
      <c r="K972" s="565"/>
      <c r="L972" s="565"/>
      <c r="M972" s="565"/>
      <c r="N972" s="565"/>
      <c r="O972" s="565"/>
      <c r="P972" s="565"/>
    </row>
    <row r="973" spans="1:16" ht="18">
      <c r="A973" s="565"/>
      <c r="B973" s="565"/>
      <c r="C973" s="565"/>
      <c r="D973" s="978"/>
      <c r="E973" s="978"/>
      <c r="F973" s="981"/>
      <c r="G973" s="981"/>
      <c r="H973" s="565"/>
      <c r="I973" s="565"/>
      <c r="J973" s="565"/>
      <c r="K973" s="565"/>
      <c r="L973" s="565"/>
      <c r="M973" s="565"/>
      <c r="N973" s="565"/>
      <c r="O973" s="565"/>
      <c r="P973" s="565"/>
    </row>
    <row r="974" spans="1:16" ht="18">
      <c r="A974" s="565"/>
      <c r="B974" s="565"/>
      <c r="C974" s="565"/>
      <c r="D974" s="978"/>
      <c r="E974" s="978"/>
      <c r="F974" s="981"/>
      <c r="G974" s="981"/>
      <c r="H974" s="565"/>
      <c r="I974" s="565"/>
      <c r="J974" s="565"/>
      <c r="K974" s="565"/>
      <c r="L974" s="565"/>
      <c r="M974" s="565"/>
      <c r="N974" s="565"/>
      <c r="O974" s="565"/>
      <c r="P974" s="565"/>
    </row>
    <row r="975" spans="1:16" ht="18">
      <c r="A975" s="565"/>
      <c r="B975" s="565"/>
      <c r="C975" s="565"/>
      <c r="D975" s="978"/>
      <c r="E975" s="978"/>
      <c r="F975" s="981"/>
      <c r="G975" s="981"/>
      <c r="H975" s="565"/>
      <c r="I975" s="565"/>
      <c r="J975" s="565"/>
      <c r="K975" s="565"/>
      <c r="L975" s="565"/>
      <c r="M975" s="565"/>
      <c r="N975" s="565"/>
      <c r="O975" s="565"/>
      <c r="P975" s="565"/>
    </row>
    <row r="976" spans="1:16" ht="18">
      <c r="A976" s="565"/>
      <c r="B976" s="565"/>
      <c r="C976" s="565"/>
      <c r="D976" s="978"/>
      <c r="E976" s="978"/>
      <c r="F976" s="981"/>
      <c r="G976" s="981"/>
      <c r="H976" s="565"/>
      <c r="I976" s="565"/>
      <c r="J976" s="565"/>
      <c r="K976" s="565"/>
      <c r="L976" s="565"/>
      <c r="M976" s="565"/>
      <c r="N976" s="565"/>
      <c r="O976" s="565"/>
      <c r="P976" s="565"/>
    </row>
    <row r="977" spans="1:16" ht="18">
      <c r="A977" s="565"/>
      <c r="B977" s="565"/>
      <c r="C977" s="565"/>
      <c r="D977" s="978"/>
      <c r="E977" s="978"/>
      <c r="F977" s="981"/>
      <c r="G977" s="981"/>
      <c r="H977" s="565"/>
      <c r="I977" s="565"/>
      <c r="J977" s="565"/>
      <c r="K977" s="565"/>
      <c r="L977" s="565"/>
      <c r="M977" s="565"/>
      <c r="N977" s="565"/>
      <c r="O977" s="565"/>
      <c r="P977" s="565"/>
    </row>
    <row r="978" spans="1:16" ht="18">
      <c r="A978" s="565"/>
      <c r="B978" s="565"/>
      <c r="C978" s="565"/>
      <c r="D978" s="978"/>
      <c r="E978" s="978"/>
      <c r="F978" s="981"/>
      <c r="G978" s="981"/>
      <c r="H978" s="565"/>
      <c r="I978" s="565"/>
      <c r="J978" s="565"/>
      <c r="K978" s="565"/>
      <c r="L978" s="565"/>
      <c r="M978" s="565"/>
      <c r="N978" s="565"/>
      <c r="O978" s="565"/>
      <c r="P978" s="565"/>
    </row>
    <row r="979" spans="1:16" ht="18">
      <c r="A979" s="565"/>
      <c r="B979" s="565"/>
      <c r="C979" s="565"/>
      <c r="D979" s="978"/>
      <c r="E979" s="978"/>
      <c r="F979" s="981"/>
      <c r="G979" s="981"/>
      <c r="H979" s="565"/>
      <c r="I979" s="565"/>
      <c r="J979" s="565"/>
      <c r="K979" s="565"/>
      <c r="L979" s="565"/>
      <c r="M979" s="565"/>
      <c r="N979" s="565"/>
      <c r="O979" s="565"/>
      <c r="P979" s="565"/>
    </row>
    <row r="980" spans="1:16" ht="18">
      <c r="A980" s="565"/>
      <c r="B980" s="565"/>
      <c r="C980" s="565"/>
      <c r="D980" s="978"/>
      <c r="E980" s="978"/>
      <c r="F980" s="981"/>
      <c r="G980" s="981"/>
      <c r="H980" s="565"/>
      <c r="I980" s="565"/>
      <c r="J980" s="565"/>
      <c r="K980" s="565"/>
      <c r="L980" s="565"/>
      <c r="M980" s="565"/>
      <c r="N980" s="565"/>
      <c r="O980" s="565"/>
      <c r="P980" s="565"/>
    </row>
    <row r="981" spans="1:16" ht="18">
      <c r="A981" s="565"/>
      <c r="B981" s="565"/>
      <c r="C981" s="565"/>
      <c r="D981" s="978"/>
      <c r="E981" s="978"/>
      <c r="F981" s="981"/>
      <c r="G981" s="981"/>
      <c r="H981" s="565"/>
      <c r="I981" s="565"/>
      <c r="J981" s="565"/>
      <c r="K981" s="565"/>
      <c r="L981" s="565"/>
      <c r="M981" s="565"/>
      <c r="N981" s="565"/>
      <c r="O981" s="565"/>
      <c r="P981" s="565"/>
    </row>
    <row r="982" spans="1:16" ht="18">
      <c r="A982" s="565"/>
      <c r="B982" s="565"/>
      <c r="C982" s="565"/>
      <c r="D982" s="565"/>
      <c r="E982" s="978"/>
      <c r="F982" s="979"/>
      <c r="G982" s="979"/>
      <c r="H982" s="565"/>
      <c r="I982" s="565"/>
      <c r="J982" s="980"/>
      <c r="K982" s="980"/>
      <c r="L982" s="565"/>
      <c r="M982" s="565"/>
      <c r="N982" s="565"/>
      <c r="O982" s="565"/>
      <c r="P982" s="565"/>
    </row>
    <row r="983" spans="1:16" ht="18">
      <c r="A983" s="565"/>
      <c r="B983" s="565"/>
      <c r="C983" s="565"/>
      <c r="D983" s="565"/>
      <c r="E983" s="978"/>
      <c r="F983" s="981"/>
      <c r="G983" s="981"/>
      <c r="H983" s="565"/>
      <c r="I983" s="565"/>
      <c r="J983" s="980"/>
      <c r="K983" s="565"/>
      <c r="L983" s="565"/>
      <c r="M983" s="565"/>
      <c r="N983" s="565"/>
      <c r="O983" s="565"/>
      <c r="P983" s="565"/>
    </row>
    <row r="984" spans="1:16" ht="18">
      <c r="A984" s="565"/>
      <c r="B984" s="565"/>
      <c r="C984" s="565"/>
      <c r="D984" s="565"/>
      <c r="E984" s="978"/>
      <c r="F984" s="981"/>
      <c r="G984" s="981"/>
      <c r="H984" s="565"/>
      <c r="I984" s="565"/>
      <c r="J984" s="980"/>
      <c r="K984" s="565"/>
      <c r="L984" s="565"/>
      <c r="M984" s="565"/>
      <c r="N984" s="565"/>
      <c r="O984" s="565"/>
      <c r="P984" s="565"/>
    </row>
    <row r="985" spans="1:16" ht="18">
      <c r="A985" s="565"/>
      <c r="B985" s="565"/>
      <c r="C985" s="565"/>
      <c r="D985" s="565"/>
      <c r="E985" s="978"/>
      <c r="F985" s="981"/>
      <c r="G985" s="981"/>
      <c r="H985" s="565"/>
      <c r="I985" s="565"/>
      <c r="J985" s="565"/>
      <c r="K985" s="980"/>
      <c r="L985" s="565"/>
      <c r="M985" s="565"/>
      <c r="N985" s="565"/>
      <c r="O985" s="565"/>
      <c r="P985" s="565"/>
    </row>
    <row r="986" spans="1:16" ht="18">
      <c r="A986" s="565"/>
      <c r="B986" s="565"/>
      <c r="C986" s="565"/>
      <c r="D986" s="978"/>
      <c r="E986" s="978"/>
      <c r="F986" s="981"/>
      <c r="G986" s="981"/>
      <c r="H986" s="565"/>
      <c r="I986" s="565"/>
      <c r="J986" s="565"/>
      <c r="K986" s="565"/>
      <c r="L986" s="565"/>
      <c r="M986" s="565"/>
      <c r="N986" s="565"/>
      <c r="O986" s="565"/>
      <c r="P986" s="565"/>
    </row>
    <row r="987" spans="1:16" ht="18">
      <c r="A987" s="565"/>
      <c r="B987" s="565"/>
      <c r="C987" s="565"/>
      <c r="D987" s="565"/>
      <c r="E987" s="978"/>
      <c r="F987" s="981"/>
      <c r="G987" s="981"/>
      <c r="H987" s="565"/>
      <c r="I987" s="565"/>
      <c r="J987" s="565"/>
      <c r="K987" s="980"/>
      <c r="L987" s="565"/>
      <c r="M987" s="565"/>
      <c r="N987" s="565"/>
      <c r="O987" s="565"/>
      <c r="P987" s="565"/>
    </row>
    <row r="988" spans="1:16" ht="18">
      <c r="A988" s="565"/>
      <c r="B988" s="565"/>
      <c r="C988" s="565"/>
      <c r="D988" s="978"/>
      <c r="E988" s="978"/>
      <c r="F988" s="981"/>
      <c r="G988" s="981"/>
      <c r="H988" s="565"/>
      <c r="I988" s="565"/>
      <c r="J988" s="565"/>
      <c r="K988" s="565"/>
      <c r="L988" s="565"/>
      <c r="M988" s="565"/>
      <c r="N988" s="565"/>
      <c r="O988" s="565"/>
      <c r="P988" s="565"/>
    </row>
    <row r="989" spans="1:16" ht="18">
      <c r="A989" s="565"/>
      <c r="B989" s="565"/>
      <c r="C989" s="565"/>
      <c r="D989" s="978"/>
      <c r="E989" s="978"/>
      <c r="F989" s="981"/>
      <c r="G989" s="981"/>
      <c r="H989" s="565"/>
      <c r="I989" s="565"/>
      <c r="J989" s="565"/>
      <c r="K989" s="565"/>
      <c r="L989" s="565"/>
      <c r="M989" s="565"/>
      <c r="N989" s="565"/>
      <c r="O989" s="565"/>
      <c r="P989" s="565"/>
    </row>
    <row r="990" spans="1:16" ht="18">
      <c r="A990" s="565"/>
      <c r="B990" s="565"/>
      <c r="C990" s="565"/>
      <c r="D990" s="978"/>
      <c r="E990" s="978"/>
      <c r="F990" s="981"/>
      <c r="G990" s="981"/>
      <c r="H990" s="565"/>
      <c r="I990" s="565"/>
      <c r="J990" s="565"/>
      <c r="K990" s="565"/>
      <c r="L990" s="565"/>
      <c r="M990" s="565"/>
      <c r="N990" s="565"/>
      <c r="O990" s="565"/>
      <c r="P990" s="565"/>
    </row>
    <row r="991" spans="1:16" ht="18">
      <c r="A991" s="565"/>
      <c r="B991" s="565"/>
      <c r="C991" s="565"/>
      <c r="D991" s="978"/>
      <c r="E991" s="978"/>
      <c r="F991" s="981"/>
      <c r="G991" s="981"/>
      <c r="H991" s="565"/>
      <c r="I991" s="565"/>
      <c r="J991" s="565"/>
      <c r="K991" s="565"/>
      <c r="L991" s="565"/>
      <c r="M991" s="565"/>
      <c r="N991" s="565"/>
      <c r="O991" s="565"/>
      <c r="P991" s="565"/>
    </row>
    <row r="992" spans="1:16" ht="18">
      <c r="A992" s="565"/>
      <c r="B992" s="565"/>
      <c r="C992" s="565"/>
      <c r="D992" s="978"/>
      <c r="E992" s="978"/>
      <c r="F992" s="981"/>
      <c r="G992" s="981"/>
      <c r="H992" s="565"/>
      <c r="I992" s="565"/>
      <c r="J992" s="565"/>
      <c r="K992" s="565"/>
      <c r="L992" s="565"/>
      <c r="M992" s="565"/>
      <c r="N992" s="565"/>
      <c r="O992" s="565"/>
      <c r="P992" s="565"/>
    </row>
    <row r="993" spans="1:16" ht="18">
      <c r="A993" s="565"/>
      <c r="B993" s="565"/>
      <c r="C993" s="565"/>
      <c r="D993" s="978"/>
      <c r="E993" s="978"/>
      <c r="F993" s="981"/>
      <c r="G993" s="981"/>
      <c r="H993" s="565"/>
      <c r="I993" s="565"/>
      <c r="J993" s="565"/>
      <c r="K993" s="565"/>
      <c r="L993" s="565"/>
      <c r="M993" s="565"/>
      <c r="N993" s="565"/>
      <c r="O993" s="565"/>
      <c r="P993" s="565"/>
    </row>
    <row r="994" spans="1:16" ht="18">
      <c r="A994" s="565"/>
      <c r="B994" s="565"/>
      <c r="C994" s="565"/>
      <c r="D994" s="978"/>
      <c r="E994" s="978"/>
      <c r="F994" s="981"/>
      <c r="G994" s="981"/>
      <c r="H994" s="565"/>
      <c r="I994" s="565"/>
      <c r="J994" s="565"/>
      <c r="K994" s="565"/>
      <c r="L994" s="565"/>
      <c r="M994" s="565"/>
      <c r="N994" s="565"/>
      <c r="O994" s="565"/>
      <c r="P994" s="565"/>
    </row>
    <row r="995" spans="1:16" ht="18">
      <c r="A995" s="565"/>
      <c r="B995" s="565"/>
      <c r="C995" s="565"/>
      <c r="D995" s="978"/>
      <c r="E995" s="978"/>
      <c r="F995" s="981"/>
      <c r="G995" s="981"/>
      <c r="H995" s="565"/>
      <c r="I995" s="565"/>
      <c r="J995" s="565"/>
      <c r="K995" s="565"/>
      <c r="L995" s="565"/>
      <c r="M995" s="565"/>
      <c r="N995" s="565"/>
      <c r="O995" s="565"/>
      <c r="P995" s="565"/>
    </row>
    <row r="996" spans="1:16" ht="18">
      <c r="A996" s="565"/>
      <c r="B996" s="565"/>
      <c r="C996" s="565"/>
      <c r="D996" s="978"/>
      <c r="E996" s="978"/>
      <c r="F996" s="981"/>
      <c r="G996" s="981"/>
      <c r="H996" s="565"/>
      <c r="I996" s="565"/>
      <c r="J996" s="565"/>
      <c r="K996" s="565"/>
      <c r="L996" s="565"/>
      <c r="M996" s="565"/>
      <c r="N996" s="565"/>
      <c r="O996" s="565"/>
      <c r="P996" s="565"/>
    </row>
    <row r="997" spans="1:16" ht="18">
      <c r="A997" s="565"/>
      <c r="B997" s="565"/>
      <c r="C997" s="565"/>
      <c r="D997" s="978"/>
      <c r="E997" s="978"/>
      <c r="F997" s="981"/>
      <c r="G997" s="981"/>
      <c r="H997" s="565"/>
      <c r="I997" s="565"/>
      <c r="J997" s="565"/>
      <c r="K997" s="565"/>
      <c r="L997" s="565"/>
      <c r="M997" s="565"/>
      <c r="N997" s="565"/>
      <c r="O997" s="565"/>
      <c r="P997" s="565"/>
    </row>
    <row r="998" spans="1:16" ht="18">
      <c r="A998" s="565"/>
      <c r="B998" s="565"/>
      <c r="C998" s="565"/>
      <c r="D998" s="978"/>
      <c r="E998" s="978"/>
      <c r="F998" s="981"/>
      <c r="G998" s="981"/>
      <c r="H998" s="565"/>
      <c r="I998" s="565"/>
      <c r="J998" s="565"/>
      <c r="K998" s="565"/>
      <c r="L998" s="565"/>
      <c r="M998" s="565"/>
      <c r="N998" s="565"/>
      <c r="O998" s="565"/>
      <c r="P998" s="565"/>
    </row>
    <row r="999" spans="1:16" ht="18">
      <c r="A999" s="565"/>
      <c r="B999" s="565"/>
      <c r="C999" s="565"/>
      <c r="D999" s="978"/>
      <c r="E999" s="978"/>
      <c r="F999" s="981"/>
      <c r="G999" s="981"/>
      <c r="H999" s="565"/>
      <c r="I999" s="565"/>
      <c r="J999" s="565"/>
      <c r="K999" s="565"/>
      <c r="L999" s="565"/>
      <c r="M999" s="565"/>
      <c r="N999" s="565"/>
      <c r="O999" s="565"/>
      <c r="P999" s="565"/>
    </row>
    <row r="1000" spans="1:16" ht="18">
      <c r="A1000" s="565"/>
      <c r="B1000" s="565"/>
      <c r="C1000" s="565"/>
      <c r="D1000" s="978"/>
      <c r="E1000" s="978"/>
      <c r="F1000" s="981"/>
      <c r="G1000" s="981"/>
      <c r="H1000" s="565"/>
      <c r="I1000" s="565"/>
      <c r="J1000" s="565"/>
      <c r="K1000" s="565"/>
      <c r="L1000" s="565"/>
      <c r="M1000" s="565"/>
      <c r="N1000" s="565"/>
      <c r="O1000" s="565"/>
      <c r="P1000" s="565"/>
    </row>
    <row r="1001" spans="1:16" ht="18">
      <c r="A1001" s="565"/>
      <c r="B1001" s="565"/>
      <c r="C1001" s="565"/>
      <c r="D1001" s="978"/>
      <c r="E1001" s="978"/>
      <c r="F1001" s="981"/>
      <c r="G1001" s="981"/>
      <c r="H1001" s="565"/>
      <c r="I1001" s="565"/>
      <c r="J1001" s="565"/>
      <c r="K1001" s="565"/>
      <c r="L1001" s="565"/>
      <c r="M1001" s="565"/>
      <c r="N1001" s="565"/>
      <c r="O1001" s="565"/>
      <c r="P1001" s="565"/>
    </row>
    <row r="1002" spans="1:16" ht="18">
      <c r="A1002" s="565"/>
      <c r="B1002" s="565"/>
      <c r="C1002" s="565"/>
      <c r="D1002" s="978"/>
      <c r="E1002" s="978"/>
      <c r="F1002" s="981"/>
      <c r="G1002" s="981"/>
      <c r="H1002" s="565"/>
      <c r="I1002" s="565"/>
      <c r="J1002" s="565"/>
      <c r="K1002" s="565"/>
      <c r="L1002" s="565"/>
      <c r="M1002" s="565"/>
      <c r="N1002" s="565"/>
      <c r="O1002" s="565"/>
      <c r="P1002" s="565"/>
    </row>
    <row r="1003" spans="1:16" ht="18">
      <c r="A1003" s="565"/>
      <c r="B1003" s="565"/>
      <c r="C1003" s="565"/>
      <c r="D1003" s="978"/>
      <c r="E1003" s="978"/>
      <c r="F1003" s="981"/>
      <c r="G1003" s="981"/>
      <c r="H1003" s="565"/>
      <c r="I1003" s="565"/>
      <c r="J1003" s="565"/>
      <c r="K1003" s="565"/>
      <c r="L1003" s="565"/>
      <c r="M1003" s="565"/>
      <c r="N1003" s="565"/>
      <c r="O1003" s="565"/>
      <c r="P1003" s="565"/>
    </row>
    <row r="1004" spans="1:16" ht="18">
      <c r="A1004" s="565"/>
      <c r="B1004" s="565"/>
      <c r="C1004" s="565"/>
      <c r="D1004" s="978"/>
      <c r="E1004" s="978"/>
      <c r="F1004" s="981"/>
      <c r="G1004" s="981"/>
      <c r="H1004" s="565"/>
      <c r="I1004" s="565"/>
      <c r="J1004" s="565"/>
      <c r="K1004" s="565"/>
      <c r="L1004" s="565"/>
      <c r="M1004" s="565"/>
      <c r="N1004" s="565"/>
      <c r="O1004" s="565"/>
      <c r="P1004" s="565"/>
    </row>
    <row r="1005" spans="1:16" ht="18">
      <c r="A1005" s="565"/>
      <c r="B1005" s="565"/>
      <c r="C1005" s="565"/>
      <c r="D1005" s="978"/>
      <c r="E1005" s="978"/>
      <c r="F1005" s="981"/>
      <c r="G1005" s="981"/>
      <c r="H1005" s="565"/>
      <c r="I1005" s="565"/>
      <c r="J1005" s="565"/>
      <c r="K1005" s="565"/>
      <c r="L1005" s="565"/>
      <c r="M1005" s="565"/>
      <c r="N1005" s="565"/>
      <c r="O1005" s="565"/>
      <c r="P1005" s="565"/>
    </row>
    <row r="1006" spans="1:16" ht="18">
      <c r="A1006" s="565"/>
      <c r="B1006" s="565"/>
      <c r="C1006" s="565"/>
      <c r="D1006" s="978"/>
      <c r="E1006" s="978"/>
      <c r="F1006" s="981"/>
      <c r="G1006" s="981"/>
      <c r="H1006" s="565"/>
      <c r="I1006" s="565"/>
      <c r="J1006" s="565"/>
      <c r="K1006" s="565"/>
      <c r="L1006" s="565"/>
      <c r="M1006" s="565"/>
      <c r="N1006" s="565"/>
      <c r="O1006" s="565"/>
      <c r="P1006" s="565"/>
    </row>
    <row r="1007" spans="1:16" ht="18">
      <c r="A1007" s="565"/>
      <c r="B1007" s="565"/>
      <c r="C1007" s="565"/>
      <c r="D1007" s="978"/>
      <c r="E1007" s="978"/>
      <c r="F1007" s="981"/>
      <c r="G1007" s="981"/>
      <c r="H1007" s="565"/>
      <c r="I1007" s="565"/>
      <c r="J1007" s="565"/>
      <c r="K1007" s="565"/>
      <c r="L1007" s="565"/>
      <c r="M1007" s="565"/>
      <c r="N1007" s="565"/>
      <c r="O1007" s="565"/>
      <c r="P1007" s="565"/>
    </row>
    <row r="1008" spans="1:16" ht="18">
      <c r="A1008" s="565"/>
      <c r="B1008" s="565"/>
      <c r="C1008" s="565"/>
      <c r="D1008" s="978"/>
      <c r="E1008" s="978"/>
      <c r="F1008" s="981"/>
      <c r="G1008" s="981"/>
      <c r="H1008" s="565"/>
      <c r="I1008" s="565"/>
      <c r="J1008" s="565"/>
      <c r="K1008" s="565"/>
      <c r="L1008" s="565"/>
      <c r="M1008" s="565"/>
      <c r="N1008" s="565"/>
      <c r="O1008" s="565"/>
      <c r="P1008" s="565"/>
    </row>
    <row r="1009" spans="1:16" ht="18">
      <c r="A1009" s="565"/>
      <c r="B1009" s="565"/>
      <c r="C1009" s="565"/>
      <c r="D1009" s="978"/>
      <c r="E1009" s="978"/>
      <c r="F1009" s="981"/>
      <c r="G1009" s="981"/>
      <c r="H1009" s="565"/>
      <c r="I1009" s="565"/>
      <c r="J1009" s="565"/>
      <c r="K1009" s="565"/>
      <c r="L1009" s="565"/>
      <c r="M1009" s="565"/>
      <c r="N1009" s="565"/>
      <c r="O1009" s="565"/>
      <c r="P1009" s="565"/>
    </row>
    <row r="1010" spans="1:16" ht="18">
      <c r="A1010" s="565"/>
      <c r="B1010" s="565"/>
      <c r="C1010" s="565"/>
      <c r="D1010" s="978"/>
      <c r="E1010" s="978"/>
      <c r="F1010" s="981"/>
      <c r="G1010" s="981"/>
      <c r="H1010" s="565"/>
      <c r="I1010" s="565"/>
      <c r="J1010" s="565"/>
      <c r="K1010" s="565"/>
      <c r="L1010" s="565"/>
      <c r="M1010" s="565"/>
      <c r="N1010" s="565"/>
      <c r="O1010" s="565"/>
      <c r="P1010" s="565"/>
    </row>
    <row r="1011" spans="1:16" ht="18">
      <c r="A1011" s="565"/>
      <c r="B1011" s="565"/>
      <c r="C1011" s="565"/>
      <c r="D1011" s="978"/>
      <c r="E1011" s="978"/>
      <c r="F1011" s="981"/>
      <c r="G1011" s="981"/>
      <c r="H1011" s="565"/>
      <c r="I1011" s="565"/>
      <c r="J1011" s="565"/>
      <c r="K1011" s="565"/>
      <c r="L1011" s="565"/>
      <c r="M1011" s="565"/>
      <c r="N1011" s="565"/>
      <c r="O1011" s="565"/>
      <c r="P1011" s="565"/>
    </row>
    <row r="1012" spans="1:16" ht="18">
      <c r="A1012" s="565"/>
      <c r="B1012" s="565"/>
      <c r="C1012" s="565"/>
      <c r="D1012" s="978"/>
      <c r="E1012" s="978"/>
      <c r="F1012" s="981"/>
      <c r="G1012" s="981"/>
      <c r="H1012" s="565"/>
      <c r="I1012" s="565"/>
      <c r="J1012" s="565"/>
      <c r="K1012" s="565"/>
      <c r="L1012" s="565"/>
      <c r="M1012" s="565"/>
      <c r="N1012" s="565"/>
      <c r="O1012" s="565"/>
      <c r="P1012" s="565"/>
    </row>
    <row r="1013" spans="1:16" ht="18">
      <c r="A1013" s="565"/>
      <c r="B1013" s="565"/>
      <c r="C1013" s="565"/>
      <c r="D1013" s="978"/>
      <c r="E1013" s="978"/>
      <c r="F1013" s="981"/>
      <c r="G1013" s="981"/>
      <c r="H1013" s="565"/>
      <c r="I1013" s="565"/>
      <c r="J1013" s="565"/>
      <c r="K1013" s="565"/>
      <c r="L1013" s="565"/>
      <c r="M1013" s="565"/>
      <c r="N1013" s="565"/>
      <c r="O1013" s="565"/>
      <c r="P1013" s="565"/>
    </row>
    <row r="1014" spans="1:16" ht="18">
      <c r="A1014" s="565"/>
      <c r="B1014" s="565"/>
      <c r="C1014" s="565"/>
      <c r="D1014" s="565"/>
      <c r="E1014" s="978"/>
      <c r="F1014" s="979"/>
      <c r="G1014" s="979"/>
      <c r="H1014" s="565"/>
      <c r="I1014" s="565"/>
      <c r="J1014" s="980"/>
      <c r="K1014" s="980"/>
      <c r="L1014" s="565"/>
      <c r="M1014" s="565"/>
      <c r="N1014" s="565"/>
      <c r="O1014" s="565"/>
      <c r="P1014" s="565"/>
    </row>
    <row r="1015" spans="1:16" ht="18">
      <c r="A1015" s="565"/>
      <c r="B1015" s="565"/>
      <c r="C1015" s="565"/>
      <c r="D1015" s="565"/>
      <c r="E1015" s="978"/>
      <c r="F1015" s="981"/>
      <c r="G1015" s="981"/>
      <c r="H1015" s="565"/>
      <c r="I1015" s="565"/>
      <c r="J1015" s="980"/>
      <c r="K1015" s="565"/>
      <c r="L1015" s="565"/>
      <c r="M1015" s="565"/>
      <c r="N1015" s="565"/>
      <c r="O1015" s="565"/>
      <c r="P1015" s="565"/>
    </row>
    <row r="1016" spans="1:16" ht="18">
      <c r="A1016" s="565"/>
      <c r="B1016" s="565"/>
      <c r="C1016" s="565"/>
      <c r="D1016" s="565"/>
      <c r="E1016" s="978"/>
      <c r="F1016" s="981"/>
      <c r="G1016" s="981"/>
      <c r="H1016" s="565"/>
      <c r="I1016" s="565"/>
      <c r="J1016" s="980"/>
      <c r="K1016" s="565"/>
      <c r="L1016" s="565"/>
      <c r="M1016" s="565"/>
      <c r="N1016" s="565"/>
      <c r="O1016" s="565"/>
      <c r="P1016" s="565"/>
    </row>
    <row r="1017" spans="1:16" ht="18">
      <c r="A1017" s="565"/>
      <c r="B1017" s="565"/>
      <c r="C1017" s="565"/>
      <c r="D1017" s="565"/>
      <c r="E1017" s="978"/>
      <c r="F1017" s="981"/>
      <c r="G1017" s="981"/>
      <c r="H1017" s="565"/>
      <c r="I1017" s="565"/>
      <c r="J1017" s="565"/>
      <c r="K1017" s="980"/>
      <c r="L1017" s="565"/>
      <c r="M1017" s="565"/>
      <c r="N1017" s="565"/>
      <c r="O1017" s="565"/>
      <c r="P1017" s="565"/>
    </row>
    <row r="1018" spans="1:16" ht="18">
      <c r="A1018" s="565"/>
      <c r="B1018" s="565"/>
      <c r="C1018" s="565"/>
      <c r="D1018" s="978"/>
      <c r="E1018" s="978"/>
      <c r="F1018" s="981"/>
      <c r="G1018" s="981"/>
      <c r="H1018" s="565"/>
      <c r="I1018" s="565"/>
      <c r="J1018" s="565"/>
      <c r="K1018" s="565"/>
      <c r="L1018" s="565"/>
      <c r="M1018" s="565"/>
      <c r="N1018" s="565"/>
      <c r="O1018" s="565"/>
      <c r="P1018" s="565"/>
    </row>
    <row r="1019" spans="1:16" ht="18">
      <c r="A1019" s="565"/>
      <c r="B1019" s="565"/>
      <c r="C1019" s="565"/>
      <c r="D1019" s="565"/>
      <c r="E1019" s="978"/>
      <c r="F1019" s="981"/>
      <c r="G1019" s="981"/>
      <c r="H1019" s="565"/>
      <c r="I1019" s="565"/>
      <c r="J1019" s="565"/>
      <c r="K1019" s="980"/>
      <c r="L1019" s="565"/>
      <c r="M1019" s="565"/>
      <c r="N1019" s="565"/>
      <c r="O1019" s="565"/>
      <c r="P1019" s="565"/>
    </row>
    <row r="1020" spans="1:16" ht="18">
      <c r="A1020" s="565"/>
      <c r="B1020" s="565"/>
      <c r="C1020" s="565"/>
      <c r="D1020" s="978"/>
      <c r="E1020" s="978"/>
      <c r="F1020" s="981"/>
      <c r="G1020" s="981"/>
      <c r="H1020" s="565"/>
      <c r="I1020" s="565"/>
      <c r="J1020" s="565"/>
      <c r="K1020" s="565"/>
      <c r="L1020" s="565"/>
      <c r="M1020" s="565"/>
      <c r="N1020" s="565"/>
      <c r="O1020" s="565"/>
      <c r="P1020" s="565"/>
    </row>
    <row r="1021" spans="1:16" ht="18">
      <c r="A1021" s="565"/>
      <c r="B1021" s="565"/>
      <c r="C1021" s="565"/>
      <c r="D1021" s="978"/>
      <c r="E1021" s="978"/>
      <c r="F1021" s="981"/>
      <c r="G1021" s="981"/>
      <c r="H1021" s="565"/>
      <c r="I1021" s="565"/>
      <c r="J1021" s="565"/>
      <c r="K1021" s="565"/>
      <c r="L1021" s="565"/>
      <c r="M1021" s="565"/>
      <c r="N1021" s="565"/>
      <c r="O1021" s="565"/>
      <c r="P1021" s="565"/>
    </row>
    <row r="1022" spans="1:16" ht="18">
      <c r="A1022" s="565"/>
      <c r="B1022" s="565"/>
      <c r="C1022" s="565"/>
      <c r="D1022" s="978"/>
      <c r="E1022" s="978"/>
      <c r="F1022" s="981"/>
      <c r="G1022" s="981"/>
      <c r="H1022" s="565"/>
      <c r="I1022" s="565"/>
      <c r="J1022" s="565"/>
      <c r="K1022" s="565"/>
      <c r="L1022" s="565"/>
      <c r="M1022" s="565"/>
      <c r="N1022" s="565"/>
      <c r="O1022" s="565"/>
      <c r="P1022" s="565"/>
    </row>
    <row r="1023" spans="1:16" ht="18">
      <c r="A1023" s="565"/>
      <c r="B1023" s="565"/>
      <c r="C1023" s="565"/>
      <c r="D1023" s="978"/>
      <c r="E1023" s="978"/>
      <c r="F1023" s="981"/>
      <c r="G1023" s="981"/>
      <c r="H1023" s="565"/>
      <c r="I1023" s="565"/>
      <c r="J1023" s="565"/>
      <c r="K1023" s="565"/>
      <c r="L1023" s="565"/>
      <c r="M1023" s="565"/>
      <c r="N1023" s="565"/>
      <c r="O1023" s="565"/>
      <c r="P1023" s="565"/>
    </row>
    <row r="1024" spans="1:16" ht="18">
      <c r="A1024" s="565"/>
      <c r="B1024" s="565"/>
      <c r="C1024" s="565"/>
      <c r="D1024" s="978"/>
      <c r="E1024" s="978"/>
      <c r="F1024" s="981"/>
      <c r="G1024" s="981"/>
      <c r="H1024" s="565"/>
      <c r="I1024" s="565"/>
      <c r="J1024" s="565"/>
      <c r="K1024" s="565"/>
      <c r="L1024" s="565"/>
      <c r="M1024" s="565"/>
      <c r="N1024" s="565"/>
      <c r="O1024" s="565"/>
      <c r="P1024" s="565"/>
    </row>
    <row r="1025" spans="1:16" ht="18">
      <c r="A1025" s="565"/>
      <c r="B1025" s="565"/>
      <c r="C1025" s="565"/>
      <c r="D1025" s="978"/>
      <c r="E1025" s="978"/>
      <c r="F1025" s="981"/>
      <c r="G1025" s="981"/>
      <c r="H1025" s="565"/>
      <c r="I1025" s="565"/>
      <c r="J1025" s="565"/>
      <c r="K1025" s="565"/>
      <c r="L1025" s="565"/>
      <c r="M1025" s="565"/>
      <c r="N1025" s="565"/>
      <c r="O1025" s="565"/>
      <c r="P1025" s="565"/>
    </row>
    <row r="1026" spans="1:16" ht="18">
      <c r="A1026" s="565"/>
      <c r="B1026" s="565"/>
      <c r="C1026" s="565"/>
      <c r="D1026" s="978"/>
      <c r="E1026" s="978"/>
      <c r="F1026" s="981"/>
      <c r="G1026" s="981"/>
      <c r="H1026" s="565"/>
      <c r="I1026" s="565"/>
      <c r="J1026" s="565"/>
      <c r="K1026" s="565"/>
      <c r="L1026" s="565"/>
      <c r="M1026" s="565"/>
      <c r="N1026" s="565"/>
      <c r="O1026" s="565"/>
      <c r="P1026" s="565"/>
    </row>
    <row r="1027" spans="1:16" ht="18">
      <c r="A1027" s="565"/>
      <c r="B1027" s="565"/>
      <c r="C1027" s="565"/>
      <c r="D1027" s="978"/>
      <c r="E1027" s="978"/>
      <c r="F1027" s="981"/>
      <c r="G1027" s="981"/>
      <c r="H1027" s="565"/>
      <c r="I1027" s="565"/>
      <c r="J1027" s="565"/>
      <c r="K1027" s="565"/>
      <c r="L1027" s="565"/>
      <c r="M1027" s="565"/>
      <c r="N1027" s="565"/>
      <c r="O1027" s="565"/>
      <c r="P1027" s="565"/>
    </row>
    <row r="1028" spans="1:16" ht="18">
      <c r="A1028" s="565"/>
      <c r="B1028" s="565"/>
      <c r="C1028" s="565"/>
      <c r="D1028" s="978"/>
      <c r="E1028" s="978"/>
      <c r="F1028" s="981"/>
      <c r="G1028" s="981"/>
      <c r="H1028" s="565"/>
      <c r="I1028" s="565"/>
      <c r="J1028" s="565"/>
      <c r="K1028" s="565"/>
      <c r="L1028" s="565"/>
      <c r="M1028" s="565"/>
      <c r="N1028" s="565"/>
      <c r="O1028" s="565"/>
      <c r="P1028" s="565"/>
    </row>
    <row r="1029" spans="1:16" ht="18">
      <c r="A1029" s="565"/>
      <c r="B1029" s="565"/>
      <c r="C1029" s="565"/>
      <c r="D1029" s="978"/>
      <c r="E1029" s="978"/>
      <c r="F1029" s="981"/>
      <c r="G1029" s="981"/>
      <c r="H1029" s="565"/>
      <c r="I1029" s="565"/>
      <c r="J1029" s="565"/>
      <c r="K1029" s="565"/>
      <c r="L1029" s="565"/>
      <c r="M1029" s="565"/>
      <c r="N1029" s="565"/>
      <c r="O1029" s="565"/>
      <c r="P1029" s="565"/>
    </row>
    <row r="1030" spans="1:16" ht="18">
      <c r="A1030" s="565"/>
      <c r="B1030" s="565"/>
      <c r="C1030" s="565"/>
      <c r="D1030" s="978"/>
      <c r="E1030" s="978"/>
      <c r="F1030" s="981"/>
      <c r="G1030" s="981"/>
      <c r="H1030" s="565"/>
      <c r="I1030" s="565"/>
      <c r="J1030" s="565"/>
      <c r="K1030" s="565"/>
      <c r="L1030" s="565"/>
      <c r="M1030" s="565"/>
      <c r="N1030" s="565"/>
      <c r="O1030" s="565"/>
      <c r="P1030" s="565"/>
    </row>
    <row r="1031" spans="1:16" ht="18">
      <c r="A1031" s="565"/>
      <c r="B1031" s="565"/>
      <c r="C1031" s="565"/>
      <c r="D1031" s="978"/>
      <c r="E1031" s="978"/>
      <c r="F1031" s="981"/>
      <c r="G1031" s="981"/>
      <c r="H1031" s="565"/>
      <c r="I1031" s="565"/>
      <c r="J1031" s="565"/>
      <c r="K1031" s="565"/>
      <c r="L1031" s="565"/>
      <c r="M1031" s="565"/>
      <c r="N1031" s="565"/>
      <c r="O1031" s="565"/>
      <c r="P1031" s="565"/>
    </row>
    <row r="1032" spans="1:16" ht="18">
      <c r="A1032" s="565"/>
      <c r="B1032" s="565"/>
      <c r="C1032" s="565"/>
      <c r="D1032" s="978"/>
      <c r="E1032" s="978"/>
      <c r="F1032" s="981"/>
      <c r="G1032" s="981"/>
      <c r="H1032" s="565"/>
      <c r="I1032" s="565"/>
      <c r="J1032" s="565"/>
      <c r="K1032" s="565"/>
      <c r="L1032" s="565"/>
      <c r="M1032" s="565"/>
      <c r="N1032" s="565"/>
      <c r="O1032" s="565"/>
      <c r="P1032" s="565"/>
    </row>
    <row r="1033" spans="1:16" ht="18">
      <c r="A1033" s="565"/>
      <c r="B1033" s="565"/>
      <c r="C1033" s="565"/>
      <c r="D1033" s="978"/>
      <c r="E1033" s="978"/>
      <c r="F1033" s="981"/>
      <c r="G1033" s="981"/>
      <c r="H1033" s="565"/>
      <c r="I1033" s="565"/>
      <c r="J1033" s="565"/>
      <c r="K1033" s="565"/>
      <c r="L1033" s="565"/>
      <c r="M1033" s="565"/>
      <c r="N1033" s="565"/>
      <c r="O1033" s="565"/>
      <c r="P1033" s="565"/>
    </row>
    <row r="1034" spans="1:16" ht="18">
      <c r="A1034" s="565"/>
      <c r="B1034" s="565"/>
      <c r="C1034" s="565"/>
      <c r="D1034" s="978"/>
      <c r="E1034" s="978"/>
      <c r="F1034" s="981"/>
      <c r="G1034" s="981"/>
      <c r="H1034" s="565"/>
      <c r="I1034" s="565"/>
      <c r="J1034" s="565"/>
      <c r="K1034" s="565"/>
      <c r="L1034" s="565"/>
      <c r="M1034" s="565"/>
      <c r="N1034" s="565"/>
      <c r="O1034" s="565"/>
      <c r="P1034" s="565"/>
    </row>
    <row r="1035" spans="1:16" ht="18">
      <c r="A1035" s="565"/>
      <c r="B1035" s="565"/>
      <c r="C1035" s="565"/>
      <c r="D1035" s="978"/>
      <c r="E1035" s="978"/>
      <c r="F1035" s="981"/>
      <c r="G1035" s="981"/>
      <c r="H1035" s="565"/>
      <c r="I1035" s="565"/>
      <c r="J1035" s="565"/>
      <c r="K1035" s="565"/>
      <c r="L1035" s="565"/>
      <c r="M1035" s="565"/>
      <c r="N1035" s="565"/>
      <c r="O1035" s="565"/>
      <c r="P1035" s="565"/>
    </row>
    <row r="1036" spans="1:16" ht="18">
      <c r="A1036" s="565"/>
      <c r="B1036" s="565"/>
      <c r="C1036" s="565"/>
      <c r="D1036" s="978"/>
      <c r="E1036" s="978"/>
      <c r="F1036" s="981"/>
      <c r="G1036" s="981"/>
      <c r="H1036" s="565"/>
      <c r="I1036" s="565"/>
      <c r="J1036" s="565"/>
      <c r="K1036" s="565"/>
      <c r="L1036" s="565"/>
      <c r="M1036" s="565"/>
      <c r="N1036" s="565"/>
      <c r="O1036" s="565"/>
      <c r="P1036" s="565"/>
    </row>
    <row r="1037" spans="1:16" ht="18">
      <c r="A1037" s="565"/>
      <c r="B1037" s="565"/>
      <c r="C1037" s="565"/>
      <c r="D1037" s="978"/>
      <c r="E1037" s="978"/>
      <c r="F1037" s="981"/>
      <c r="G1037" s="981"/>
      <c r="H1037" s="565"/>
      <c r="I1037" s="565"/>
      <c r="J1037" s="565"/>
      <c r="K1037" s="565"/>
      <c r="L1037" s="565"/>
      <c r="M1037" s="565"/>
      <c r="N1037" s="565"/>
      <c r="O1037" s="565"/>
      <c r="P1037" s="565"/>
    </row>
    <row r="1038" spans="1:16" ht="18">
      <c r="A1038" s="565"/>
      <c r="B1038" s="565"/>
      <c r="C1038" s="565"/>
      <c r="D1038" s="978"/>
      <c r="E1038" s="978"/>
      <c r="F1038" s="981"/>
      <c r="G1038" s="981"/>
      <c r="H1038" s="565"/>
      <c r="I1038" s="565"/>
      <c r="J1038" s="565"/>
      <c r="K1038" s="565"/>
      <c r="L1038" s="565"/>
      <c r="M1038" s="565"/>
      <c r="N1038" s="565"/>
      <c r="O1038" s="565"/>
      <c r="P1038" s="565"/>
    </row>
    <row r="1039" spans="1:16" ht="18">
      <c r="A1039" s="565"/>
      <c r="B1039" s="565"/>
      <c r="C1039" s="565"/>
      <c r="D1039" s="978"/>
      <c r="E1039" s="978"/>
      <c r="F1039" s="981"/>
      <c r="G1039" s="981"/>
      <c r="H1039" s="565"/>
      <c r="I1039" s="565"/>
      <c r="J1039" s="565"/>
      <c r="K1039" s="565"/>
      <c r="L1039" s="565"/>
      <c r="M1039" s="565"/>
      <c r="N1039" s="565"/>
      <c r="O1039" s="565"/>
      <c r="P1039" s="565"/>
    </row>
    <row r="1040" spans="1:16" ht="18">
      <c r="A1040" s="565"/>
      <c r="B1040" s="565"/>
      <c r="C1040" s="565"/>
      <c r="D1040" s="978"/>
      <c r="E1040" s="978"/>
      <c r="F1040" s="981"/>
      <c r="G1040" s="981"/>
      <c r="H1040" s="565"/>
      <c r="I1040" s="565"/>
      <c r="J1040" s="565"/>
      <c r="K1040" s="565"/>
      <c r="L1040" s="565"/>
      <c r="M1040" s="565"/>
      <c r="N1040" s="565"/>
      <c r="O1040" s="565"/>
      <c r="P1040" s="565"/>
    </row>
    <row r="1041" spans="1:16" ht="18">
      <c r="A1041" s="565"/>
      <c r="B1041" s="565"/>
      <c r="C1041" s="565"/>
      <c r="D1041" s="978"/>
      <c r="E1041" s="978"/>
      <c r="F1041" s="981"/>
      <c r="G1041" s="981"/>
      <c r="H1041" s="565"/>
      <c r="I1041" s="565"/>
      <c r="J1041" s="565"/>
      <c r="K1041" s="565"/>
      <c r="L1041" s="565"/>
      <c r="M1041" s="565"/>
      <c r="N1041" s="565"/>
      <c r="O1041" s="565"/>
      <c r="P1041" s="565"/>
    </row>
    <row r="1042" spans="1:16" ht="18">
      <c r="A1042" s="565"/>
      <c r="B1042" s="565"/>
      <c r="C1042" s="565"/>
      <c r="D1042" s="978"/>
      <c r="E1042" s="978"/>
      <c r="F1042" s="981"/>
      <c r="G1042" s="981"/>
      <c r="H1042" s="565"/>
      <c r="I1042" s="565"/>
      <c r="J1042" s="565"/>
      <c r="K1042" s="565"/>
      <c r="L1042" s="565"/>
      <c r="M1042" s="565"/>
      <c r="N1042" s="565"/>
      <c r="O1042" s="565"/>
      <c r="P1042" s="565"/>
    </row>
    <row r="1043" spans="1:16" ht="18">
      <c r="A1043" s="565"/>
      <c r="B1043" s="565"/>
      <c r="C1043" s="565"/>
      <c r="D1043" s="978"/>
      <c r="E1043" s="978"/>
      <c r="F1043" s="981"/>
      <c r="G1043" s="981"/>
      <c r="H1043" s="565"/>
      <c r="I1043" s="565"/>
      <c r="J1043" s="565"/>
      <c r="K1043" s="565"/>
      <c r="L1043" s="565"/>
      <c r="M1043" s="565"/>
      <c r="N1043" s="565"/>
      <c r="O1043" s="565"/>
      <c r="P1043" s="565"/>
    </row>
    <row r="1044" spans="1:16" ht="18">
      <c r="A1044" s="565"/>
      <c r="B1044" s="565"/>
      <c r="C1044" s="565"/>
      <c r="D1044" s="978"/>
      <c r="E1044" s="978"/>
      <c r="F1044" s="981"/>
      <c r="G1044" s="981"/>
      <c r="H1044" s="565"/>
      <c r="I1044" s="565"/>
      <c r="J1044" s="565"/>
      <c r="K1044" s="565"/>
      <c r="L1044" s="565"/>
      <c r="M1044" s="565"/>
      <c r="N1044" s="565"/>
      <c r="O1044" s="565"/>
      <c r="P1044" s="565"/>
    </row>
    <row r="1045" spans="1:16" ht="18">
      <c r="A1045" s="565"/>
      <c r="B1045" s="565"/>
      <c r="C1045" s="565"/>
      <c r="D1045" s="978"/>
      <c r="E1045" s="978"/>
      <c r="F1045" s="981"/>
      <c r="G1045" s="981"/>
      <c r="H1045" s="565"/>
      <c r="I1045" s="565"/>
      <c r="J1045" s="565"/>
      <c r="K1045" s="565"/>
      <c r="L1045" s="565"/>
      <c r="M1045" s="565"/>
      <c r="N1045" s="565"/>
      <c r="O1045" s="565"/>
      <c r="P1045" s="565"/>
    </row>
    <row r="1046" spans="1:16" ht="18">
      <c r="A1046" s="565"/>
      <c r="B1046" s="565"/>
      <c r="C1046" s="565"/>
      <c r="D1046" s="565"/>
      <c r="E1046" s="978"/>
      <c r="F1046" s="979"/>
      <c r="G1046" s="979"/>
      <c r="H1046" s="565"/>
      <c r="I1046" s="565"/>
      <c r="J1046" s="980"/>
      <c r="K1046" s="980"/>
      <c r="L1046" s="565"/>
      <c r="M1046" s="565"/>
      <c r="N1046" s="565"/>
      <c r="O1046" s="565"/>
      <c r="P1046" s="565"/>
    </row>
    <row r="1047" spans="1:16" ht="18">
      <c r="A1047" s="565"/>
      <c r="B1047" s="565"/>
      <c r="C1047" s="565"/>
      <c r="D1047" s="565"/>
      <c r="E1047" s="978"/>
      <c r="F1047" s="979"/>
      <c r="G1047" s="981"/>
      <c r="H1047" s="565"/>
      <c r="I1047" s="565"/>
      <c r="J1047" s="980"/>
      <c r="K1047" s="565"/>
      <c r="L1047" s="565"/>
      <c r="M1047" s="565"/>
      <c r="N1047" s="565"/>
      <c r="O1047" s="565"/>
      <c r="P1047" s="565"/>
    </row>
    <row r="1048" spans="1:16" ht="18">
      <c r="A1048" s="565"/>
      <c r="B1048" s="565"/>
      <c r="C1048" s="565"/>
      <c r="D1048" s="565"/>
      <c r="E1048" s="978"/>
      <c r="F1048" s="979"/>
      <c r="G1048" s="981"/>
      <c r="H1048" s="565"/>
      <c r="I1048" s="565"/>
      <c r="J1048" s="980"/>
      <c r="K1048" s="565"/>
      <c r="L1048" s="565"/>
      <c r="M1048" s="565"/>
      <c r="N1048" s="565"/>
      <c r="O1048" s="565"/>
      <c r="P1048" s="565"/>
    </row>
    <row r="1049" spans="1:16" ht="18">
      <c r="A1049" s="565"/>
      <c r="B1049" s="565"/>
      <c r="C1049" s="565"/>
      <c r="D1049" s="565"/>
      <c r="E1049" s="978"/>
      <c r="F1049" s="981"/>
      <c r="G1049" s="981"/>
      <c r="H1049" s="565"/>
      <c r="I1049" s="565"/>
      <c r="J1049" s="565"/>
      <c r="K1049" s="980"/>
      <c r="L1049" s="565"/>
      <c r="M1049" s="565"/>
      <c r="N1049" s="565"/>
      <c r="O1049" s="565"/>
      <c r="P1049" s="565"/>
    </row>
    <row r="1050" spans="1:16" ht="18">
      <c r="A1050" s="565"/>
      <c r="B1050" s="565"/>
      <c r="C1050" s="565"/>
      <c r="D1050" s="565"/>
      <c r="E1050" s="978"/>
      <c r="F1050" s="981"/>
      <c r="G1050" s="981"/>
      <c r="H1050" s="565"/>
      <c r="I1050" s="565"/>
      <c r="J1050" s="565"/>
      <c r="K1050" s="980"/>
      <c r="L1050" s="565"/>
      <c r="M1050" s="565"/>
      <c r="N1050" s="565"/>
      <c r="O1050" s="565"/>
      <c r="P1050" s="565"/>
    </row>
    <row r="1051" spans="1:16" ht="18">
      <c r="A1051" s="565"/>
      <c r="B1051" s="565"/>
      <c r="C1051" s="565"/>
      <c r="D1051" s="565"/>
      <c r="E1051" s="565"/>
      <c r="F1051" s="981"/>
      <c r="G1051" s="981"/>
      <c r="H1051" s="565"/>
      <c r="I1051" s="565"/>
      <c r="J1051" s="565"/>
      <c r="K1051" s="980"/>
      <c r="L1051" s="565"/>
      <c r="M1051" s="565"/>
      <c r="N1051" s="565"/>
      <c r="O1051" s="565"/>
      <c r="P1051" s="565"/>
    </row>
    <row r="1052" spans="1:16" ht="18">
      <c r="A1052" s="565"/>
      <c r="B1052" s="565"/>
      <c r="C1052" s="565"/>
      <c r="D1052" s="565"/>
      <c r="E1052" s="565"/>
      <c r="F1052" s="981"/>
      <c r="G1052" s="981"/>
      <c r="H1052" s="565"/>
      <c r="I1052" s="565"/>
      <c r="J1052" s="565"/>
      <c r="K1052" s="980"/>
      <c r="L1052" s="565"/>
      <c r="M1052" s="565"/>
      <c r="N1052" s="565"/>
      <c r="O1052" s="565"/>
      <c r="P1052" s="565"/>
    </row>
    <row r="1053" spans="1:16" ht="18">
      <c r="A1053" s="565"/>
      <c r="B1053" s="565"/>
      <c r="C1053" s="565"/>
      <c r="D1053" s="565"/>
      <c r="E1053" s="565"/>
      <c r="F1053" s="981"/>
      <c r="G1053" s="981"/>
      <c r="H1053" s="565"/>
      <c r="I1053" s="565"/>
      <c r="J1053" s="565"/>
      <c r="K1053" s="980"/>
      <c r="L1053" s="565"/>
      <c r="M1053" s="565"/>
      <c r="N1053" s="565"/>
      <c r="O1053" s="565"/>
      <c r="P1053" s="565"/>
    </row>
    <row r="1054" spans="1:16" ht="18">
      <c r="A1054" s="565"/>
      <c r="B1054" s="565"/>
      <c r="C1054" s="565"/>
      <c r="D1054" s="978"/>
      <c r="E1054" s="978"/>
      <c r="F1054" s="981"/>
      <c r="G1054" s="981"/>
      <c r="H1054" s="565"/>
      <c r="I1054" s="565"/>
      <c r="J1054" s="565"/>
      <c r="K1054" s="565"/>
      <c r="L1054" s="565"/>
      <c r="M1054" s="565"/>
      <c r="N1054" s="565"/>
      <c r="O1054" s="565"/>
      <c r="P1054" s="565"/>
    </row>
    <row r="1055" spans="1:16" ht="18">
      <c r="A1055" s="565"/>
      <c r="B1055" s="565"/>
      <c r="C1055" s="565"/>
      <c r="D1055" s="978"/>
      <c r="E1055" s="978"/>
      <c r="F1055" s="981"/>
      <c r="G1055" s="981"/>
      <c r="H1055" s="565"/>
      <c r="I1055" s="565"/>
      <c r="J1055" s="565"/>
      <c r="K1055" s="565"/>
      <c r="L1055" s="565"/>
      <c r="M1055" s="565"/>
      <c r="N1055" s="565"/>
      <c r="O1055" s="565"/>
      <c r="P1055" s="565"/>
    </row>
    <row r="1056" spans="1:16" ht="18">
      <c r="A1056" s="565"/>
      <c r="B1056" s="565"/>
      <c r="C1056" s="565"/>
      <c r="D1056" s="978"/>
      <c r="E1056" s="978"/>
      <c r="F1056" s="981"/>
      <c r="G1056" s="981"/>
      <c r="H1056" s="565"/>
      <c r="I1056" s="565"/>
      <c r="J1056" s="565"/>
      <c r="K1056" s="565"/>
      <c r="L1056" s="565"/>
      <c r="M1056" s="565"/>
      <c r="N1056" s="565"/>
      <c r="O1056" s="565"/>
      <c r="P1056" s="565"/>
    </row>
    <row r="1057" spans="1:16" ht="18">
      <c r="A1057" s="565"/>
      <c r="B1057" s="565"/>
      <c r="C1057" s="565"/>
      <c r="D1057" s="978"/>
      <c r="E1057" s="978"/>
      <c r="F1057" s="981"/>
      <c r="G1057" s="981"/>
      <c r="H1057" s="565"/>
      <c r="I1057" s="565"/>
      <c r="J1057" s="565"/>
      <c r="K1057" s="565"/>
      <c r="L1057" s="565"/>
      <c r="M1057" s="565"/>
      <c r="N1057" s="565"/>
      <c r="O1057" s="565"/>
      <c r="P1057" s="565"/>
    </row>
    <row r="1058" spans="1:16" ht="18">
      <c r="A1058" s="565"/>
      <c r="B1058" s="565"/>
      <c r="C1058" s="565"/>
      <c r="D1058" s="978"/>
      <c r="E1058" s="978"/>
      <c r="F1058" s="981"/>
      <c r="G1058" s="981"/>
      <c r="H1058" s="565"/>
      <c r="I1058" s="565"/>
      <c r="J1058" s="565"/>
      <c r="K1058" s="565"/>
      <c r="L1058" s="565"/>
      <c r="M1058" s="565"/>
      <c r="N1058" s="565"/>
      <c r="O1058" s="565"/>
      <c r="P1058" s="565"/>
    </row>
    <row r="1059" spans="1:16" ht="18">
      <c r="A1059" s="565"/>
      <c r="B1059" s="565"/>
      <c r="C1059" s="565"/>
      <c r="D1059" s="978"/>
      <c r="E1059" s="978"/>
      <c r="F1059" s="981"/>
      <c r="G1059" s="981"/>
      <c r="H1059" s="565"/>
      <c r="I1059" s="565"/>
      <c r="J1059" s="565"/>
      <c r="K1059" s="565"/>
      <c r="L1059" s="565"/>
      <c r="M1059" s="565"/>
      <c r="N1059" s="565"/>
      <c r="O1059" s="565"/>
      <c r="P1059" s="565"/>
    </row>
    <row r="1060" spans="1:16" ht="18">
      <c r="A1060" s="565"/>
      <c r="B1060" s="565"/>
      <c r="C1060" s="565"/>
      <c r="D1060" s="978"/>
      <c r="E1060" s="978"/>
      <c r="F1060" s="981"/>
      <c r="G1060" s="981"/>
      <c r="H1060" s="565"/>
      <c r="I1060" s="565"/>
      <c r="J1060" s="565"/>
      <c r="K1060" s="565"/>
      <c r="L1060" s="565"/>
      <c r="M1060" s="565"/>
      <c r="N1060" s="565"/>
      <c r="O1060" s="565"/>
      <c r="P1060" s="565"/>
    </row>
    <row r="1061" spans="1:16" ht="18">
      <c r="A1061" s="565"/>
      <c r="B1061" s="565"/>
      <c r="C1061" s="565"/>
      <c r="D1061" s="978"/>
      <c r="E1061" s="978"/>
      <c r="F1061" s="981"/>
      <c r="G1061" s="981"/>
      <c r="H1061" s="565"/>
      <c r="I1061" s="565"/>
      <c r="J1061" s="565"/>
      <c r="K1061" s="565"/>
      <c r="L1061" s="565"/>
      <c r="M1061" s="565"/>
      <c r="N1061" s="565"/>
      <c r="O1061" s="565"/>
      <c r="P1061" s="565"/>
    </row>
    <row r="1062" spans="1:16" ht="18">
      <c r="A1062" s="565"/>
      <c r="B1062" s="565"/>
      <c r="C1062" s="565"/>
      <c r="D1062" s="978"/>
      <c r="E1062" s="978"/>
      <c r="F1062" s="981"/>
      <c r="G1062" s="981"/>
      <c r="H1062" s="565"/>
      <c r="I1062" s="565"/>
      <c r="J1062" s="565"/>
      <c r="K1062" s="565"/>
      <c r="L1062" s="565"/>
      <c r="M1062" s="565"/>
      <c r="N1062" s="565"/>
      <c r="O1062" s="565"/>
      <c r="P1062" s="565"/>
    </row>
    <row r="1063" spans="1:16" ht="18">
      <c r="A1063" s="565"/>
      <c r="B1063" s="565"/>
      <c r="C1063" s="565"/>
      <c r="D1063" s="978"/>
      <c r="E1063" s="978"/>
      <c r="F1063" s="981"/>
      <c r="G1063" s="981"/>
      <c r="H1063" s="565"/>
      <c r="I1063" s="565"/>
      <c r="J1063" s="565"/>
      <c r="K1063" s="565"/>
      <c r="L1063" s="565"/>
      <c r="M1063" s="565"/>
      <c r="N1063" s="565"/>
      <c r="O1063" s="565"/>
      <c r="P1063" s="565"/>
    </row>
    <row r="1064" spans="1:16" ht="18">
      <c r="A1064" s="565"/>
      <c r="B1064" s="565"/>
      <c r="C1064" s="565"/>
      <c r="D1064" s="978"/>
      <c r="E1064" s="978"/>
      <c r="F1064" s="981"/>
      <c r="G1064" s="981"/>
      <c r="H1064" s="565"/>
      <c r="I1064" s="565"/>
      <c r="J1064" s="565"/>
      <c r="K1064" s="565"/>
      <c r="L1064" s="565"/>
      <c r="M1064" s="565"/>
      <c r="N1064" s="565"/>
      <c r="O1064" s="565"/>
      <c r="P1064" s="565"/>
    </row>
    <row r="1065" spans="1:16" ht="18">
      <c r="A1065" s="565"/>
      <c r="B1065" s="565"/>
      <c r="C1065" s="565"/>
      <c r="D1065" s="978"/>
      <c r="E1065" s="978"/>
      <c r="F1065" s="981"/>
      <c r="G1065" s="981"/>
      <c r="H1065" s="565"/>
      <c r="I1065" s="565"/>
      <c r="J1065" s="565"/>
      <c r="K1065" s="565"/>
      <c r="L1065" s="565"/>
      <c r="M1065" s="565"/>
      <c r="N1065" s="565"/>
      <c r="O1065" s="565"/>
      <c r="P1065" s="565"/>
    </row>
    <row r="1066" spans="1:16" ht="18">
      <c r="A1066" s="565"/>
      <c r="B1066" s="565"/>
      <c r="C1066" s="565"/>
      <c r="D1066" s="978"/>
      <c r="E1066" s="978"/>
      <c r="F1066" s="981"/>
      <c r="G1066" s="981"/>
      <c r="H1066" s="565"/>
      <c r="I1066" s="565"/>
      <c r="J1066" s="565"/>
      <c r="K1066" s="565"/>
      <c r="L1066" s="565"/>
      <c r="M1066" s="565"/>
      <c r="N1066" s="565"/>
      <c r="O1066" s="565"/>
      <c r="P1066" s="565"/>
    </row>
    <row r="1067" spans="1:16" ht="18">
      <c r="A1067" s="565"/>
      <c r="B1067" s="565"/>
      <c r="C1067" s="565"/>
      <c r="D1067" s="978"/>
      <c r="E1067" s="978"/>
      <c r="F1067" s="981"/>
      <c r="G1067" s="981"/>
      <c r="H1067" s="565"/>
      <c r="I1067" s="565"/>
      <c r="J1067" s="565"/>
      <c r="K1067" s="565"/>
      <c r="L1067" s="565"/>
      <c r="M1067" s="565"/>
      <c r="N1067" s="565"/>
      <c r="O1067" s="565"/>
      <c r="P1067" s="565"/>
    </row>
    <row r="1068" spans="1:16" ht="18">
      <c r="A1068" s="565"/>
      <c r="B1068" s="565"/>
      <c r="C1068" s="565"/>
      <c r="D1068" s="978"/>
      <c r="E1068" s="978"/>
      <c r="F1068" s="981"/>
      <c r="G1068" s="981"/>
      <c r="H1068" s="565"/>
      <c r="I1068" s="565"/>
      <c r="J1068" s="565"/>
      <c r="K1068" s="565"/>
      <c r="L1068" s="565"/>
      <c r="M1068" s="565"/>
      <c r="N1068" s="565"/>
      <c r="O1068" s="565"/>
      <c r="P1068" s="565"/>
    </row>
    <row r="1069" spans="1:16" ht="18">
      <c r="A1069" s="565"/>
      <c r="B1069" s="565"/>
      <c r="C1069" s="565"/>
      <c r="D1069" s="978"/>
      <c r="E1069" s="978"/>
      <c r="F1069" s="981"/>
      <c r="G1069" s="981"/>
      <c r="H1069" s="565"/>
      <c r="I1069" s="565"/>
      <c r="J1069" s="565"/>
      <c r="K1069" s="565"/>
      <c r="L1069" s="565"/>
      <c r="M1069" s="565"/>
      <c r="N1069" s="565"/>
      <c r="O1069" s="565"/>
      <c r="P1069" s="565"/>
    </row>
    <row r="1070" spans="1:16" ht="18">
      <c r="A1070" s="565"/>
      <c r="B1070" s="565"/>
      <c r="C1070" s="565"/>
      <c r="D1070" s="978"/>
      <c r="E1070" s="978"/>
      <c r="F1070" s="981"/>
      <c r="G1070" s="981"/>
      <c r="H1070" s="565"/>
      <c r="I1070" s="565"/>
      <c r="J1070" s="565"/>
      <c r="K1070" s="565"/>
      <c r="L1070" s="565"/>
      <c r="M1070" s="565"/>
      <c r="N1070" s="565"/>
      <c r="O1070" s="565"/>
      <c r="P1070" s="565"/>
    </row>
    <row r="1071" spans="1:16" ht="18">
      <c r="A1071" s="565"/>
      <c r="B1071" s="565"/>
      <c r="C1071" s="565"/>
      <c r="D1071" s="978"/>
      <c r="E1071" s="978"/>
      <c r="F1071" s="981"/>
      <c r="G1071" s="981"/>
      <c r="H1071" s="565"/>
      <c r="I1071" s="565"/>
      <c r="J1071" s="565"/>
      <c r="K1071" s="565"/>
      <c r="L1071" s="565"/>
      <c r="M1071" s="565"/>
      <c r="N1071" s="565"/>
      <c r="O1071" s="565"/>
      <c r="P1071" s="565"/>
    </row>
    <row r="1072" spans="1:16" ht="18">
      <c r="A1072" s="565"/>
      <c r="B1072" s="565"/>
      <c r="C1072" s="565"/>
      <c r="D1072" s="978"/>
      <c r="E1072" s="978"/>
      <c r="F1072" s="981"/>
      <c r="G1072" s="981"/>
      <c r="H1072" s="565"/>
      <c r="I1072" s="565"/>
      <c r="J1072" s="565"/>
      <c r="K1072" s="565"/>
      <c r="L1072" s="565"/>
      <c r="M1072" s="565"/>
      <c r="N1072" s="565"/>
      <c r="O1072" s="565"/>
      <c r="P1072" s="565"/>
    </row>
    <row r="1073" spans="1:16" ht="18">
      <c r="A1073" s="565"/>
      <c r="B1073" s="565"/>
      <c r="C1073" s="565"/>
      <c r="D1073" s="978"/>
      <c r="E1073" s="978"/>
      <c r="F1073" s="981"/>
      <c r="G1073" s="981"/>
      <c r="H1073" s="565"/>
      <c r="I1073" s="565"/>
      <c r="J1073" s="565"/>
      <c r="K1073" s="565"/>
      <c r="L1073" s="565"/>
      <c r="M1073" s="565"/>
      <c r="N1073" s="565"/>
      <c r="O1073" s="565"/>
      <c r="P1073" s="565"/>
    </row>
    <row r="1074" spans="1:16" ht="18">
      <c r="A1074" s="565"/>
      <c r="B1074" s="565"/>
      <c r="C1074" s="565"/>
      <c r="D1074" s="978"/>
      <c r="E1074" s="978"/>
      <c r="F1074" s="981"/>
      <c r="G1074" s="981"/>
      <c r="H1074" s="565"/>
      <c r="I1074" s="565"/>
      <c r="J1074" s="565"/>
      <c r="K1074" s="565"/>
      <c r="L1074" s="565"/>
      <c r="M1074" s="565"/>
      <c r="N1074" s="565"/>
      <c r="O1074" s="565"/>
      <c r="P1074" s="565"/>
    </row>
    <row r="1075" spans="1:16" ht="18">
      <c r="A1075" s="565"/>
      <c r="B1075" s="565"/>
      <c r="C1075" s="565"/>
      <c r="D1075" s="978"/>
      <c r="E1075" s="978"/>
      <c r="F1075" s="981"/>
      <c r="G1075" s="981"/>
      <c r="H1075" s="565"/>
      <c r="I1075" s="565"/>
      <c r="J1075" s="565"/>
      <c r="K1075" s="565"/>
      <c r="L1075" s="565"/>
      <c r="M1075" s="565"/>
      <c r="N1075" s="565"/>
      <c r="O1075" s="565"/>
      <c r="P1075" s="565"/>
    </row>
    <row r="1076" spans="1:16" ht="18">
      <c r="A1076" s="565"/>
      <c r="B1076" s="565"/>
      <c r="C1076" s="565"/>
      <c r="D1076" s="978"/>
      <c r="E1076" s="978"/>
      <c r="F1076" s="981"/>
      <c r="G1076" s="981"/>
      <c r="H1076" s="565"/>
      <c r="I1076" s="565"/>
      <c r="J1076" s="565"/>
      <c r="K1076" s="565"/>
      <c r="L1076" s="565"/>
      <c r="M1076" s="565"/>
      <c r="N1076" s="565"/>
      <c r="O1076" s="565"/>
      <c r="P1076" s="565"/>
    </row>
    <row r="1077" spans="1:16" ht="18">
      <c r="A1077" s="565"/>
      <c r="B1077" s="565"/>
      <c r="C1077" s="565"/>
      <c r="D1077" s="978"/>
      <c r="E1077" s="978"/>
      <c r="F1077" s="981"/>
      <c r="G1077" s="981"/>
      <c r="H1077" s="565"/>
      <c r="I1077" s="565"/>
      <c r="J1077" s="565"/>
      <c r="K1077" s="565"/>
      <c r="L1077" s="565"/>
      <c r="M1077" s="565"/>
      <c r="N1077" s="565"/>
      <c r="O1077" s="565"/>
      <c r="P1077" s="565"/>
    </row>
    <row r="1078" spans="1:16" ht="18">
      <c r="A1078" s="565"/>
      <c r="B1078" s="565"/>
      <c r="C1078" s="565"/>
      <c r="D1078" s="565"/>
      <c r="E1078" s="978"/>
      <c r="F1078" s="979"/>
      <c r="G1078" s="979"/>
      <c r="H1078" s="565"/>
      <c r="I1078" s="565"/>
      <c r="J1078" s="980"/>
      <c r="K1078" s="980"/>
      <c r="L1078" s="565"/>
      <c r="M1078" s="565"/>
      <c r="N1078" s="565"/>
      <c r="O1078" s="565"/>
      <c r="P1078" s="565"/>
    </row>
    <row r="1079" spans="1:16" ht="18">
      <c r="A1079" s="565"/>
      <c r="B1079" s="565"/>
      <c r="C1079" s="565"/>
      <c r="D1079" s="565"/>
      <c r="E1079" s="978"/>
      <c r="F1079" s="981"/>
      <c r="G1079" s="981"/>
      <c r="H1079" s="565"/>
      <c r="I1079" s="565"/>
      <c r="J1079" s="980"/>
      <c r="K1079" s="565"/>
      <c r="L1079" s="565"/>
      <c r="M1079" s="565"/>
      <c r="N1079" s="565"/>
      <c r="O1079" s="565"/>
      <c r="P1079" s="565"/>
    </row>
    <row r="1080" spans="1:16" ht="18">
      <c r="A1080" s="565"/>
      <c r="B1080" s="565"/>
      <c r="C1080" s="565"/>
      <c r="D1080" s="565"/>
      <c r="E1080" s="978"/>
      <c r="F1080" s="981"/>
      <c r="G1080" s="981"/>
      <c r="H1080" s="565"/>
      <c r="I1080" s="565"/>
      <c r="J1080" s="980"/>
      <c r="K1080" s="565"/>
      <c r="L1080" s="565"/>
      <c r="M1080" s="565"/>
      <c r="N1080" s="565"/>
      <c r="O1080" s="565"/>
      <c r="P1080" s="565"/>
    </row>
    <row r="1081" spans="1:16" ht="18">
      <c r="A1081" s="565"/>
      <c r="B1081" s="565"/>
      <c r="C1081" s="565"/>
      <c r="D1081" s="565"/>
      <c r="E1081" s="978"/>
      <c r="F1081" s="981"/>
      <c r="G1081" s="979"/>
      <c r="H1081" s="565"/>
      <c r="I1081" s="565"/>
      <c r="J1081" s="565"/>
      <c r="K1081" s="980"/>
      <c r="L1081" s="565"/>
      <c r="M1081" s="565"/>
      <c r="N1081" s="565"/>
      <c r="O1081" s="565"/>
      <c r="P1081" s="565"/>
    </row>
    <row r="1082" spans="1:16" ht="18">
      <c r="A1082" s="565"/>
      <c r="B1082" s="565"/>
      <c r="C1082" s="565"/>
      <c r="D1082" s="978"/>
      <c r="E1082" s="978"/>
      <c r="F1082" s="981"/>
      <c r="G1082" s="981"/>
      <c r="H1082" s="565"/>
      <c r="I1082" s="565"/>
      <c r="J1082" s="565"/>
      <c r="K1082" s="565"/>
      <c r="L1082" s="565"/>
      <c r="M1082" s="565"/>
      <c r="N1082" s="565"/>
      <c r="O1082" s="565"/>
      <c r="P1082" s="565"/>
    </row>
    <row r="1083" spans="1:16" ht="18">
      <c r="A1083" s="565"/>
      <c r="B1083" s="565"/>
      <c r="C1083" s="565"/>
      <c r="D1083" s="565"/>
      <c r="E1083" s="565"/>
      <c r="F1083" s="981"/>
      <c r="G1083" s="981"/>
      <c r="H1083" s="565"/>
      <c r="I1083" s="565"/>
      <c r="J1083" s="565"/>
      <c r="K1083" s="980"/>
      <c r="L1083" s="565"/>
      <c r="M1083" s="565"/>
      <c r="N1083" s="565"/>
      <c r="O1083" s="565"/>
      <c r="P1083" s="565"/>
    </row>
    <row r="1084" spans="1:16" ht="18">
      <c r="A1084" s="565"/>
      <c r="B1084" s="565"/>
      <c r="C1084" s="565"/>
      <c r="D1084" s="565"/>
      <c r="E1084" s="978"/>
      <c r="F1084" s="981"/>
      <c r="G1084" s="981"/>
      <c r="H1084" s="565"/>
      <c r="I1084" s="565"/>
      <c r="J1084" s="565"/>
      <c r="K1084" s="980"/>
      <c r="L1084" s="565"/>
      <c r="M1084" s="565"/>
      <c r="N1084" s="565"/>
      <c r="O1084" s="565"/>
      <c r="P1084" s="565"/>
    </row>
    <row r="1085" spans="1:16" ht="18">
      <c r="A1085" s="565"/>
      <c r="B1085" s="565"/>
      <c r="C1085" s="565"/>
      <c r="D1085" s="978"/>
      <c r="E1085" s="978"/>
      <c r="F1085" s="981"/>
      <c r="G1085" s="981"/>
      <c r="H1085" s="565"/>
      <c r="I1085" s="565"/>
      <c r="J1085" s="565"/>
      <c r="K1085" s="565"/>
      <c r="L1085" s="565"/>
      <c r="M1085" s="565"/>
      <c r="N1085" s="565"/>
      <c r="O1085" s="565"/>
      <c r="P1085" s="565"/>
    </row>
    <row r="1086" spans="1:16" ht="18">
      <c r="A1086" s="565"/>
      <c r="B1086" s="565"/>
      <c r="C1086" s="565"/>
      <c r="D1086" s="978"/>
      <c r="E1086" s="978"/>
      <c r="F1086" s="981"/>
      <c r="G1086" s="981"/>
      <c r="H1086" s="565"/>
      <c r="I1086" s="565"/>
      <c r="J1086" s="565"/>
      <c r="K1086" s="565"/>
      <c r="L1086" s="565"/>
      <c r="M1086" s="565"/>
      <c r="N1086" s="565"/>
      <c r="O1086" s="565"/>
      <c r="P1086" s="565"/>
    </row>
    <row r="1087" spans="1:16" ht="18">
      <c r="A1087" s="565"/>
      <c r="B1087" s="565"/>
      <c r="C1087" s="565"/>
      <c r="D1087" s="978"/>
      <c r="E1087" s="978"/>
      <c r="F1087" s="981"/>
      <c r="G1087" s="981"/>
      <c r="H1087" s="565"/>
      <c r="I1087" s="565"/>
      <c r="J1087" s="565"/>
      <c r="K1087" s="565"/>
      <c r="L1087" s="565"/>
      <c r="M1087" s="565"/>
      <c r="N1087" s="565"/>
      <c r="O1087" s="565"/>
      <c r="P1087" s="565"/>
    </row>
    <row r="1088" spans="1:16" ht="18">
      <c r="A1088" s="565"/>
      <c r="B1088" s="565"/>
      <c r="C1088" s="565"/>
      <c r="D1088" s="978"/>
      <c r="E1088" s="978"/>
      <c r="F1088" s="981"/>
      <c r="G1088" s="981"/>
      <c r="H1088" s="565"/>
      <c r="I1088" s="565"/>
      <c r="J1088" s="565"/>
      <c r="K1088" s="565"/>
      <c r="L1088" s="565"/>
      <c r="M1088" s="565"/>
      <c r="N1088" s="565"/>
      <c r="O1088" s="565"/>
      <c r="P1088" s="565"/>
    </row>
    <row r="1089" spans="1:16" ht="18">
      <c r="A1089" s="565"/>
      <c r="B1089" s="565"/>
      <c r="C1089" s="565"/>
      <c r="D1089" s="978"/>
      <c r="E1089" s="978"/>
      <c r="F1089" s="981"/>
      <c r="G1089" s="981"/>
      <c r="H1089" s="565"/>
      <c r="I1089" s="565"/>
      <c r="J1089" s="565"/>
      <c r="K1089" s="565"/>
      <c r="L1089" s="565"/>
      <c r="M1089" s="565"/>
      <c r="N1089" s="565"/>
      <c r="O1089" s="565"/>
      <c r="P1089" s="565"/>
    </row>
    <row r="1090" spans="1:16" ht="18">
      <c r="A1090" s="565"/>
      <c r="B1090" s="565"/>
      <c r="C1090" s="565"/>
      <c r="D1090" s="978"/>
      <c r="E1090" s="978"/>
      <c r="F1090" s="981"/>
      <c r="G1090" s="981"/>
      <c r="H1090" s="565"/>
      <c r="I1090" s="565"/>
      <c r="J1090" s="565"/>
      <c r="K1090" s="565"/>
      <c r="L1090" s="565"/>
      <c r="M1090" s="565"/>
      <c r="N1090" s="565"/>
      <c r="O1090" s="565"/>
      <c r="P1090" s="565"/>
    </row>
    <row r="1091" spans="1:16" ht="18">
      <c r="A1091" s="565"/>
      <c r="B1091" s="565"/>
      <c r="C1091" s="565"/>
      <c r="D1091" s="978"/>
      <c r="E1091" s="978"/>
      <c r="F1091" s="981"/>
      <c r="G1091" s="981"/>
      <c r="H1091" s="565"/>
      <c r="I1091" s="565"/>
      <c r="J1091" s="565"/>
      <c r="K1091" s="565"/>
      <c r="L1091" s="565"/>
      <c r="M1091" s="565"/>
      <c r="N1091" s="565"/>
      <c r="O1091" s="565"/>
      <c r="P1091" s="565"/>
    </row>
    <row r="1092" spans="1:16" ht="18">
      <c r="A1092" s="565"/>
      <c r="B1092" s="565"/>
      <c r="C1092" s="565"/>
      <c r="D1092" s="978"/>
      <c r="E1092" s="978"/>
      <c r="F1092" s="981"/>
      <c r="G1092" s="981"/>
      <c r="H1092" s="565"/>
      <c r="I1092" s="565"/>
      <c r="J1092" s="565"/>
      <c r="K1092" s="565"/>
      <c r="L1092" s="565"/>
      <c r="M1092" s="565"/>
      <c r="N1092" s="565"/>
      <c r="O1092" s="565"/>
      <c r="P1092" s="565"/>
    </row>
    <row r="1093" spans="1:16" ht="18">
      <c r="A1093" s="565"/>
      <c r="B1093" s="565"/>
      <c r="C1093" s="565"/>
      <c r="D1093" s="978"/>
      <c r="E1093" s="978"/>
      <c r="F1093" s="981"/>
      <c r="G1093" s="981"/>
      <c r="H1093" s="565"/>
      <c r="I1093" s="565"/>
      <c r="J1093" s="565"/>
      <c r="K1093" s="565"/>
      <c r="L1093" s="565"/>
      <c r="M1093" s="565"/>
      <c r="N1093" s="565"/>
      <c r="O1093" s="565"/>
      <c r="P1093" s="565"/>
    </row>
    <row r="1094" spans="1:16" ht="18">
      <c r="A1094" s="565"/>
      <c r="B1094" s="565"/>
      <c r="C1094" s="565"/>
      <c r="D1094" s="978"/>
      <c r="E1094" s="978"/>
      <c r="F1094" s="981"/>
      <c r="G1094" s="981"/>
      <c r="H1094" s="565"/>
      <c r="I1094" s="565"/>
      <c r="J1094" s="565"/>
      <c r="K1094" s="565"/>
      <c r="L1094" s="565"/>
      <c r="M1094" s="565"/>
      <c r="N1094" s="565"/>
      <c r="O1094" s="565"/>
      <c r="P1094" s="565"/>
    </row>
    <row r="1095" spans="1:16" ht="18">
      <c r="A1095" s="565"/>
      <c r="B1095" s="565"/>
      <c r="C1095" s="565"/>
      <c r="D1095" s="978"/>
      <c r="E1095" s="978"/>
      <c r="F1095" s="981"/>
      <c r="G1095" s="981"/>
      <c r="H1095" s="565"/>
      <c r="I1095" s="565"/>
      <c r="J1095" s="565"/>
      <c r="K1095" s="565"/>
      <c r="L1095" s="565"/>
      <c r="M1095" s="565"/>
      <c r="N1095" s="565"/>
      <c r="O1095" s="565"/>
      <c r="P1095" s="565"/>
    </row>
    <row r="1096" spans="1:16" ht="18">
      <c r="A1096" s="565"/>
      <c r="B1096" s="565"/>
      <c r="C1096" s="565"/>
      <c r="D1096" s="978"/>
      <c r="E1096" s="978"/>
      <c r="F1096" s="981"/>
      <c r="G1096" s="981"/>
      <c r="H1096" s="565"/>
      <c r="I1096" s="565"/>
      <c r="J1096" s="565"/>
      <c r="K1096" s="565"/>
      <c r="L1096" s="565"/>
      <c r="M1096" s="565"/>
      <c r="N1096" s="565"/>
      <c r="O1096" s="565"/>
      <c r="P1096" s="565"/>
    </row>
    <row r="1097" spans="1:16" ht="18">
      <c r="A1097" s="565"/>
      <c r="B1097" s="565"/>
      <c r="C1097" s="565"/>
      <c r="D1097" s="978"/>
      <c r="E1097" s="978"/>
      <c r="F1097" s="981"/>
      <c r="G1097" s="981"/>
      <c r="H1097" s="565"/>
      <c r="I1097" s="565"/>
      <c r="J1097" s="565"/>
      <c r="K1097" s="565"/>
      <c r="L1097" s="565"/>
      <c r="M1097" s="565"/>
      <c r="N1097" s="565"/>
      <c r="O1097" s="565"/>
      <c r="P1097" s="565"/>
    </row>
    <row r="1098" spans="1:16" ht="18">
      <c r="A1098" s="565"/>
      <c r="B1098" s="565"/>
      <c r="C1098" s="565"/>
      <c r="D1098" s="978"/>
      <c r="E1098" s="978"/>
      <c r="F1098" s="981"/>
      <c r="G1098" s="981"/>
      <c r="H1098" s="565"/>
      <c r="I1098" s="565"/>
      <c r="J1098" s="565"/>
      <c r="K1098" s="565"/>
      <c r="L1098" s="565"/>
      <c r="M1098" s="565"/>
      <c r="N1098" s="565"/>
      <c r="O1098" s="565"/>
      <c r="P1098" s="565"/>
    </row>
    <row r="1099" spans="1:16" ht="18">
      <c r="A1099" s="565"/>
      <c r="B1099" s="565"/>
      <c r="C1099" s="565"/>
      <c r="D1099" s="978"/>
      <c r="E1099" s="978"/>
      <c r="F1099" s="981"/>
      <c r="G1099" s="981"/>
      <c r="H1099" s="565"/>
      <c r="I1099" s="565"/>
      <c r="J1099" s="565"/>
      <c r="K1099" s="565"/>
      <c r="L1099" s="565"/>
      <c r="M1099" s="565"/>
      <c r="N1099" s="565"/>
      <c r="O1099" s="565"/>
      <c r="P1099" s="565"/>
    </row>
    <row r="1100" spans="1:16" ht="18">
      <c r="A1100" s="565"/>
      <c r="B1100" s="565"/>
      <c r="C1100" s="565"/>
      <c r="D1100" s="978"/>
      <c r="E1100" s="978"/>
      <c r="F1100" s="981"/>
      <c r="G1100" s="981"/>
      <c r="H1100" s="565"/>
      <c r="I1100" s="565"/>
      <c r="J1100" s="565"/>
      <c r="K1100" s="565"/>
      <c r="L1100" s="565"/>
      <c r="M1100" s="565"/>
      <c r="N1100" s="565"/>
      <c r="O1100" s="565"/>
      <c r="P1100" s="565"/>
    </row>
    <row r="1101" spans="1:16" ht="18">
      <c r="A1101" s="565"/>
      <c r="B1101" s="565"/>
      <c r="C1101" s="565"/>
      <c r="D1101" s="978"/>
      <c r="E1101" s="978"/>
      <c r="F1101" s="981"/>
      <c r="G1101" s="981"/>
      <c r="H1101" s="565"/>
      <c r="I1101" s="565"/>
      <c r="J1101" s="565"/>
      <c r="K1101" s="565"/>
      <c r="L1101" s="565"/>
      <c r="M1101" s="565"/>
      <c r="N1101" s="565"/>
      <c r="O1101" s="565"/>
      <c r="P1101" s="565"/>
    </row>
    <row r="1102" spans="1:16" ht="18">
      <c r="A1102" s="565"/>
      <c r="B1102" s="565"/>
      <c r="C1102" s="565"/>
      <c r="D1102" s="978"/>
      <c r="E1102" s="978"/>
      <c r="F1102" s="981"/>
      <c r="G1102" s="981"/>
      <c r="H1102" s="565"/>
      <c r="I1102" s="565"/>
      <c r="J1102" s="565"/>
      <c r="K1102" s="565"/>
      <c r="L1102" s="565"/>
      <c r="M1102" s="565"/>
      <c r="N1102" s="565"/>
      <c r="O1102" s="565"/>
      <c r="P1102" s="565"/>
    </row>
    <row r="1103" spans="1:16" ht="18">
      <c r="A1103" s="565"/>
      <c r="B1103" s="565"/>
      <c r="C1103" s="565"/>
      <c r="D1103" s="978"/>
      <c r="E1103" s="978"/>
      <c r="F1103" s="981"/>
      <c r="G1103" s="981"/>
      <c r="H1103" s="565"/>
      <c r="I1103" s="565"/>
      <c r="J1103" s="565"/>
      <c r="K1103" s="565"/>
      <c r="L1103" s="565"/>
      <c r="M1103" s="565"/>
      <c r="N1103" s="565"/>
      <c r="O1103" s="565"/>
      <c r="P1103" s="565"/>
    </row>
    <row r="1104" spans="1:16" ht="18">
      <c r="A1104" s="565"/>
      <c r="B1104" s="565"/>
      <c r="C1104" s="565"/>
      <c r="D1104" s="978"/>
      <c r="E1104" s="978"/>
      <c r="F1104" s="981"/>
      <c r="G1104" s="981"/>
      <c r="H1104" s="565"/>
      <c r="I1104" s="565"/>
      <c r="J1104" s="565"/>
      <c r="K1104" s="565"/>
      <c r="L1104" s="565"/>
      <c r="M1104" s="565"/>
      <c r="N1104" s="565"/>
      <c r="O1104" s="565"/>
      <c r="P1104" s="565"/>
    </row>
    <row r="1105" spans="1:16" ht="18">
      <c r="A1105" s="565"/>
      <c r="B1105" s="565"/>
      <c r="C1105" s="565"/>
      <c r="D1105" s="978"/>
      <c r="E1105" s="978"/>
      <c r="F1105" s="981"/>
      <c r="G1105" s="981"/>
      <c r="H1105" s="565"/>
      <c r="I1105" s="565"/>
      <c r="J1105" s="565"/>
      <c r="K1105" s="565"/>
      <c r="L1105" s="565"/>
      <c r="M1105" s="565"/>
      <c r="N1105" s="565"/>
      <c r="O1105" s="565"/>
      <c r="P1105" s="565"/>
    </row>
    <row r="1106" spans="1:16" ht="18">
      <c r="A1106" s="565"/>
      <c r="B1106" s="565"/>
      <c r="C1106" s="565"/>
      <c r="D1106" s="978"/>
      <c r="E1106" s="978"/>
      <c r="F1106" s="981"/>
      <c r="G1106" s="981"/>
      <c r="H1106" s="565"/>
      <c r="I1106" s="565"/>
      <c r="J1106" s="565"/>
      <c r="K1106" s="565"/>
      <c r="L1106" s="565"/>
      <c r="M1106" s="565"/>
      <c r="N1106" s="565"/>
      <c r="O1106" s="565"/>
      <c r="P1106" s="565"/>
    </row>
    <row r="1107" spans="1:16" ht="18">
      <c r="A1107" s="565"/>
      <c r="B1107" s="565"/>
      <c r="C1107" s="565"/>
      <c r="D1107" s="978"/>
      <c r="E1107" s="978"/>
      <c r="F1107" s="981"/>
      <c r="G1107" s="981"/>
      <c r="H1107" s="565"/>
      <c r="I1107" s="565"/>
      <c r="J1107" s="565"/>
      <c r="K1107" s="565"/>
      <c r="L1107" s="565"/>
      <c r="M1107" s="565"/>
      <c r="N1107" s="565"/>
      <c r="O1107" s="565"/>
      <c r="P1107" s="565"/>
    </row>
    <row r="1108" spans="1:16" ht="18">
      <c r="A1108" s="565"/>
      <c r="B1108" s="565"/>
      <c r="C1108" s="565"/>
      <c r="D1108" s="978"/>
      <c r="E1108" s="978"/>
      <c r="F1108" s="981"/>
      <c r="G1108" s="981"/>
      <c r="H1108" s="565"/>
      <c r="I1108" s="565"/>
      <c r="J1108" s="565"/>
      <c r="K1108" s="565"/>
      <c r="L1108" s="565"/>
      <c r="M1108" s="565"/>
      <c r="N1108" s="565"/>
      <c r="O1108" s="565"/>
      <c r="P1108" s="565"/>
    </row>
    <row r="1109" spans="1:16" ht="18">
      <c r="A1109" s="565"/>
      <c r="B1109" s="565"/>
      <c r="C1109" s="565"/>
      <c r="D1109" s="978"/>
      <c r="E1109" s="978"/>
      <c r="F1109" s="981"/>
      <c r="G1109" s="981"/>
      <c r="H1109" s="565"/>
      <c r="I1109" s="565"/>
      <c r="J1109" s="565"/>
      <c r="K1109" s="565"/>
      <c r="L1109" s="565"/>
      <c r="M1109" s="565"/>
      <c r="N1109" s="565"/>
      <c r="O1109" s="565"/>
      <c r="P1109" s="565"/>
    </row>
    <row r="1110" spans="1:16" ht="18">
      <c r="A1110" s="565"/>
      <c r="B1110" s="565"/>
      <c r="C1110" s="565"/>
      <c r="D1110" s="565"/>
      <c r="E1110" s="978"/>
      <c r="F1110" s="979"/>
      <c r="G1110" s="979"/>
      <c r="H1110" s="565"/>
      <c r="I1110" s="565"/>
      <c r="J1110" s="980"/>
      <c r="K1110" s="980"/>
      <c r="L1110" s="565"/>
      <c r="M1110" s="565"/>
      <c r="N1110" s="565"/>
      <c r="O1110" s="565"/>
      <c r="P1110" s="565"/>
    </row>
    <row r="1111" spans="1:16" ht="18">
      <c r="A1111" s="565"/>
      <c r="B1111" s="565"/>
      <c r="C1111" s="565"/>
      <c r="D1111" s="565"/>
      <c r="E1111" s="978"/>
      <c r="F1111" s="979"/>
      <c r="G1111" s="981"/>
      <c r="H1111" s="565"/>
      <c r="I1111" s="565"/>
      <c r="J1111" s="980"/>
      <c r="K1111" s="980"/>
      <c r="L1111" s="565"/>
      <c r="M1111" s="565"/>
      <c r="N1111" s="565"/>
      <c r="O1111" s="565"/>
      <c r="P1111" s="565"/>
    </row>
    <row r="1112" spans="1:16" ht="18">
      <c r="A1112" s="565"/>
      <c r="B1112" s="565"/>
      <c r="C1112" s="565"/>
      <c r="D1112" s="565"/>
      <c r="E1112" s="978"/>
      <c r="F1112" s="979"/>
      <c r="G1112" s="981"/>
      <c r="H1112" s="565"/>
      <c r="I1112" s="565"/>
      <c r="J1112" s="980"/>
      <c r="K1112" s="980"/>
      <c r="L1112" s="565"/>
      <c r="M1112" s="565"/>
      <c r="N1112" s="565"/>
      <c r="O1112" s="565"/>
      <c r="P1112" s="565"/>
    </row>
    <row r="1113" spans="1:16" ht="18">
      <c r="A1113" s="565"/>
      <c r="B1113" s="565"/>
      <c r="C1113" s="565"/>
      <c r="D1113" s="565"/>
      <c r="E1113" s="978"/>
      <c r="F1113" s="981"/>
      <c r="G1113" s="981"/>
      <c r="H1113" s="565"/>
      <c r="I1113" s="565"/>
      <c r="J1113" s="565"/>
      <c r="K1113" s="980"/>
      <c r="L1113" s="565"/>
      <c r="M1113" s="565"/>
      <c r="N1113" s="565"/>
      <c r="O1113" s="565"/>
      <c r="P1113" s="565"/>
    </row>
    <row r="1114" spans="1:16" ht="18">
      <c r="A1114" s="565"/>
      <c r="B1114" s="565"/>
      <c r="C1114" s="565"/>
      <c r="D1114" s="978"/>
      <c r="E1114" s="978"/>
      <c r="F1114" s="981"/>
      <c r="G1114" s="981"/>
      <c r="H1114" s="565"/>
      <c r="I1114" s="565"/>
      <c r="J1114" s="565"/>
      <c r="K1114" s="565"/>
      <c r="L1114" s="565"/>
      <c r="M1114" s="565"/>
      <c r="N1114" s="565"/>
      <c r="O1114" s="565"/>
      <c r="P1114" s="565"/>
    </row>
    <row r="1115" spans="1:16" ht="18">
      <c r="A1115" s="565"/>
      <c r="B1115" s="565"/>
      <c r="C1115" s="565"/>
      <c r="D1115" s="565"/>
      <c r="E1115" s="565"/>
      <c r="F1115" s="981"/>
      <c r="G1115" s="981"/>
      <c r="H1115" s="565"/>
      <c r="I1115" s="565"/>
      <c r="J1115" s="565"/>
      <c r="K1115" s="980"/>
      <c r="L1115" s="565"/>
      <c r="M1115" s="565"/>
      <c r="N1115" s="565"/>
      <c r="O1115" s="565"/>
      <c r="P1115" s="565"/>
    </row>
    <row r="1116" spans="1:16" ht="18">
      <c r="A1116" s="565"/>
      <c r="B1116" s="565"/>
      <c r="C1116" s="565"/>
      <c r="D1116" s="565"/>
      <c r="E1116" s="978"/>
      <c r="F1116" s="981"/>
      <c r="G1116" s="981"/>
      <c r="H1116" s="565"/>
      <c r="I1116" s="565"/>
      <c r="J1116" s="565"/>
      <c r="K1116" s="980"/>
      <c r="L1116" s="565"/>
      <c r="M1116" s="565"/>
      <c r="N1116" s="565"/>
      <c r="O1116" s="565"/>
      <c r="P1116" s="565"/>
    </row>
    <row r="1117" spans="1:16" ht="18">
      <c r="A1117" s="565"/>
      <c r="B1117" s="565"/>
      <c r="C1117" s="565"/>
      <c r="D1117" s="978"/>
      <c r="E1117" s="978"/>
      <c r="F1117" s="981"/>
      <c r="G1117" s="981"/>
      <c r="H1117" s="565"/>
      <c r="I1117" s="565"/>
      <c r="J1117" s="565"/>
      <c r="K1117" s="565"/>
      <c r="L1117" s="565"/>
      <c r="M1117" s="565"/>
      <c r="N1117" s="565"/>
      <c r="O1117" s="565"/>
      <c r="P1117" s="565"/>
    </row>
    <row r="1118" spans="1:16" ht="18">
      <c r="A1118" s="565"/>
      <c r="B1118" s="565"/>
      <c r="C1118" s="565"/>
      <c r="D1118" s="978"/>
      <c r="E1118" s="978"/>
      <c r="F1118" s="981"/>
      <c r="G1118" s="981"/>
      <c r="H1118" s="565"/>
      <c r="I1118" s="565"/>
      <c r="J1118" s="565"/>
      <c r="K1118" s="565"/>
      <c r="L1118" s="565"/>
      <c r="M1118" s="565"/>
      <c r="N1118" s="565"/>
      <c r="O1118" s="565"/>
      <c r="P1118" s="565"/>
    </row>
    <row r="1119" spans="1:16" ht="18">
      <c r="A1119" s="565"/>
      <c r="B1119" s="565"/>
      <c r="C1119" s="565"/>
      <c r="D1119" s="978"/>
      <c r="E1119" s="978"/>
      <c r="F1119" s="981"/>
      <c r="G1119" s="981"/>
      <c r="H1119" s="565"/>
      <c r="I1119" s="565"/>
      <c r="J1119" s="565"/>
      <c r="K1119" s="565"/>
      <c r="L1119" s="565"/>
      <c r="M1119" s="565"/>
      <c r="N1119" s="565"/>
      <c r="O1119" s="565"/>
      <c r="P1119" s="565"/>
    </row>
    <row r="1120" spans="1:16" ht="18">
      <c r="A1120" s="565"/>
      <c r="B1120" s="565"/>
      <c r="C1120" s="565"/>
      <c r="D1120" s="978"/>
      <c r="E1120" s="978"/>
      <c r="F1120" s="981"/>
      <c r="G1120" s="981"/>
      <c r="H1120" s="565"/>
      <c r="I1120" s="565"/>
      <c r="J1120" s="565"/>
      <c r="K1120" s="565"/>
      <c r="L1120" s="565"/>
      <c r="M1120" s="565"/>
      <c r="N1120" s="565"/>
      <c r="O1120" s="565"/>
      <c r="P1120" s="565"/>
    </row>
    <row r="1121" spans="1:16" ht="18">
      <c r="A1121" s="565"/>
      <c r="B1121" s="565"/>
      <c r="C1121" s="565"/>
      <c r="D1121" s="978"/>
      <c r="E1121" s="978"/>
      <c r="F1121" s="981"/>
      <c r="G1121" s="981"/>
      <c r="H1121" s="565"/>
      <c r="I1121" s="565"/>
      <c r="J1121" s="565"/>
      <c r="K1121" s="565"/>
      <c r="L1121" s="565"/>
      <c r="M1121" s="565"/>
      <c r="N1121" s="565"/>
      <c r="O1121" s="565"/>
      <c r="P1121" s="565"/>
    </row>
    <row r="1122" spans="1:16" ht="18">
      <c r="A1122" s="565"/>
      <c r="B1122" s="565"/>
      <c r="C1122" s="565"/>
      <c r="D1122" s="978"/>
      <c r="E1122" s="978"/>
      <c r="F1122" s="981"/>
      <c r="G1122" s="981"/>
      <c r="H1122" s="565"/>
      <c r="I1122" s="565"/>
      <c r="J1122" s="565"/>
      <c r="K1122" s="565"/>
      <c r="L1122" s="565"/>
      <c r="M1122" s="565"/>
      <c r="N1122" s="565"/>
      <c r="O1122" s="565"/>
      <c r="P1122" s="565"/>
    </row>
    <row r="1123" spans="1:16" ht="18">
      <c r="A1123" s="565"/>
      <c r="B1123" s="565"/>
      <c r="C1123" s="565"/>
      <c r="D1123" s="978"/>
      <c r="E1123" s="978"/>
      <c r="F1123" s="981"/>
      <c r="G1123" s="981"/>
      <c r="H1123" s="565"/>
      <c r="I1123" s="565"/>
      <c r="J1123" s="565"/>
      <c r="K1123" s="565"/>
      <c r="L1123" s="565"/>
      <c r="M1123" s="565"/>
      <c r="N1123" s="565"/>
      <c r="O1123" s="565"/>
      <c r="P1123" s="565"/>
    </row>
    <row r="1124" spans="1:16" ht="18">
      <c r="A1124" s="565"/>
      <c r="B1124" s="565"/>
      <c r="C1124" s="565"/>
      <c r="D1124" s="978"/>
      <c r="E1124" s="978"/>
      <c r="F1124" s="981"/>
      <c r="G1124" s="981"/>
      <c r="H1124" s="565"/>
      <c r="I1124" s="565"/>
      <c r="J1124" s="565"/>
      <c r="K1124" s="565"/>
      <c r="L1124" s="565"/>
      <c r="M1124" s="565"/>
      <c r="N1124" s="565"/>
      <c r="O1124" s="565"/>
      <c r="P1124" s="565"/>
    </row>
    <row r="1125" spans="1:16" ht="18">
      <c r="A1125" s="565"/>
      <c r="B1125" s="565"/>
      <c r="C1125" s="565"/>
      <c r="D1125" s="978"/>
      <c r="E1125" s="978"/>
      <c r="F1125" s="981"/>
      <c r="G1125" s="981"/>
      <c r="H1125" s="565"/>
      <c r="I1125" s="565"/>
      <c r="J1125" s="565"/>
      <c r="K1125" s="565"/>
      <c r="L1125" s="565"/>
      <c r="M1125" s="565"/>
      <c r="N1125" s="565"/>
      <c r="O1125" s="565"/>
      <c r="P1125" s="565"/>
    </row>
    <row r="1126" spans="1:16" ht="18">
      <c r="A1126" s="565"/>
      <c r="B1126" s="565"/>
      <c r="C1126" s="565"/>
      <c r="D1126" s="978"/>
      <c r="E1126" s="978"/>
      <c r="F1126" s="981"/>
      <c r="G1126" s="981"/>
      <c r="H1126" s="565"/>
      <c r="I1126" s="565"/>
      <c r="J1126" s="565"/>
      <c r="K1126" s="565"/>
      <c r="L1126" s="565"/>
      <c r="M1126" s="565"/>
      <c r="N1126" s="565"/>
      <c r="O1126" s="565"/>
      <c r="P1126" s="565"/>
    </row>
    <row r="1127" spans="1:16" ht="18">
      <c r="A1127" s="565"/>
      <c r="B1127" s="565"/>
      <c r="C1127" s="565"/>
      <c r="D1127" s="978"/>
      <c r="E1127" s="978"/>
      <c r="F1127" s="981"/>
      <c r="G1127" s="981"/>
      <c r="H1127" s="565"/>
      <c r="I1127" s="565"/>
      <c r="J1127" s="565"/>
      <c r="K1127" s="565"/>
      <c r="L1127" s="565"/>
      <c r="M1127" s="565"/>
      <c r="N1127" s="565"/>
      <c r="O1127" s="565"/>
      <c r="P1127" s="565"/>
    </row>
    <row r="1128" spans="1:16" ht="18">
      <c r="A1128" s="565"/>
      <c r="B1128" s="565"/>
      <c r="C1128" s="565"/>
      <c r="D1128" s="978"/>
      <c r="E1128" s="978"/>
      <c r="F1128" s="981"/>
      <c r="G1128" s="981"/>
      <c r="H1128" s="565"/>
      <c r="I1128" s="565"/>
      <c r="J1128" s="565"/>
      <c r="K1128" s="565"/>
      <c r="L1128" s="565"/>
      <c r="M1128" s="565"/>
      <c r="N1128" s="565"/>
      <c r="O1128" s="565"/>
      <c r="P1128" s="565"/>
    </row>
    <row r="1129" spans="1:16" ht="18">
      <c r="A1129" s="565"/>
      <c r="B1129" s="565"/>
      <c r="C1129" s="565"/>
      <c r="D1129" s="978"/>
      <c r="E1129" s="978"/>
      <c r="F1129" s="981"/>
      <c r="G1129" s="981"/>
      <c r="H1129" s="565"/>
      <c r="I1129" s="565"/>
      <c r="J1129" s="565"/>
      <c r="K1129" s="565"/>
      <c r="L1129" s="565"/>
      <c r="M1129" s="565"/>
      <c r="N1129" s="565"/>
      <c r="O1129" s="565"/>
      <c r="P1129" s="565"/>
    </row>
    <row r="1130" spans="1:16" ht="18">
      <c r="A1130" s="565"/>
      <c r="B1130" s="565"/>
      <c r="C1130" s="565"/>
      <c r="D1130" s="978"/>
      <c r="E1130" s="978"/>
      <c r="F1130" s="981"/>
      <c r="G1130" s="981"/>
      <c r="H1130" s="565"/>
      <c r="I1130" s="565"/>
      <c r="J1130" s="565"/>
      <c r="K1130" s="565"/>
      <c r="L1130" s="565"/>
      <c r="M1130" s="565"/>
      <c r="N1130" s="565"/>
      <c r="O1130" s="565"/>
      <c r="P1130" s="565"/>
    </row>
    <row r="1131" spans="1:16" ht="18">
      <c r="A1131" s="565"/>
      <c r="B1131" s="565"/>
      <c r="C1131" s="565"/>
      <c r="D1131" s="978"/>
      <c r="E1131" s="978"/>
      <c r="F1131" s="981"/>
      <c r="G1131" s="981"/>
      <c r="H1131" s="565"/>
      <c r="I1131" s="565"/>
      <c r="J1131" s="565"/>
      <c r="K1131" s="565"/>
      <c r="L1131" s="565"/>
      <c r="M1131" s="565"/>
      <c r="N1131" s="565"/>
      <c r="O1131" s="565"/>
      <c r="P1131" s="565"/>
    </row>
    <row r="1132" spans="1:16" ht="18">
      <c r="A1132" s="565"/>
      <c r="B1132" s="565"/>
      <c r="C1132" s="565"/>
      <c r="D1132" s="978"/>
      <c r="E1132" s="978"/>
      <c r="F1132" s="981"/>
      <c r="G1132" s="981"/>
      <c r="H1132" s="565"/>
      <c r="I1132" s="565"/>
      <c r="J1132" s="565"/>
      <c r="K1132" s="565"/>
      <c r="L1132" s="565"/>
      <c r="M1132" s="565"/>
      <c r="N1132" s="565"/>
      <c r="O1132" s="565"/>
      <c r="P1132" s="565"/>
    </row>
    <row r="1133" spans="1:16" ht="18">
      <c r="A1133" s="565"/>
      <c r="B1133" s="565"/>
      <c r="C1133" s="565"/>
      <c r="D1133" s="978"/>
      <c r="E1133" s="978"/>
      <c r="F1133" s="981"/>
      <c r="G1133" s="981"/>
      <c r="H1133" s="565"/>
      <c r="I1133" s="565"/>
      <c r="J1133" s="565"/>
      <c r="K1133" s="565"/>
      <c r="L1133" s="565"/>
      <c r="M1133" s="565"/>
      <c r="N1133" s="565"/>
      <c r="O1133" s="565"/>
      <c r="P1133" s="565"/>
    </row>
    <row r="1134" spans="1:16" ht="18">
      <c r="A1134" s="565"/>
      <c r="B1134" s="565"/>
      <c r="C1134" s="565"/>
      <c r="D1134" s="978"/>
      <c r="E1134" s="978"/>
      <c r="F1134" s="981"/>
      <c r="G1134" s="981"/>
      <c r="H1134" s="565"/>
      <c r="I1134" s="565"/>
      <c r="J1134" s="565"/>
      <c r="K1134" s="565"/>
      <c r="L1134" s="565"/>
      <c r="M1134" s="565"/>
      <c r="N1134" s="565"/>
      <c r="O1134" s="565"/>
      <c r="P1134" s="565"/>
    </row>
    <row r="1135" spans="1:16" ht="18">
      <c r="A1135" s="565"/>
      <c r="B1135" s="565"/>
      <c r="C1135" s="565"/>
      <c r="D1135" s="978"/>
      <c r="E1135" s="978"/>
      <c r="F1135" s="981"/>
      <c r="G1135" s="981"/>
      <c r="H1135" s="565"/>
      <c r="I1135" s="565"/>
      <c r="J1135" s="565"/>
      <c r="K1135" s="565"/>
      <c r="L1135" s="565"/>
      <c r="M1135" s="565"/>
      <c r="N1135" s="565"/>
      <c r="O1135" s="565"/>
      <c r="P1135" s="565"/>
    </row>
    <row r="1136" spans="1:16" ht="18">
      <c r="A1136" s="565"/>
      <c r="B1136" s="565"/>
      <c r="C1136" s="565"/>
      <c r="D1136" s="978"/>
      <c r="E1136" s="978"/>
      <c r="F1136" s="981"/>
      <c r="G1136" s="981"/>
      <c r="H1136" s="565"/>
      <c r="I1136" s="565"/>
      <c r="J1136" s="565"/>
      <c r="K1136" s="565"/>
      <c r="L1136" s="565"/>
      <c r="M1136" s="565"/>
      <c r="N1136" s="565"/>
      <c r="O1136" s="565"/>
      <c r="P1136" s="565"/>
    </row>
    <row r="1137" spans="1:16" ht="18">
      <c r="A1137" s="565"/>
      <c r="B1137" s="565"/>
      <c r="C1137" s="565"/>
      <c r="D1137" s="978"/>
      <c r="E1137" s="978"/>
      <c r="F1137" s="981"/>
      <c r="G1137" s="981"/>
      <c r="H1137" s="565"/>
      <c r="I1137" s="565"/>
      <c r="J1137" s="565"/>
      <c r="K1137" s="565"/>
      <c r="L1137" s="565"/>
      <c r="M1137" s="565"/>
      <c r="N1137" s="565"/>
      <c r="O1137" s="565"/>
      <c r="P1137" s="565"/>
    </row>
    <row r="1138" spans="1:16" ht="18">
      <c r="A1138" s="565"/>
      <c r="B1138" s="565"/>
      <c r="C1138" s="565"/>
      <c r="D1138" s="978"/>
      <c r="E1138" s="978"/>
      <c r="F1138" s="981"/>
      <c r="G1138" s="981"/>
      <c r="H1138" s="565"/>
      <c r="I1138" s="565"/>
      <c r="J1138" s="565"/>
      <c r="K1138" s="565"/>
      <c r="L1138" s="565"/>
      <c r="M1138" s="565"/>
      <c r="N1138" s="565"/>
      <c r="O1138" s="565"/>
      <c r="P1138" s="565"/>
    </row>
    <row r="1139" spans="1:16" ht="18">
      <c r="A1139" s="565"/>
      <c r="B1139" s="565"/>
      <c r="C1139" s="565"/>
      <c r="D1139" s="978"/>
      <c r="E1139" s="978"/>
      <c r="F1139" s="981"/>
      <c r="G1139" s="981"/>
      <c r="H1139" s="565"/>
      <c r="I1139" s="565"/>
      <c r="J1139" s="565"/>
      <c r="K1139" s="565"/>
      <c r="L1139" s="565"/>
      <c r="M1139" s="565"/>
      <c r="N1139" s="565"/>
      <c r="O1139" s="565"/>
      <c r="P1139" s="565"/>
    </row>
    <row r="1140" spans="1:16" ht="18">
      <c r="A1140" s="565"/>
      <c r="B1140" s="565"/>
      <c r="C1140" s="565"/>
      <c r="D1140" s="978"/>
      <c r="E1140" s="978"/>
      <c r="F1140" s="981"/>
      <c r="G1140" s="981"/>
      <c r="H1140" s="565"/>
      <c r="I1140" s="565"/>
      <c r="J1140" s="565"/>
      <c r="K1140" s="565"/>
      <c r="L1140" s="565"/>
      <c r="M1140" s="565"/>
      <c r="N1140" s="565"/>
      <c r="O1140" s="565"/>
      <c r="P1140" s="565"/>
    </row>
    <row r="1141" spans="1:16" ht="18">
      <c r="A1141" s="565"/>
      <c r="B1141" s="565"/>
      <c r="C1141" s="565"/>
      <c r="D1141" s="978"/>
      <c r="E1141" s="978"/>
      <c r="F1141" s="981"/>
      <c r="G1141" s="981"/>
      <c r="H1141" s="565"/>
      <c r="I1141" s="565"/>
      <c r="J1141" s="565"/>
      <c r="K1141" s="565"/>
      <c r="L1141" s="565"/>
      <c r="M1141" s="565"/>
      <c r="N1141" s="565"/>
      <c r="O1141" s="565"/>
      <c r="P1141" s="565"/>
    </row>
    <row r="1142" spans="1:16" ht="18">
      <c r="A1142" s="565"/>
      <c r="B1142" s="565"/>
      <c r="C1142" s="565"/>
      <c r="D1142" s="565"/>
      <c r="E1142" s="978"/>
      <c r="F1142" s="979"/>
      <c r="G1142" s="979"/>
      <c r="H1142" s="565"/>
      <c r="I1142" s="565"/>
      <c r="J1142" s="980"/>
      <c r="K1142" s="980"/>
      <c r="L1142" s="565"/>
      <c r="M1142" s="565"/>
      <c r="N1142" s="565"/>
      <c r="O1142" s="565"/>
      <c r="P1142" s="565"/>
    </row>
    <row r="1143" spans="1:16" ht="18">
      <c r="A1143" s="565"/>
      <c r="B1143" s="565"/>
      <c r="C1143" s="565"/>
      <c r="D1143" s="565"/>
      <c r="E1143" s="978"/>
      <c r="F1143" s="979"/>
      <c r="G1143" s="981"/>
      <c r="H1143" s="565"/>
      <c r="I1143" s="565"/>
      <c r="J1143" s="980"/>
      <c r="K1143" s="980"/>
      <c r="L1143" s="565"/>
      <c r="M1143" s="565"/>
      <c r="N1143" s="565"/>
      <c r="O1143" s="565"/>
      <c r="P1143" s="565"/>
    </row>
    <row r="1144" spans="1:16" ht="18">
      <c r="A1144" s="565"/>
      <c r="B1144" s="565"/>
      <c r="C1144" s="565"/>
      <c r="D1144" s="565"/>
      <c r="E1144" s="978"/>
      <c r="F1144" s="979"/>
      <c r="G1144" s="981"/>
      <c r="H1144" s="565"/>
      <c r="I1144" s="565"/>
      <c r="J1144" s="980"/>
      <c r="K1144" s="980"/>
      <c r="L1144" s="565"/>
      <c r="M1144" s="565"/>
      <c r="N1144" s="565"/>
      <c r="O1144" s="565"/>
      <c r="P1144" s="565"/>
    </row>
    <row r="1145" spans="1:16" ht="18">
      <c r="A1145" s="565"/>
      <c r="B1145" s="565"/>
      <c r="C1145" s="565"/>
      <c r="D1145" s="565"/>
      <c r="E1145" s="978"/>
      <c r="F1145" s="981"/>
      <c r="G1145" s="981"/>
      <c r="H1145" s="565"/>
      <c r="I1145" s="565"/>
      <c r="J1145" s="565"/>
      <c r="K1145" s="980"/>
      <c r="L1145" s="565"/>
      <c r="M1145" s="565"/>
      <c r="N1145" s="565"/>
      <c r="O1145" s="565"/>
      <c r="P1145" s="565"/>
    </row>
    <row r="1146" spans="1:16" ht="18">
      <c r="A1146" s="565"/>
      <c r="B1146" s="565"/>
      <c r="C1146" s="565"/>
      <c r="D1146" s="978"/>
      <c r="E1146" s="978"/>
      <c r="F1146" s="981"/>
      <c r="G1146" s="981"/>
      <c r="H1146" s="565"/>
      <c r="I1146" s="565"/>
      <c r="J1146" s="565"/>
      <c r="K1146" s="565"/>
      <c r="L1146" s="565"/>
      <c r="M1146" s="565"/>
      <c r="N1146" s="565"/>
      <c r="O1146" s="565"/>
      <c r="P1146" s="565"/>
    </row>
    <row r="1147" spans="1:16" ht="18">
      <c r="A1147" s="565"/>
      <c r="B1147" s="565"/>
      <c r="C1147" s="565"/>
      <c r="D1147" s="565"/>
      <c r="E1147" s="565"/>
      <c r="F1147" s="981"/>
      <c r="G1147" s="981"/>
      <c r="H1147" s="565"/>
      <c r="I1147" s="565"/>
      <c r="J1147" s="565"/>
      <c r="K1147" s="980"/>
      <c r="L1147" s="565"/>
      <c r="M1147" s="565"/>
      <c r="N1147" s="565"/>
      <c r="O1147" s="565"/>
      <c r="P1147" s="565"/>
    </row>
    <row r="1148" spans="1:16" ht="18">
      <c r="A1148" s="565"/>
      <c r="B1148" s="565"/>
      <c r="C1148" s="565"/>
      <c r="D1148" s="565"/>
      <c r="E1148" s="565"/>
      <c r="F1148" s="981"/>
      <c r="G1148" s="981"/>
      <c r="H1148" s="565"/>
      <c r="I1148" s="565"/>
      <c r="J1148" s="565"/>
      <c r="K1148" s="980"/>
      <c r="L1148" s="565"/>
      <c r="M1148" s="565"/>
      <c r="N1148" s="565"/>
      <c r="O1148" s="565"/>
      <c r="P1148" s="565"/>
    </row>
    <row r="1149" spans="1:16" ht="18">
      <c r="A1149" s="565"/>
      <c r="B1149" s="565"/>
      <c r="C1149" s="565"/>
      <c r="D1149" s="565"/>
      <c r="E1149" s="978"/>
      <c r="F1149" s="981"/>
      <c r="G1149" s="981"/>
      <c r="H1149" s="565"/>
      <c r="I1149" s="565"/>
      <c r="J1149" s="565"/>
      <c r="K1149" s="980"/>
      <c r="L1149" s="565"/>
      <c r="M1149" s="565"/>
      <c r="N1149" s="565"/>
      <c r="O1149" s="565"/>
      <c r="P1149" s="565"/>
    </row>
    <row r="1150" spans="1:16" ht="18">
      <c r="A1150" s="565"/>
      <c r="B1150" s="565"/>
      <c r="C1150" s="565"/>
      <c r="D1150" s="978"/>
      <c r="E1150" s="978"/>
      <c r="F1150" s="981"/>
      <c r="G1150" s="981"/>
      <c r="H1150" s="565"/>
      <c r="I1150" s="565"/>
      <c r="J1150" s="565"/>
      <c r="K1150" s="565"/>
      <c r="L1150" s="565"/>
      <c r="M1150" s="565"/>
      <c r="N1150" s="565"/>
      <c r="O1150" s="565"/>
      <c r="P1150" s="565"/>
    </row>
    <row r="1151" spans="1:16" ht="18">
      <c r="A1151" s="565"/>
      <c r="B1151" s="565"/>
      <c r="C1151" s="565"/>
      <c r="D1151" s="978"/>
      <c r="E1151" s="978"/>
      <c r="F1151" s="981"/>
      <c r="G1151" s="981"/>
      <c r="H1151" s="565"/>
      <c r="I1151" s="565"/>
      <c r="J1151" s="565"/>
      <c r="K1151" s="565"/>
      <c r="L1151" s="565"/>
      <c r="M1151" s="565"/>
      <c r="N1151" s="565"/>
      <c r="O1151" s="565"/>
      <c r="P1151" s="565"/>
    </row>
    <row r="1152" spans="1:16" ht="18">
      <c r="A1152" s="565"/>
      <c r="B1152" s="565"/>
      <c r="C1152" s="565"/>
      <c r="D1152" s="978"/>
      <c r="E1152" s="978"/>
      <c r="F1152" s="981"/>
      <c r="G1152" s="981"/>
      <c r="H1152" s="565"/>
      <c r="I1152" s="565"/>
      <c r="J1152" s="565"/>
      <c r="K1152" s="565"/>
      <c r="L1152" s="565"/>
      <c r="M1152" s="565"/>
      <c r="N1152" s="565"/>
      <c r="O1152" s="565"/>
      <c r="P1152" s="565"/>
    </row>
    <row r="1153" spans="1:16" ht="18">
      <c r="A1153" s="565"/>
      <c r="B1153" s="565"/>
      <c r="C1153" s="565"/>
      <c r="D1153" s="978"/>
      <c r="E1153" s="978"/>
      <c r="F1153" s="981"/>
      <c r="G1153" s="981"/>
      <c r="H1153" s="565"/>
      <c r="I1153" s="565"/>
      <c r="J1153" s="565"/>
      <c r="K1153" s="565"/>
      <c r="L1153" s="565"/>
      <c r="M1153" s="565"/>
      <c r="N1153" s="565"/>
      <c r="O1153" s="565"/>
      <c r="P1153" s="565"/>
    </row>
    <row r="1154" spans="1:16" ht="18">
      <c r="A1154" s="565"/>
      <c r="B1154" s="565"/>
      <c r="C1154" s="565"/>
      <c r="D1154" s="978"/>
      <c r="E1154" s="978"/>
      <c r="F1154" s="981"/>
      <c r="G1154" s="981"/>
      <c r="H1154" s="565"/>
      <c r="I1154" s="565"/>
      <c r="J1154" s="565"/>
      <c r="K1154" s="565"/>
      <c r="L1154" s="565"/>
      <c r="M1154" s="565"/>
      <c r="N1154" s="565"/>
      <c r="O1154" s="565"/>
      <c r="P1154" s="565"/>
    </row>
    <row r="1155" spans="1:16" ht="18">
      <c r="A1155" s="565"/>
      <c r="B1155" s="565"/>
      <c r="C1155" s="565"/>
      <c r="D1155" s="978"/>
      <c r="E1155" s="978"/>
      <c r="F1155" s="981"/>
      <c r="G1155" s="981"/>
      <c r="H1155" s="565"/>
      <c r="I1155" s="565"/>
      <c r="J1155" s="565"/>
      <c r="K1155" s="565"/>
      <c r="L1155" s="565"/>
      <c r="M1155" s="565"/>
      <c r="N1155" s="565"/>
      <c r="O1155" s="565"/>
      <c r="P1155" s="565"/>
    </row>
    <row r="1156" spans="1:16" ht="18">
      <c r="A1156" s="565"/>
      <c r="B1156" s="565"/>
      <c r="C1156" s="565"/>
      <c r="D1156" s="978"/>
      <c r="E1156" s="978"/>
      <c r="F1156" s="981"/>
      <c r="G1156" s="981"/>
      <c r="H1156" s="565"/>
      <c r="I1156" s="565"/>
      <c r="J1156" s="565"/>
      <c r="K1156" s="565"/>
      <c r="L1156" s="565"/>
      <c r="M1156" s="565"/>
      <c r="N1156" s="565"/>
      <c r="O1156" s="565"/>
      <c r="P1156" s="565"/>
    </row>
    <row r="1157" spans="1:16" ht="18">
      <c r="A1157" s="565"/>
      <c r="B1157" s="565"/>
      <c r="C1157" s="565"/>
      <c r="D1157" s="978"/>
      <c r="E1157" s="978"/>
      <c r="F1157" s="981"/>
      <c r="G1157" s="981"/>
      <c r="H1157" s="565"/>
      <c r="I1157" s="565"/>
      <c r="J1157" s="565"/>
      <c r="K1157" s="565"/>
      <c r="L1157" s="565"/>
      <c r="M1157" s="565"/>
      <c r="N1157" s="565"/>
      <c r="O1157" s="565"/>
      <c r="P1157" s="565"/>
    </row>
    <row r="1158" spans="1:16" ht="18">
      <c r="A1158" s="565"/>
      <c r="B1158" s="565"/>
      <c r="C1158" s="565"/>
      <c r="D1158" s="978"/>
      <c r="E1158" s="978"/>
      <c r="F1158" s="981"/>
      <c r="G1158" s="981"/>
      <c r="H1158" s="565"/>
      <c r="I1158" s="565"/>
      <c r="J1158" s="565"/>
      <c r="K1158" s="565"/>
      <c r="L1158" s="565"/>
      <c r="M1158" s="565"/>
      <c r="N1158" s="565"/>
      <c r="O1158" s="565"/>
      <c r="P1158" s="565"/>
    </row>
    <row r="1159" spans="1:16" ht="18">
      <c r="A1159" s="565"/>
      <c r="B1159" s="565"/>
      <c r="C1159" s="565"/>
      <c r="D1159" s="978"/>
      <c r="E1159" s="978"/>
      <c r="F1159" s="981"/>
      <c r="G1159" s="981"/>
      <c r="H1159" s="565"/>
      <c r="I1159" s="565"/>
      <c r="J1159" s="565"/>
      <c r="K1159" s="565"/>
      <c r="L1159" s="565"/>
      <c r="M1159" s="565"/>
      <c r="N1159" s="565"/>
      <c r="O1159" s="565"/>
      <c r="P1159" s="565"/>
    </row>
    <row r="1160" spans="1:16" ht="18">
      <c r="A1160" s="565"/>
      <c r="B1160" s="565"/>
      <c r="C1160" s="565"/>
      <c r="D1160" s="978"/>
      <c r="E1160" s="978"/>
      <c r="F1160" s="981"/>
      <c r="G1160" s="981"/>
      <c r="H1160" s="565"/>
      <c r="I1160" s="565"/>
      <c r="J1160" s="565"/>
      <c r="K1160" s="565"/>
      <c r="L1160" s="565"/>
      <c r="M1160" s="565"/>
      <c r="N1160" s="565"/>
      <c r="O1160" s="565"/>
      <c r="P1160" s="565"/>
    </row>
    <row r="1161" spans="1:16" ht="18">
      <c r="A1161" s="565"/>
      <c r="B1161" s="565"/>
      <c r="C1161" s="565"/>
      <c r="D1161" s="978"/>
      <c r="E1161" s="978"/>
      <c r="F1161" s="981"/>
      <c r="G1161" s="981"/>
      <c r="H1161" s="565"/>
      <c r="I1161" s="565"/>
      <c r="J1161" s="565"/>
      <c r="K1161" s="565"/>
      <c r="L1161" s="565"/>
      <c r="M1161" s="565"/>
      <c r="N1161" s="565"/>
      <c r="O1161" s="565"/>
      <c r="P1161" s="565"/>
    </row>
    <row r="1162" spans="1:16" ht="18">
      <c r="A1162" s="565"/>
      <c r="B1162" s="565"/>
      <c r="C1162" s="565"/>
      <c r="D1162" s="978"/>
      <c r="E1162" s="978"/>
      <c r="F1162" s="981"/>
      <c r="G1162" s="981"/>
      <c r="H1162" s="565"/>
      <c r="I1162" s="565"/>
      <c r="J1162" s="565"/>
      <c r="K1162" s="565"/>
      <c r="L1162" s="565"/>
      <c r="M1162" s="565"/>
      <c r="N1162" s="565"/>
      <c r="O1162" s="565"/>
      <c r="P1162" s="565"/>
    </row>
    <row r="1163" spans="1:16" ht="18">
      <c r="A1163" s="565"/>
      <c r="B1163" s="565"/>
      <c r="C1163" s="565"/>
      <c r="D1163" s="978"/>
      <c r="E1163" s="978"/>
      <c r="F1163" s="981"/>
      <c r="G1163" s="981"/>
      <c r="H1163" s="565"/>
      <c r="I1163" s="565"/>
      <c r="J1163" s="565"/>
      <c r="K1163" s="565"/>
      <c r="L1163" s="565"/>
      <c r="M1163" s="565"/>
      <c r="N1163" s="565"/>
      <c r="O1163" s="565"/>
      <c r="P1163" s="565"/>
    </row>
    <row r="1164" spans="1:16" ht="18">
      <c r="A1164" s="565"/>
      <c r="B1164" s="565"/>
      <c r="C1164" s="565"/>
      <c r="D1164" s="978"/>
      <c r="E1164" s="978"/>
      <c r="F1164" s="981"/>
      <c r="G1164" s="981"/>
      <c r="H1164" s="565"/>
      <c r="I1164" s="565"/>
      <c r="J1164" s="565"/>
      <c r="K1164" s="565"/>
      <c r="L1164" s="565"/>
      <c r="M1164" s="565"/>
      <c r="N1164" s="565"/>
      <c r="O1164" s="565"/>
      <c r="P1164" s="565"/>
    </row>
    <row r="1165" spans="1:16" ht="18">
      <c r="A1165" s="565"/>
      <c r="B1165" s="565"/>
      <c r="C1165" s="565"/>
      <c r="D1165" s="978"/>
      <c r="E1165" s="978"/>
      <c r="F1165" s="981"/>
      <c r="G1165" s="981"/>
      <c r="H1165" s="565"/>
      <c r="I1165" s="565"/>
      <c r="J1165" s="565"/>
      <c r="K1165" s="565"/>
      <c r="L1165" s="565"/>
      <c r="M1165" s="565"/>
      <c r="N1165" s="565"/>
      <c r="O1165" s="565"/>
      <c r="P1165" s="565"/>
    </row>
    <row r="1166" spans="1:16" ht="18">
      <c r="A1166" s="565"/>
      <c r="B1166" s="565"/>
      <c r="C1166" s="565"/>
      <c r="D1166" s="978"/>
      <c r="E1166" s="978"/>
      <c r="F1166" s="981"/>
      <c r="G1166" s="981"/>
      <c r="H1166" s="565"/>
      <c r="I1166" s="565"/>
      <c r="J1166" s="565"/>
      <c r="K1166" s="565"/>
      <c r="L1166" s="565"/>
      <c r="M1166" s="565"/>
      <c r="N1166" s="565"/>
      <c r="O1166" s="565"/>
      <c r="P1166" s="565"/>
    </row>
    <row r="1167" spans="1:16" ht="18">
      <c r="A1167" s="565"/>
      <c r="B1167" s="565"/>
      <c r="C1167" s="565"/>
      <c r="D1167" s="978"/>
      <c r="E1167" s="978"/>
      <c r="F1167" s="981"/>
      <c r="G1167" s="981"/>
      <c r="H1167" s="565"/>
      <c r="I1167" s="565"/>
      <c r="J1167" s="565"/>
      <c r="K1167" s="565"/>
      <c r="L1167" s="565"/>
      <c r="M1167" s="565"/>
      <c r="N1167" s="565"/>
      <c r="O1167" s="565"/>
      <c r="P1167" s="565"/>
    </row>
    <row r="1168" spans="1:16" ht="18">
      <c r="A1168" s="565"/>
      <c r="B1168" s="565"/>
      <c r="C1168" s="565"/>
      <c r="D1168" s="978"/>
      <c r="E1168" s="978"/>
      <c r="F1168" s="981"/>
      <c r="G1168" s="981"/>
      <c r="H1168" s="565"/>
      <c r="I1168" s="565"/>
      <c r="J1168" s="565"/>
      <c r="K1168" s="565"/>
      <c r="L1168" s="565"/>
      <c r="M1168" s="565"/>
      <c r="N1168" s="565"/>
      <c r="O1168" s="565"/>
      <c r="P1168" s="565"/>
    </row>
    <row r="1169" spans="1:16" ht="18">
      <c r="A1169" s="565"/>
      <c r="B1169" s="565"/>
      <c r="C1169" s="565"/>
      <c r="D1169" s="978"/>
      <c r="E1169" s="978"/>
      <c r="F1169" s="981"/>
      <c r="G1169" s="981"/>
      <c r="H1169" s="565"/>
      <c r="I1169" s="565"/>
      <c r="J1169" s="565"/>
      <c r="K1169" s="565"/>
      <c r="L1169" s="565"/>
      <c r="M1169" s="565"/>
      <c r="N1169" s="565"/>
      <c r="O1169" s="565"/>
      <c r="P1169" s="565"/>
    </row>
    <row r="1170" spans="1:16" ht="18">
      <c r="A1170" s="565"/>
      <c r="B1170" s="565"/>
      <c r="C1170" s="565"/>
      <c r="D1170" s="978"/>
      <c r="E1170" s="978"/>
      <c r="F1170" s="981"/>
      <c r="G1170" s="981"/>
      <c r="H1170" s="565"/>
      <c r="I1170" s="565"/>
      <c r="J1170" s="565"/>
      <c r="K1170" s="565"/>
      <c r="L1170" s="565"/>
      <c r="M1170" s="565"/>
      <c r="N1170" s="565"/>
      <c r="O1170" s="565"/>
      <c r="P1170" s="565"/>
    </row>
    <row r="1171" spans="1:16" ht="18">
      <c r="A1171" s="565"/>
      <c r="B1171" s="565"/>
      <c r="C1171" s="565"/>
      <c r="D1171" s="978"/>
      <c r="E1171" s="978"/>
      <c r="F1171" s="981"/>
      <c r="G1171" s="981"/>
      <c r="H1171" s="565"/>
      <c r="I1171" s="565"/>
      <c r="J1171" s="565"/>
      <c r="K1171" s="565"/>
      <c r="L1171" s="565"/>
      <c r="M1171" s="565"/>
      <c r="N1171" s="565"/>
      <c r="O1171" s="565"/>
      <c r="P1171" s="565"/>
    </row>
    <row r="1172" spans="1:16" ht="18">
      <c r="A1172" s="565"/>
      <c r="B1172" s="565"/>
      <c r="C1172" s="565"/>
      <c r="D1172" s="978"/>
      <c r="E1172" s="978"/>
      <c r="F1172" s="981"/>
      <c r="G1172" s="981"/>
      <c r="H1172" s="565"/>
      <c r="I1172" s="565"/>
      <c r="J1172" s="565"/>
      <c r="K1172" s="565"/>
      <c r="L1172" s="565"/>
      <c r="M1172" s="565"/>
      <c r="N1172" s="565"/>
      <c r="O1172" s="565"/>
      <c r="P1172" s="565"/>
    </row>
    <row r="1173" spans="1:16" ht="18">
      <c r="A1173" s="565"/>
      <c r="B1173" s="565"/>
      <c r="C1173" s="565"/>
      <c r="D1173" s="978"/>
      <c r="E1173" s="978"/>
      <c r="F1173" s="981"/>
      <c r="G1173" s="981"/>
      <c r="H1173" s="565"/>
      <c r="I1173" s="565"/>
      <c r="J1173" s="565"/>
      <c r="K1173" s="565"/>
      <c r="L1173" s="565"/>
      <c r="M1173" s="565"/>
      <c r="N1173" s="565"/>
      <c r="O1173" s="565"/>
      <c r="P1173" s="565"/>
    </row>
    <row r="1174" spans="1:16" ht="18">
      <c r="A1174" s="565"/>
      <c r="B1174" s="565"/>
      <c r="C1174" s="565"/>
      <c r="D1174" s="565"/>
      <c r="E1174" s="978"/>
      <c r="F1174" s="979"/>
      <c r="G1174" s="979"/>
      <c r="H1174" s="565"/>
      <c r="I1174" s="565"/>
      <c r="J1174" s="980"/>
      <c r="K1174" s="980"/>
      <c r="L1174" s="565"/>
      <c r="M1174" s="565"/>
      <c r="N1174" s="565"/>
      <c r="O1174" s="565"/>
      <c r="P1174" s="565"/>
    </row>
    <row r="1175" spans="1:16" ht="18">
      <c r="A1175" s="565"/>
      <c r="B1175" s="565"/>
      <c r="C1175" s="565"/>
      <c r="D1175" s="565"/>
      <c r="E1175" s="978"/>
      <c r="F1175" s="979"/>
      <c r="G1175" s="981"/>
      <c r="H1175" s="565"/>
      <c r="I1175" s="565"/>
      <c r="J1175" s="980"/>
      <c r="K1175" s="565"/>
      <c r="L1175" s="565"/>
      <c r="M1175" s="565"/>
      <c r="N1175" s="565"/>
      <c r="O1175" s="565"/>
      <c r="P1175" s="565"/>
    </row>
    <row r="1176" spans="1:16" ht="18">
      <c r="A1176" s="565"/>
      <c r="B1176" s="565"/>
      <c r="C1176" s="565"/>
      <c r="D1176" s="565"/>
      <c r="E1176" s="978"/>
      <c r="F1176" s="979"/>
      <c r="G1176" s="981"/>
      <c r="H1176" s="565"/>
      <c r="I1176" s="565"/>
      <c r="J1176" s="980"/>
      <c r="K1176" s="565"/>
      <c r="L1176" s="565"/>
      <c r="M1176" s="565"/>
      <c r="N1176" s="565"/>
      <c r="O1176" s="565"/>
      <c r="P1176" s="565"/>
    </row>
    <row r="1177" spans="1:16" ht="18">
      <c r="A1177" s="565"/>
      <c r="B1177" s="565"/>
      <c r="C1177" s="565"/>
      <c r="D1177" s="565"/>
      <c r="E1177" s="978"/>
      <c r="F1177" s="981"/>
      <c r="G1177" s="981"/>
      <c r="H1177" s="565"/>
      <c r="I1177" s="565"/>
      <c r="J1177" s="565"/>
      <c r="K1177" s="980"/>
      <c r="L1177" s="565"/>
      <c r="M1177" s="565"/>
      <c r="N1177" s="565"/>
      <c r="O1177" s="565"/>
      <c r="P1177" s="565"/>
    </row>
    <row r="1178" spans="1:16" ht="18">
      <c r="A1178" s="565"/>
      <c r="B1178" s="565"/>
      <c r="C1178" s="565"/>
      <c r="D1178" s="978"/>
      <c r="E1178" s="978"/>
      <c r="F1178" s="981"/>
      <c r="G1178" s="981"/>
      <c r="H1178" s="565"/>
      <c r="I1178" s="565"/>
      <c r="J1178" s="565"/>
      <c r="K1178" s="565"/>
      <c r="L1178" s="565"/>
      <c r="M1178" s="565"/>
      <c r="N1178" s="565"/>
      <c r="O1178" s="565"/>
      <c r="P1178" s="565"/>
    </row>
    <row r="1179" spans="1:16" ht="18">
      <c r="A1179" s="565"/>
      <c r="B1179" s="565"/>
      <c r="C1179" s="565"/>
      <c r="D1179" s="565"/>
      <c r="E1179" s="565"/>
      <c r="F1179" s="981"/>
      <c r="G1179" s="981"/>
      <c r="H1179" s="565"/>
      <c r="I1179" s="565"/>
      <c r="J1179" s="565"/>
      <c r="K1179" s="980"/>
      <c r="L1179" s="565"/>
      <c r="M1179" s="565"/>
      <c r="N1179" s="565"/>
      <c r="O1179" s="565"/>
      <c r="P1179" s="565"/>
    </row>
    <row r="1180" spans="1:16" ht="18">
      <c r="A1180" s="565"/>
      <c r="B1180" s="565"/>
      <c r="C1180" s="565"/>
      <c r="D1180" s="978"/>
      <c r="E1180" s="978"/>
      <c r="F1180" s="981"/>
      <c r="G1180" s="981"/>
      <c r="H1180" s="565"/>
      <c r="I1180" s="565"/>
      <c r="J1180" s="565"/>
      <c r="K1180" s="565"/>
      <c r="L1180" s="565"/>
      <c r="M1180" s="565"/>
      <c r="N1180" s="565"/>
      <c r="O1180" s="565"/>
      <c r="P1180" s="565"/>
    </row>
    <row r="1181" spans="1:16" ht="18">
      <c r="A1181" s="565"/>
      <c r="B1181" s="565"/>
      <c r="C1181" s="565"/>
      <c r="D1181" s="978"/>
      <c r="E1181" s="978"/>
      <c r="F1181" s="981"/>
      <c r="G1181" s="981"/>
      <c r="H1181" s="565"/>
      <c r="I1181" s="565"/>
      <c r="J1181" s="565"/>
      <c r="K1181" s="565"/>
      <c r="L1181" s="565"/>
      <c r="M1181" s="565"/>
      <c r="N1181" s="565"/>
      <c r="O1181" s="565"/>
      <c r="P1181" s="565"/>
    </row>
    <row r="1182" spans="1:16" ht="18">
      <c r="A1182" s="565"/>
      <c r="B1182" s="565"/>
      <c r="C1182" s="565"/>
      <c r="D1182" s="978"/>
      <c r="E1182" s="978"/>
      <c r="F1182" s="981"/>
      <c r="G1182" s="981"/>
      <c r="H1182" s="565"/>
      <c r="I1182" s="565"/>
      <c r="J1182" s="565"/>
      <c r="K1182" s="565"/>
      <c r="L1182" s="565"/>
      <c r="M1182" s="565"/>
      <c r="N1182" s="565"/>
      <c r="O1182" s="565"/>
      <c r="P1182" s="565"/>
    </row>
    <row r="1183" spans="1:16" ht="18">
      <c r="A1183" s="565"/>
      <c r="B1183" s="565"/>
      <c r="C1183" s="565"/>
      <c r="D1183" s="978"/>
      <c r="E1183" s="978"/>
      <c r="F1183" s="981"/>
      <c r="G1183" s="981"/>
      <c r="H1183" s="565"/>
      <c r="I1183" s="565"/>
      <c r="J1183" s="565"/>
      <c r="K1183" s="565"/>
      <c r="L1183" s="565"/>
      <c r="M1183" s="565"/>
      <c r="N1183" s="565"/>
      <c r="O1183" s="565"/>
      <c r="P1183" s="565"/>
    </row>
    <row r="1184" spans="1:16" ht="18">
      <c r="A1184" s="565"/>
      <c r="B1184" s="565"/>
      <c r="C1184" s="565"/>
      <c r="D1184" s="978"/>
      <c r="E1184" s="978"/>
      <c r="F1184" s="981"/>
      <c r="G1184" s="981"/>
      <c r="H1184" s="565"/>
      <c r="I1184" s="565"/>
      <c r="J1184" s="565"/>
      <c r="K1184" s="565"/>
      <c r="L1184" s="565"/>
      <c r="M1184" s="565"/>
      <c r="N1184" s="565"/>
      <c r="O1184" s="565"/>
      <c r="P1184" s="565"/>
    </row>
    <row r="1185" spans="1:16" ht="18">
      <c r="A1185" s="565"/>
      <c r="B1185" s="565"/>
      <c r="C1185" s="565"/>
      <c r="D1185" s="978"/>
      <c r="E1185" s="978"/>
      <c r="F1185" s="981"/>
      <c r="G1185" s="981"/>
      <c r="H1185" s="565"/>
      <c r="I1185" s="565"/>
      <c r="J1185" s="565"/>
      <c r="K1185" s="565"/>
      <c r="L1185" s="565"/>
      <c r="M1185" s="565"/>
      <c r="N1185" s="565"/>
      <c r="O1185" s="565"/>
      <c r="P1185" s="565"/>
    </row>
    <row r="1186" spans="1:16" ht="18">
      <c r="A1186" s="565"/>
      <c r="B1186" s="565"/>
      <c r="C1186" s="565"/>
      <c r="D1186" s="978"/>
      <c r="E1186" s="978"/>
      <c r="F1186" s="981"/>
      <c r="G1186" s="981"/>
      <c r="H1186" s="565"/>
      <c r="I1186" s="565"/>
      <c r="J1186" s="565"/>
      <c r="K1186" s="565"/>
      <c r="L1186" s="565"/>
      <c r="M1186" s="565"/>
      <c r="N1186" s="565"/>
      <c r="O1186" s="565"/>
      <c r="P1186" s="565"/>
    </row>
    <row r="1187" spans="1:16" ht="18">
      <c r="A1187" s="565"/>
      <c r="B1187" s="565"/>
      <c r="C1187" s="565"/>
      <c r="D1187" s="978"/>
      <c r="E1187" s="978"/>
      <c r="F1187" s="981"/>
      <c r="G1187" s="981"/>
      <c r="H1187" s="565"/>
      <c r="I1187" s="565"/>
      <c r="J1187" s="565"/>
      <c r="K1187" s="565"/>
      <c r="L1187" s="565"/>
      <c r="M1187" s="565"/>
      <c r="N1187" s="565"/>
      <c r="O1187" s="565"/>
      <c r="P1187" s="565"/>
    </row>
    <row r="1188" spans="1:16" ht="18">
      <c r="A1188" s="565"/>
      <c r="B1188" s="565"/>
      <c r="C1188" s="565"/>
      <c r="D1188" s="978"/>
      <c r="E1188" s="978"/>
      <c r="F1188" s="981"/>
      <c r="G1188" s="981"/>
      <c r="H1188" s="565"/>
      <c r="I1188" s="565"/>
      <c r="J1188" s="565"/>
      <c r="K1188" s="565"/>
      <c r="L1188" s="565"/>
      <c r="M1188" s="565"/>
      <c r="N1188" s="565"/>
      <c r="O1188" s="565"/>
      <c r="P1188" s="565"/>
    </row>
    <row r="1189" spans="1:16" ht="18">
      <c r="A1189" s="565"/>
      <c r="B1189" s="565"/>
      <c r="C1189" s="565"/>
      <c r="D1189" s="978"/>
      <c r="E1189" s="978"/>
      <c r="F1189" s="981"/>
      <c r="G1189" s="981"/>
      <c r="H1189" s="565"/>
      <c r="I1189" s="565"/>
      <c r="J1189" s="565"/>
      <c r="K1189" s="565"/>
      <c r="L1189" s="565"/>
      <c r="M1189" s="565"/>
      <c r="N1189" s="565"/>
      <c r="O1189" s="565"/>
      <c r="P1189" s="565"/>
    </row>
    <row r="1190" spans="1:16" ht="18">
      <c r="A1190" s="565"/>
      <c r="B1190" s="565"/>
      <c r="C1190" s="565"/>
      <c r="D1190" s="978"/>
      <c r="E1190" s="978"/>
      <c r="F1190" s="981"/>
      <c r="G1190" s="981"/>
      <c r="H1190" s="565"/>
      <c r="I1190" s="565"/>
      <c r="J1190" s="565"/>
      <c r="K1190" s="565"/>
      <c r="L1190" s="565"/>
      <c r="M1190" s="565"/>
      <c r="N1190" s="565"/>
      <c r="O1190" s="565"/>
      <c r="P1190" s="565"/>
    </row>
    <row r="1191" spans="1:16" ht="18">
      <c r="A1191" s="565"/>
      <c r="B1191" s="565"/>
      <c r="C1191" s="565"/>
      <c r="D1191" s="978"/>
      <c r="E1191" s="978"/>
      <c r="F1191" s="981"/>
      <c r="G1191" s="981"/>
      <c r="H1191" s="565"/>
      <c r="I1191" s="565"/>
      <c r="J1191" s="565"/>
      <c r="K1191" s="565"/>
      <c r="L1191" s="565"/>
      <c r="M1191" s="565"/>
      <c r="N1191" s="565"/>
      <c r="O1191" s="565"/>
      <c r="P1191" s="565"/>
    </row>
    <row r="1192" spans="1:16" ht="18">
      <c r="A1192" s="565"/>
      <c r="B1192" s="565"/>
      <c r="C1192" s="565"/>
      <c r="D1192" s="978"/>
      <c r="E1192" s="978"/>
      <c r="F1192" s="981"/>
      <c r="G1192" s="981"/>
      <c r="H1192" s="565"/>
      <c r="I1192" s="565"/>
      <c r="J1192" s="565"/>
      <c r="K1192" s="565"/>
      <c r="L1192" s="565"/>
      <c r="M1192" s="565"/>
      <c r="N1192" s="565"/>
      <c r="O1192" s="565"/>
      <c r="P1192" s="565"/>
    </row>
    <row r="1193" spans="1:16" ht="18">
      <c r="A1193" s="565"/>
      <c r="B1193" s="565"/>
      <c r="C1193" s="565"/>
      <c r="D1193" s="978"/>
      <c r="E1193" s="978"/>
      <c r="F1193" s="981"/>
      <c r="G1193" s="981"/>
      <c r="H1193" s="565"/>
      <c r="I1193" s="565"/>
      <c r="J1193" s="565"/>
      <c r="K1193" s="565"/>
      <c r="L1193" s="565"/>
      <c r="M1193" s="565"/>
      <c r="N1193" s="565"/>
      <c r="O1193" s="565"/>
      <c r="P1193" s="565"/>
    </row>
    <row r="1194" spans="1:16" ht="18">
      <c r="A1194" s="565"/>
      <c r="B1194" s="565"/>
      <c r="C1194" s="565"/>
      <c r="D1194" s="978"/>
      <c r="E1194" s="978"/>
      <c r="F1194" s="981"/>
      <c r="G1194" s="981"/>
      <c r="H1194" s="565"/>
      <c r="I1194" s="565"/>
      <c r="J1194" s="565"/>
      <c r="K1194" s="565"/>
      <c r="L1194" s="565"/>
      <c r="M1194" s="565"/>
      <c r="N1194" s="565"/>
      <c r="O1194" s="565"/>
      <c r="P1194" s="565"/>
    </row>
    <row r="1195" spans="1:16" ht="18">
      <c r="A1195" s="565"/>
      <c r="B1195" s="565"/>
      <c r="C1195" s="565"/>
      <c r="D1195" s="978"/>
      <c r="E1195" s="978"/>
      <c r="F1195" s="981"/>
      <c r="G1195" s="981"/>
      <c r="H1195" s="565"/>
      <c r="I1195" s="565"/>
      <c r="J1195" s="565"/>
      <c r="K1195" s="565"/>
      <c r="L1195" s="565"/>
      <c r="M1195" s="565"/>
      <c r="N1195" s="565"/>
      <c r="O1195" s="565"/>
      <c r="P1195" s="565"/>
    </row>
    <row r="1196" spans="1:16" ht="18">
      <c r="A1196" s="565"/>
      <c r="B1196" s="565"/>
      <c r="C1196" s="565"/>
      <c r="D1196" s="978"/>
      <c r="E1196" s="978"/>
      <c r="F1196" s="981"/>
      <c r="G1196" s="981"/>
      <c r="H1196" s="565"/>
      <c r="I1196" s="565"/>
      <c r="J1196" s="565"/>
      <c r="K1196" s="565"/>
      <c r="L1196" s="565"/>
      <c r="M1196" s="565"/>
      <c r="N1196" s="565"/>
      <c r="O1196" s="565"/>
      <c r="P1196" s="565"/>
    </row>
    <row r="1197" spans="1:16" ht="18">
      <c r="A1197" s="565"/>
      <c r="B1197" s="565"/>
      <c r="C1197" s="565"/>
      <c r="D1197" s="978"/>
      <c r="E1197" s="978"/>
      <c r="F1197" s="981"/>
      <c r="G1197" s="981"/>
      <c r="H1197" s="565"/>
      <c r="I1197" s="565"/>
      <c r="J1197" s="565"/>
      <c r="K1197" s="565"/>
      <c r="L1197" s="565"/>
      <c r="M1197" s="565"/>
      <c r="N1197" s="565"/>
      <c r="O1197" s="565"/>
      <c r="P1197" s="565"/>
    </row>
    <row r="1198" spans="1:16" ht="18">
      <c r="A1198" s="565"/>
      <c r="B1198" s="565"/>
      <c r="C1198" s="565"/>
      <c r="D1198" s="978"/>
      <c r="E1198" s="978"/>
      <c r="F1198" s="981"/>
      <c r="G1198" s="981"/>
      <c r="H1198" s="565"/>
      <c r="I1198" s="565"/>
      <c r="J1198" s="565"/>
      <c r="K1198" s="565"/>
      <c r="L1198" s="565"/>
      <c r="M1198" s="565"/>
      <c r="N1198" s="565"/>
      <c r="O1198" s="565"/>
      <c r="P1198" s="565"/>
    </row>
    <row r="1199" spans="1:16" ht="18">
      <c r="A1199" s="565"/>
      <c r="B1199" s="565"/>
      <c r="C1199" s="565"/>
      <c r="D1199" s="978"/>
      <c r="E1199" s="978"/>
      <c r="F1199" s="981"/>
      <c r="G1199" s="981"/>
      <c r="H1199" s="565"/>
      <c r="I1199" s="565"/>
      <c r="J1199" s="565"/>
      <c r="K1199" s="565"/>
      <c r="L1199" s="565"/>
      <c r="M1199" s="565"/>
      <c r="N1199" s="565"/>
      <c r="O1199" s="565"/>
      <c r="P1199" s="565"/>
    </row>
    <row r="1200" spans="1:16" ht="18">
      <c r="A1200" s="565"/>
      <c r="B1200" s="565"/>
      <c r="C1200" s="565"/>
      <c r="D1200" s="978"/>
      <c r="E1200" s="978"/>
      <c r="F1200" s="981"/>
      <c r="G1200" s="981"/>
      <c r="H1200" s="565"/>
      <c r="I1200" s="565"/>
      <c r="J1200" s="565"/>
      <c r="K1200" s="565"/>
      <c r="L1200" s="565"/>
      <c r="M1200" s="565"/>
      <c r="N1200" s="565"/>
      <c r="O1200" s="565"/>
      <c r="P1200" s="565"/>
    </row>
    <row r="1201" spans="1:16" ht="18">
      <c r="A1201" s="565"/>
      <c r="B1201" s="565"/>
      <c r="C1201" s="565"/>
      <c r="D1201" s="978"/>
      <c r="E1201" s="978"/>
      <c r="F1201" s="981"/>
      <c r="G1201" s="981"/>
      <c r="H1201" s="565"/>
      <c r="I1201" s="565"/>
      <c r="J1201" s="565"/>
      <c r="K1201" s="565"/>
      <c r="L1201" s="565"/>
      <c r="M1201" s="565"/>
      <c r="N1201" s="565"/>
      <c r="O1201" s="565"/>
      <c r="P1201" s="565"/>
    </row>
    <row r="1202" spans="1:16" ht="18">
      <c r="A1202" s="565"/>
      <c r="B1202" s="565"/>
      <c r="C1202" s="565"/>
      <c r="D1202" s="978"/>
      <c r="E1202" s="978"/>
      <c r="F1202" s="981"/>
      <c r="G1202" s="981"/>
      <c r="H1202" s="565"/>
      <c r="I1202" s="565"/>
      <c r="J1202" s="565"/>
      <c r="K1202" s="565"/>
      <c r="L1202" s="565"/>
      <c r="M1202" s="565"/>
      <c r="N1202" s="565"/>
      <c r="O1202" s="565"/>
      <c r="P1202" s="565"/>
    </row>
    <row r="1203" spans="1:16" ht="18">
      <c r="A1203" s="565"/>
      <c r="B1203" s="565"/>
      <c r="C1203" s="565"/>
      <c r="D1203" s="978"/>
      <c r="E1203" s="978"/>
      <c r="F1203" s="981"/>
      <c r="G1203" s="981"/>
      <c r="H1203" s="565"/>
      <c r="I1203" s="565"/>
      <c r="J1203" s="565"/>
      <c r="K1203" s="565"/>
      <c r="L1203" s="565"/>
      <c r="M1203" s="565"/>
      <c r="N1203" s="565"/>
      <c r="O1203" s="565"/>
      <c r="P1203" s="565"/>
    </row>
    <row r="1204" spans="1:16" ht="18">
      <c r="A1204" s="565"/>
      <c r="B1204" s="565"/>
      <c r="C1204" s="565"/>
      <c r="D1204" s="978"/>
      <c r="E1204" s="978"/>
      <c r="F1204" s="981"/>
      <c r="G1204" s="981"/>
      <c r="H1204" s="565"/>
      <c r="I1204" s="565"/>
      <c r="J1204" s="565"/>
      <c r="K1204" s="565"/>
      <c r="L1204" s="565"/>
      <c r="M1204" s="565"/>
      <c r="N1204" s="565"/>
      <c r="O1204" s="565"/>
      <c r="P1204" s="565"/>
    </row>
    <row r="1205" spans="1:16" ht="18">
      <c r="A1205" s="565"/>
      <c r="B1205" s="565"/>
      <c r="C1205" s="565"/>
      <c r="D1205" s="978"/>
      <c r="E1205" s="978"/>
      <c r="F1205" s="981"/>
      <c r="G1205" s="981"/>
      <c r="H1205" s="565"/>
      <c r="I1205" s="565"/>
      <c r="J1205" s="565"/>
      <c r="K1205" s="565"/>
      <c r="L1205" s="565"/>
      <c r="M1205" s="565"/>
      <c r="N1205" s="565"/>
      <c r="O1205" s="565"/>
      <c r="P1205" s="565"/>
    </row>
    <row r="1206" spans="1:16" ht="18">
      <c r="A1206" s="565"/>
      <c r="B1206" s="565"/>
      <c r="C1206" s="565"/>
      <c r="D1206" s="565"/>
      <c r="E1206" s="978"/>
      <c r="F1206" s="979"/>
      <c r="G1206" s="979"/>
      <c r="H1206" s="565"/>
      <c r="I1206" s="565"/>
      <c r="J1206" s="980"/>
      <c r="K1206" s="980"/>
      <c r="L1206" s="565"/>
      <c r="M1206" s="565"/>
      <c r="N1206" s="565"/>
      <c r="O1206" s="565"/>
      <c r="P1206" s="565"/>
    </row>
    <row r="1207" spans="1:16" ht="18">
      <c r="A1207" s="565"/>
      <c r="B1207" s="565"/>
      <c r="C1207" s="565"/>
      <c r="D1207" s="565"/>
      <c r="E1207" s="978"/>
      <c r="F1207" s="979"/>
      <c r="G1207" s="979"/>
      <c r="H1207" s="565"/>
      <c r="I1207" s="565"/>
      <c r="J1207" s="980"/>
      <c r="K1207" s="980"/>
      <c r="L1207" s="565"/>
      <c r="M1207" s="565"/>
      <c r="N1207" s="565"/>
      <c r="O1207" s="565"/>
      <c r="P1207" s="565"/>
    </row>
    <row r="1208" spans="1:16" ht="18">
      <c r="A1208" s="565"/>
      <c r="B1208" s="565"/>
      <c r="C1208" s="565"/>
      <c r="D1208" s="978"/>
      <c r="E1208" s="978"/>
      <c r="F1208" s="981"/>
      <c r="G1208" s="981"/>
      <c r="H1208" s="565"/>
      <c r="I1208" s="565"/>
      <c r="J1208" s="565"/>
      <c r="K1208" s="565"/>
      <c r="L1208" s="565"/>
      <c r="M1208" s="565"/>
      <c r="N1208" s="565"/>
      <c r="O1208" s="565"/>
      <c r="P1208" s="565"/>
    </row>
    <row r="1209" spans="1:16" ht="18">
      <c r="A1209" s="565"/>
      <c r="B1209" s="565"/>
      <c r="C1209" s="565"/>
      <c r="D1209" s="978"/>
      <c r="E1209" s="978"/>
      <c r="F1209" s="981"/>
      <c r="G1209" s="981"/>
      <c r="H1209" s="565"/>
      <c r="I1209" s="565"/>
      <c r="J1209" s="565"/>
      <c r="K1209" s="565"/>
      <c r="L1209" s="565"/>
      <c r="M1209" s="565"/>
      <c r="N1209" s="565"/>
      <c r="O1209" s="565"/>
      <c r="P1209" s="565"/>
    </row>
    <row r="1210" spans="1:16" ht="18">
      <c r="A1210" s="565"/>
      <c r="B1210" s="565"/>
      <c r="C1210" s="565"/>
      <c r="D1210" s="978"/>
      <c r="E1210" s="978"/>
      <c r="F1210" s="981"/>
      <c r="G1210" s="981"/>
      <c r="H1210" s="565"/>
      <c r="I1210" s="565"/>
      <c r="J1210" s="565"/>
      <c r="K1210" s="565"/>
      <c r="L1210" s="565"/>
      <c r="M1210" s="565"/>
      <c r="N1210" s="565"/>
      <c r="O1210" s="565"/>
      <c r="P1210" s="565"/>
    </row>
    <row r="1211" spans="1:16" ht="18">
      <c r="A1211" s="565"/>
      <c r="B1211" s="565"/>
      <c r="C1211" s="565"/>
      <c r="D1211" s="978"/>
      <c r="E1211" s="978"/>
      <c r="F1211" s="981"/>
      <c r="G1211" s="981"/>
      <c r="H1211" s="565"/>
      <c r="I1211" s="565"/>
      <c r="J1211" s="565"/>
      <c r="K1211" s="565"/>
      <c r="L1211" s="565"/>
      <c r="M1211" s="565"/>
      <c r="N1211" s="565"/>
      <c r="O1211" s="565"/>
      <c r="P1211" s="565"/>
    </row>
    <row r="1212" spans="1:16" ht="18">
      <c r="A1212" s="565"/>
      <c r="B1212" s="565"/>
      <c r="C1212" s="565"/>
      <c r="D1212" s="978"/>
      <c r="E1212" s="978"/>
      <c r="F1212" s="981"/>
      <c r="G1212" s="981"/>
      <c r="H1212" s="565"/>
      <c r="I1212" s="565"/>
      <c r="J1212" s="565"/>
      <c r="K1212" s="565"/>
      <c r="L1212" s="565"/>
      <c r="M1212" s="565"/>
      <c r="N1212" s="565"/>
      <c r="O1212" s="565"/>
      <c r="P1212" s="565"/>
    </row>
    <row r="1213" spans="1:16" ht="18">
      <c r="A1213" s="565"/>
      <c r="B1213" s="565"/>
      <c r="C1213" s="565"/>
      <c r="D1213" s="978"/>
      <c r="E1213" s="978"/>
      <c r="F1213" s="981"/>
      <c r="G1213" s="981"/>
      <c r="H1213" s="565"/>
      <c r="I1213" s="565"/>
      <c r="J1213" s="565"/>
      <c r="K1213" s="565"/>
      <c r="L1213" s="565"/>
      <c r="M1213" s="565"/>
      <c r="N1213" s="565"/>
      <c r="O1213" s="565"/>
      <c r="P1213" s="565"/>
    </row>
    <row r="1214" spans="1:16" ht="18">
      <c r="A1214" s="565"/>
      <c r="B1214" s="565"/>
      <c r="C1214" s="565"/>
      <c r="D1214" s="978"/>
      <c r="E1214" s="978"/>
      <c r="F1214" s="981"/>
      <c r="G1214" s="981"/>
      <c r="H1214" s="565"/>
      <c r="I1214" s="565"/>
      <c r="J1214" s="565"/>
      <c r="K1214" s="565"/>
      <c r="L1214" s="565"/>
      <c r="M1214" s="565"/>
      <c r="N1214" s="565"/>
      <c r="O1214" s="565"/>
      <c r="P1214" s="565"/>
    </row>
    <row r="1215" spans="1:16" ht="18">
      <c r="A1215" s="565"/>
      <c r="B1215" s="565"/>
      <c r="C1215" s="565"/>
      <c r="D1215" s="978"/>
      <c r="E1215" s="978"/>
      <c r="F1215" s="981"/>
      <c r="G1215" s="981"/>
      <c r="H1215" s="565"/>
      <c r="I1215" s="565"/>
      <c r="J1215" s="565"/>
      <c r="K1215" s="565"/>
      <c r="L1215" s="565"/>
      <c r="M1215" s="565"/>
      <c r="N1215" s="565"/>
      <c r="O1215" s="565"/>
      <c r="P1215" s="565"/>
    </row>
    <row r="1216" spans="1:16" ht="18">
      <c r="A1216" s="565"/>
      <c r="B1216" s="565"/>
      <c r="C1216" s="565"/>
      <c r="D1216" s="978"/>
      <c r="E1216" s="978"/>
      <c r="F1216" s="981"/>
      <c r="G1216" s="981"/>
      <c r="H1216" s="565"/>
      <c r="I1216" s="565"/>
      <c r="J1216" s="565"/>
      <c r="K1216" s="565"/>
      <c r="L1216" s="565"/>
      <c r="M1216" s="565"/>
      <c r="N1216" s="565"/>
      <c r="O1216" s="565"/>
      <c r="P1216" s="565"/>
    </row>
    <row r="1217" spans="1:16" ht="18">
      <c r="A1217" s="565"/>
      <c r="B1217" s="565"/>
      <c r="C1217" s="565"/>
      <c r="D1217" s="978"/>
      <c r="E1217" s="978"/>
      <c r="F1217" s="981"/>
      <c r="G1217" s="981"/>
      <c r="H1217" s="565"/>
      <c r="I1217" s="565"/>
      <c r="J1217" s="565"/>
      <c r="K1217" s="565"/>
      <c r="L1217" s="565"/>
      <c r="M1217" s="565"/>
      <c r="N1217" s="565"/>
      <c r="O1217" s="565"/>
      <c r="P1217" s="565"/>
    </row>
    <row r="1218" spans="1:16" ht="18">
      <c r="A1218" s="565"/>
      <c r="B1218" s="565"/>
      <c r="C1218" s="565"/>
      <c r="D1218" s="978"/>
      <c r="E1218" s="978"/>
      <c r="F1218" s="981"/>
      <c r="G1218" s="981"/>
      <c r="H1218" s="565"/>
      <c r="I1218" s="565"/>
      <c r="J1218" s="565"/>
      <c r="K1218" s="565"/>
      <c r="L1218" s="565"/>
      <c r="M1218" s="565"/>
      <c r="N1218" s="565"/>
      <c r="O1218" s="565"/>
      <c r="P1218" s="565"/>
    </row>
    <row r="1219" spans="1:16" ht="18">
      <c r="A1219" s="565"/>
      <c r="B1219" s="565"/>
      <c r="C1219" s="565"/>
      <c r="D1219" s="978"/>
      <c r="E1219" s="978"/>
      <c r="F1219" s="981"/>
      <c r="G1219" s="981"/>
      <c r="H1219" s="565"/>
      <c r="I1219" s="565"/>
      <c r="J1219" s="565"/>
      <c r="K1219" s="565"/>
      <c r="L1219" s="565"/>
      <c r="M1219" s="565"/>
      <c r="N1219" s="565"/>
      <c r="O1219" s="565"/>
      <c r="P1219" s="565"/>
    </row>
    <row r="1220" spans="1:16" ht="18">
      <c r="A1220" s="565"/>
      <c r="B1220" s="565"/>
      <c r="C1220" s="565"/>
      <c r="D1220" s="978"/>
      <c r="E1220" s="978"/>
      <c r="F1220" s="981"/>
      <c r="G1220" s="981"/>
      <c r="H1220" s="565"/>
      <c r="I1220" s="565"/>
      <c r="J1220" s="565"/>
      <c r="K1220" s="565"/>
      <c r="L1220" s="565"/>
      <c r="M1220" s="565"/>
      <c r="N1220" s="565"/>
      <c r="O1220" s="565"/>
      <c r="P1220" s="565"/>
    </row>
    <row r="1221" spans="1:16" ht="18">
      <c r="A1221" s="565"/>
      <c r="B1221" s="565"/>
      <c r="C1221" s="565"/>
      <c r="D1221" s="978"/>
      <c r="E1221" s="978"/>
      <c r="F1221" s="981"/>
      <c r="G1221" s="981"/>
      <c r="H1221" s="565"/>
      <c r="I1221" s="565"/>
      <c r="J1221" s="565"/>
      <c r="K1221" s="565"/>
      <c r="L1221" s="565"/>
      <c r="M1221" s="565"/>
      <c r="N1221" s="565"/>
      <c r="O1221" s="565"/>
      <c r="P1221" s="565"/>
    </row>
    <row r="1222" spans="1:16" ht="18">
      <c r="A1222" s="565"/>
      <c r="B1222" s="565"/>
      <c r="C1222" s="565"/>
      <c r="D1222" s="978"/>
      <c r="E1222" s="978"/>
      <c r="F1222" s="981"/>
      <c r="G1222" s="981"/>
      <c r="H1222" s="565"/>
      <c r="I1222" s="565"/>
      <c r="J1222" s="565"/>
      <c r="K1222" s="565"/>
      <c r="L1222" s="565"/>
      <c r="M1222" s="565"/>
      <c r="N1222" s="565"/>
      <c r="O1222" s="565"/>
      <c r="P1222" s="565"/>
    </row>
    <row r="1223" spans="1:16" ht="18">
      <c r="A1223" s="565"/>
      <c r="B1223" s="565"/>
      <c r="C1223" s="565"/>
      <c r="D1223" s="978"/>
      <c r="E1223" s="978"/>
      <c r="F1223" s="981"/>
      <c r="G1223" s="981"/>
      <c r="H1223" s="565"/>
      <c r="I1223" s="565"/>
      <c r="J1223" s="565"/>
      <c r="K1223" s="565"/>
      <c r="L1223" s="565"/>
      <c r="M1223" s="565"/>
      <c r="N1223" s="565"/>
      <c r="O1223" s="565"/>
      <c r="P1223" s="565"/>
    </row>
    <row r="1224" spans="1:16" ht="18">
      <c r="A1224" s="565"/>
      <c r="B1224" s="565"/>
      <c r="C1224" s="565"/>
      <c r="D1224" s="978"/>
      <c r="E1224" s="978"/>
      <c r="F1224" s="981"/>
      <c r="G1224" s="981"/>
      <c r="H1224" s="565"/>
      <c r="I1224" s="565"/>
      <c r="J1224" s="565"/>
      <c r="K1224" s="565"/>
      <c r="L1224" s="565"/>
      <c r="M1224" s="565"/>
      <c r="N1224" s="565"/>
      <c r="O1224" s="565"/>
      <c r="P1224" s="565"/>
    </row>
    <row r="1225" spans="1:16" ht="18">
      <c r="A1225" s="565"/>
      <c r="B1225" s="565"/>
      <c r="C1225" s="565"/>
      <c r="D1225" s="978"/>
      <c r="E1225" s="978"/>
      <c r="F1225" s="981"/>
      <c r="G1225" s="981"/>
      <c r="H1225" s="565"/>
      <c r="I1225" s="565"/>
      <c r="J1225" s="565"/>
      <c r="K1225" s="565"/>
      <c r="L1225" s="565"/>
      <c r="M1225" s="565"/>
      <c r="N1225" s="565"/>
      <c r="O1225" s="565"/>
      <c r="P1225" s="565"/>
    </row>
    <row r="1226" spans="1:16" ht="18">
      <c r="A1226" s="565"/>
      <c r="B1226" s="565"/>
      <c r="C1226" s="565"/>
      <c r="D1226" s="978"/>
      <c r="E1226" s="978"/>
      <c r="F1226" s="981"/>
      <c r="G1226" s="981"/>
      <c r="H1226" s="565"/>
      <c r="I1226" s="565"/>
      <c r="J1226" s="565"/>
      <c r="K1226" s="565"/>
      <c r="L1226" s="565"/>
      <c r="M1226" s="565"/>
      <c r="N1226" s="565"/>
      <c r="O1226" s="565"/>
      <c r="P1226" s="565"/>
    </row>
    <row r="1227" spans="1:16" ht="18">
      <c r="A1227" s="565"/>
      <c r="B1227" s="565"/>
      <c r="C1227" s="565"/>
      <c r="D1227" s="978"/>
      <c r="E1227" s="978"/>
      <c r="F1227" s="981"/>
      <c r="G1227" s="981"/>
      <c r="H1227" s="565"/>
      <c r="I1227" s="565"/>
      <c r="J1227" s="565"/>
      <c r="K1227" s="565"/>
      <c r="L1227" s="565"/>
      <c r="M1227" s="565"/>
      <c r="N1227" s="565"/>
      <c r="O1227" s="565"/>
      <c r="P1227" s="565"/>
    </row>
    <row r="1228" spans="1:16" ht="18">
      <c r="A1228" s="565"/>
      <c r="B1228" s="565"/>
      <c r="C1228" s="565"/>
      <c r="D1228" s="978"/>
      <c r="E1228" s="978"/>
      <c r="F1228" s="981"/>
      <c r="G1228" s="981"/>
      <c r="H1228" s="565"/>
      <c r="I1228" s="565"/>
      <c r="J1228" s="565"/>
      <c r="K1228" s="565"/>
      <c r="L1228" s="565"/>
      <c r="M1228" s="565"/>
      <c r="N1228" s="565"/>
      <c r="O1228" s="565"/>
      <c r="P1228" s="565"/>
    </row>
    <row r="1229" spans="1:16" ht="18">
      <c r="A1229" s="565"/>
      <c r="B1229" s="565"/>
      <c r="C1229" s="565"/>
      <c r="D1229" s="978"/>
      <c r="E1229" s="978"/>
      <c r="F1229" s="981"/>
      <c r="G1229" s="981"/>
      <c r="H1229" s="565"/>
      <c r="I1229" s="565"/>
      <c r="J1229" s="565"/>
      <c r="K1229" s="565"/>
      <c r="L1229" s="565"/>
      <c r="M1229" s="565"/>
      <c r="N1229" s="565"/>
      <c r="O1229" s="565"/>
      <c r="P1229" s="565"/>
    </row>
    <row r="1230" spans="1:16" ht="18">
      <c r="A1230" s="565"/>
      <c r="B1230" s="565"/>
      <c r="C1230" s="565"/>
      <c r="D1230" s="978"/>
      <c r="E1230" s="978"/>
      <c r="F1230" s="981"/>
      <c r="G1230" s="981"/>
      <c r="H1230" s="565"/>
      <c r="I1230" s="565"/>
      <c r="J1230" s="565"/>
      <c r="K1230" s="565"/>
      <c r="L1230" s="565"/>
      <c r="M1230" s="565"/>
      <c r="N1230" s="565"/>
      <c r="O1230" s="565"/>
      <c r="P1230" s="565"/>
    </row>
    <row r="1231" spans="1:16" ht="18">
      <c r="A1231" s="565"/>
      <c r="B1231" s="565"/>
      <c r="C1231" s="565"/>
      <c r="D1231" s="978"/>
      <c r="E1231" s="978"/>
      <c r="F1231" s="981"/>
      <c r="G1231" s="981"/>
      <c r="H1231" s="565"/>
      <c r="I1231" s="565"/>
      <c r="J1231" s="565"/>
      <c r="K1231" s="565"/>
      <c r="L1231" s="565"/>
      <c r="M1231" s="565"/>
      <c r="N1231" s="565"/>
      <c r="O1231" s="565"/>
      <c r="P1231" s="565"/>
    </row>
    <row r="1232" spans="1:16" ht="18">
      <c r="A1232" s="565"/>
      <c r="B1232" s="565"/>
      <c r="C1232" s="565"/>
      <c r="D1232" s="978"/>
      <c r="E1232" s="978"/>
      <c r="F1232" s="981"/>
      <c r="G1232" s="981"/>
      <c r="H1232" s="565"/>
      <c r="I1232" s="565"/>
      <c r="J1232" s="565"/>
      <c r="K1232" s="565"/>
      <c r="L1232" s="565"/>
      <c r="M1232" s="565"/>
      <c r="N1232" s="565"/>
      <c r="O1232" s="565"/>
      <c r="P1232" s="565"/>
    </row>
    <row r="1233" spans="1:16" ht="18">
      <c r="A1233" s="565"/>
      <c r="B1233" s="565"/>
      <c r="C1233" s="565"/>
      <c r="D1233" s="978"/>
      <c r="E1233" s="978"/>
      <c r="F1233" s="981"/>
      <c r="G1233" s="981"/>
      <c r="H1233" s="565"/>
      <c r="I1233" s="565"/>
      <c r="J1233" s="565"/>
      <c r="K1233" s="565"/>
      <c r="L1233" s="565"/>
      <c r="M1233" s="565"/>
      <c r="N1233" s="565"/>
      <c r="O1233" s="565"/>
      <c r="P1233" s="565"/>
    </row>
    <row r="1234" spans="1:16" ht="18">
      <c r="A1234" s="565"/>
      <c r="B1234" s="565"/>
      <c r="C1234" s="565"/>
      <c r="D1234" s="978"/>
      <c r="E1234" s="978"/>
      <c r="F1234" s="981"/>
      <c r="G1234" s="981"/>
      <c r="H1234" s="565"/>
      <c r="I1234" s="565"/>
      <c r="J1234" s="565"/>
      <c r="K1234" s="565"/>
      <c r="L1234" s="565"/>
      <c r="M1234" s="565"/>
      <c r="N1234" s="565"/>
      <c r="O1234" s="565"/>
      <c r="P1234" s="565"/>
    </row>
    <row r="1235" spans="1:16" ht="18">
      <c r="A1235" s="565"/>
      <c r="B1235" s="565"/>
      <c r="C1235" s="565"/>
      <c r="D1235" s="978"/>
      <c r="E1235" s="978"/>
      <c r="F1235" s="981"/>
      <c r="G1235" s="981"/>
      <c r="H1235" s="565"/>
      <c r="I1235" s="565"/>
      <c r="J1235" s="565"/>
      <c r="K1235" s="565"/>
      <c r="L1235" s="565"/>
      <c r="M1235" s="565"/>
      <c r="N1235" s="565"/>
      <c r="O1235" s="565"/>
      <c r="P1235" s="565"/>
    </row>
    <row r="1236" spans="1:16" ht="18">
      <c r="A1236" s="565"/>
      <c r="B1236" s="565"/>
      <c r="C1236" s="565"/>
      <c r="D1236" s="978"/>
      <c r="E1236" s="978"/>
      <c r="F1236" s="981"/>
      <c r="G1236" s="981"/>
      <c r="H1236" s="565"/>
      <c r="I1236" s="565"/>
      <c r="J1236" s="565"/>
      <c r="K1236" s="565"/>
      <c r="L1236" s="565"/>
      <c r="M1236" s="565"/>
      <c r="N1236" s="565"/>
      <c r="O1236" s="565"/>
      <c r="P1236" s="565"/>
    </row>
    <row r="1237" spans="1:16" ht="18">
      <c r="A1237" s="565"/>
      <c r="B1237" s="565"/>
      <c r="C1237" s="565"/>
      <c r="D1237" s="978"/>
      <c r="E1237" s="978"/>
      <c r="F1237" s="981"/>
      <c r="G1237" s="981"/>
      <c r="H1237" s="565"/>
      <c r="I1237" s="565"/>
      <c r="J1237" s="565"/>
      <c r="K1237" s="565"/>
      <c r="L1237" s="565"/>
      <c r="M1237" s="565"/>
      <c r="N1237" s="565"/>
      <c r="O1237" s="565"/>
      <c r="P1237" s="565"/>
    </row>
    <row r="1238" spans="1:16" ht="18">
      <c r="A1238" s="565"/>
      <c r="B1238" s="565"/>
      <c r="C1238" s="565"/>
      <c r="D1238" s="978"/>
      <c r="E1238" s="978"/>
      <c r="F1238" s="981"/>
      <c r="G1238" s="981"/>
      <c r="H1238" s="565"/>
      <c r="I1238" s="565"/>
      <c r="J1238" s="565"/>
      <c r="K1238" s="565"/>
      <c r="L1238" s="565"/>
      <c r="M1238" s="565"/>
      <c r="N1238" s="565"/>
      <c r="O1238" s="565"/>
      <c r="P1238" s="565"/>
    </row>
    <row r="1239" spans="1:16" ht="18">
      <c r="A1239" s="565"/>
      <c r="B1239" s="565"/>
      <c r="C1239" s="565"/>
      <c r="D1239" s="978"/>
      <c r="E1239" s="978"/>
      <c r="F1239" s="981"/>
      <c r="G1239" s="981"/>
      <c r="H1239" s="565"/>
      <c r="I1239" s="565"/>
      <c r="J1239" s="565"/>
      <c r="K1239" s="565"/>
      <c r="L1239" s="565"/>
      <c r="M1239" s="565"/>
      <c r="N1239" s="565"/>
      <c r="O1239" s="565"/>
      <c r="P1239" s="565"/>
    </row>
    <row r="1240" spans="1:16" ht="18">
      <c r="A1240" s="565"/>
      <c r="B1240" s="565"/>
      <c r="C1240" s="565"/>
      <c r="D1240" s="978"/>
      <c r="E1240" s="978"/>
      <c r="F1240" s="981"/>
      <c r="G1240" s="981"/>
      <c r="H1240" s="565"/>
      <c r="I1240" s="565"/>
      <c r="J1240" s="565"/>
      <c r="K1240" s="565"/>
      <c r="L1240" s="565"/>
      <c r="M1240" s="565"/>
      <c r="N1240" s="565"/>
      <c r="O1240" s="565"/>
      <c r="P1240" s="565"/>
    </row>
    <row r="1241" spans="1:16" ht="18">
      <c r="A1241" s="565"/>
      <c r="B1241" s="565"/>
      <c r="C1241" s="565"/>
      <c r="D1241" s="978"/>
      <c r="E1241" s="978"/>
      <c r="F1241" s="981"/>
      <c r="G1241" s="981"/>
      <c r="H1241" s="565"/>
      <c r="I1241" s="565"/>
      <c r="J1241" s="565"/>
      <c r="K1241" s="565"/>
      <c r="L1241" s="565"/>
      <c r="M1241" s="565"/>
      <c r="N1241" s="565"/>
      <c r="O1241" s="565"/>
      <c r="P1241" s="565"/>
    </row>
    <row r="1242" spans="1:16" ht="18">
      <c r="A1242" s="565"/>
      <c r="B1242" s="565"/>
      <c r="C1242" s="565"/>
      <c r="D1242" s="978"/>
      <c r="E1242" s="978"/>
      <c r="F1242" s="981"/>
      <c r="G1242" s="981"/>
      <c r="H1242" s="565"/>
      <c r="I1242" s="565"/>
      <c r="J1242" s="565"/>
      <c r="K1242" s="565"/>
      <c r="L1242" s="565"/>
      <c r="M1242" s="565"/>
      <c r="N1242" s="565"/>
      <c r="O1242" s="565"/>
      <c r="P1242" s="565"/>
    </row>
    <row r="1243" spans="1:16" ht="18">
      <c r="A1243" s="565"/>
      <c r="B1243" s="565"/>
      <c r="C1243" s="565"/>
      <c r="D1243" s="978"/>
      <c r="E1243" s="978"/>
      <c r="F1243" s="981"/>
      <c r="G1243" s="981"/>
      <c r="H1243" s="565"/>
      <c r="I1243" s="565"/>
      <c r="J1243" s="565"/>
      <c r="K1243" s="565"/>
      <c r="L1243" s="565"/>
      <c r="M1243" s="565"/>
      <c r="N1243" s="565"/>
      <c r="O1243" s="565"/>
      <c r="P1243" s="565"/>
    </row>
    <row r="1244" spans="1:16" ht="18">
      <c r="A1244" s="565"/>
      <c r="B1244" s="565"/>
      <c r="C1244" s="565"/>
      <c r="D1244" s="978"/>
      <c r="E1244" s="978"/>
      <c r="F1244" s="981"/>
      <c r="G1244" s="981"/>
      <c r="H1244" s="565"/>
      <c r="I1244" s="565"/>
      <c r="J1244" s="565"/>
      <c r="K1244" s="565"/>
      <c r="L1244" s="565"/>
      <c r="M1244" s="565"/>
      <c r="N1244" s="565"/>
      <c r="O1244" s="565"/>
      <c r="P1244" s="565"/>
    </row>
    <row r="1245" spans="1:16" ht="18">
      <c r="A1245" s="565"/>
      <c r="B1245" s="565"/>
      <c r="C1245" s="565"/>
      <c r="D1245" s="978"/>
      <c r="E1245" s="978"/>
      <c r="F1245" s="981"/>
      <c r="G1245" s="981"/>
      <c r="H1245" s="565"/>
      <c r="I1245" s="565"/>
      <c r="J1245" s="565"/>
      <c r="K1245" s="565"/>
      <c r="L1245" s="565"/>
      <c r="M1245" s="565"/>
      <c r="N1245" s="565"/>
      <c r="O1245" s="565"/>
      <c r="P1245" s="565"/>
    </row>
    <row r="1246" spans="1:16" ht="18">
      <c r="A1246" s="565"/>
      <c r="B1246" s="565"/>
      <c r="C1246" s="565"/>
      <c r="D1246" s="978"/>
      <c r="E1246" s="978"/>
      <c r="F1246" s="981"/>
      <c r="G1246" s="981"/>
      <c r="H1246" s="565"/>
      <c r="I1246" s="565"/>
      <c r="J1246" s="565"/>
      <c r="K1246" s="565"/>
      <c r="L1246" s="565"/>
      <c r="M1246" s="565"/>
      <c r="N1246" s="565"/>
      <c r="O1246" s="565"/>
      <c r="P1246" s="565"/>
    </row>
    <row r="1247" spans="1:16" ht="18">
      <c r="A1247" s="565"/>
      <c r="B1247" s="565"/>
      <c r="C1247" s="565"/>
      <c r="D1247" s="978"/>
      <c r="E1247" s="978"/>
      <c r="F1247" s="981"/>
      <c r="G1247" s="981"/>
      <c r="H1247" s="565"/>
      <c r="I1247" s="565"/>
      <c r="J1247" s="565"/>
      <c r="K1247" s="565"/>
      <c r="L1247" s="565"/>
      <c r="M1247" s="565"/>
      <c r="N1247" s="565"/>
      <c r="O1247" s="565"/>
      <c r="P1247" s="565"/>
    </row>
    <row r="1248" spans="1:16" ht="18">
      <c r="A1248" s="565"/>
      <c r="B1248" s="565"/>
      <c r="C1248" s="565"/>
      <c r="D1248" s="978"/>
      <c r="E1248" s="978"/>
      <c r="F1248" s="981"/>
      <c r="G1248" s="981"/>
      <c r="H1248" s="565"/>
      <c r="I1248" s="565"/>
      <c r="J1248" s="565"/>
      <c r="K1248" s="565"/>
      <c r="L1248" s="565"/>
      <c r="M1248" s="565"/>
      <c r="N1248" s="565"/>
      <c r="O1248" s="565"/>
      <c r="P1248" s="565"/>
    </row>
    <row r="1249" spans="1:16" ht="18">
      <c r="A1249" s="565"/>
      <c r="B1249" s="565"/>
      <c r="C1249" s="565"/>
      <c r="D1249" s="978"/>
      <c r="E1249" s="978"/>
      <c r="F1249" s="981"/>
      <c r="G1249" s="981"/>
      <c r="H1249" s="565"/>
      <c r="I1249" s="565"/>
      <c r="J1249" s="565"/>
      <c r="K1249" s="565"/>
      <c r="L1249" s="565"/>
      <c r="M1249" s="565"/>
      <c r="N1249" s="565"/>
      <c r="O1249" s="565"/>
      <c r="P1249" s="565"/>
    </row>
    <row r="1250" spans="1:16" ht="18">
      <c r="A1250" s="565"/>
      <c r="B1250" s="565"/>
      <c r="C1250" s="565"/>
      <c r="D1250" s="978"/>
      <c r="E1250" s="978"/>
      <c r="F1250" s="981"/>
      <c r="G1250" s="981"/>
      <c r="H1250" s="565"/>
      <c r="I1250" s="565"/>
      <c r="J1250" s="565"/>
      <c r="K1250" s="565"/>
      <c r="L1250" s="565"/>
      <c r="M1250" s="565"/>
      <c r="N1250" s="565"/>
      <c r="O1250" s="565"/>
      <c r="P1250" s="565"/>
    </row>
    <row r="1251" spans="1:16" ht="18">
      <c r="A1251" s="565"/>
      <c r="B1251" s="565"/>
      <c r="C1251" s="565"/>
      <c r="D1251" s="978"/>
      <c r="E1251" s="978"/>
      <c r="F1251" s="981"/>
      <c r="G1251" s="981"/>
      <c r="H1251" s="565"/>
      <c r="I1251" s="565"/>
      <c r="J1251" s="565"/>
      <c r="K1251" s="565"/>
      <c r="L1251" s="565"/>
      <c r="M1251" s="565"/>
      <c r="N1251" s="565"/>
      <c r="O1251" s="565"/>
      <c r="P1251" s="565"/>
    </row>
    <row r="1252" spans="1:16" ht="18">
      <c r="A1252" s="565"/>
      <c r="B1252" s="565"/>
      <c r="C1252" s="565"/>
      <c r="D1252" s="978"/>
      <c r="E1252" s="978"/>
      <c r="F1252" s="981"/>
      <c r="G1252" s="981"/>
      <c r="H1252" s="565"/>
      <c r="I1252" s="565"/>
      <c r="J1252" s="565"/>
      <c r="K1252" s="565"/>
      <c r="L1252" s="565"/>
      <c r="M1252" s="565"/>
      <c r="N1252" s="565"/>
      <c r="O1252" s="565"/>
      <c r="P1252" s="565"/>
    </row>
    <row r="1253" spans="1:16" ht="18">
      <c r="A1253" s="565"/>
      <c r="B1253" s="565"/>
      <c r="C1253" s="565"/>
      <c r="D1253" s="978"/>
      <c r="E1253" s="978"/>
      <c r="F1253" s="981"/>
      <c r="G1253" s="981"/>
      <c r="H1253" s="565"/>
      <c r="I1253" s="565"/>
      <c r="J1253" s="565"/>
      <c r="K1253" s="565"/>
      <c r="L1253" s="565"/>
      <c r="M1253" s="565"/>
      <c r="N1253" s="565"/>
      <c r="O1253" s="565"/>
      <c r="P1253" s="565"/>
    </row>
    <row r="1254" spans="1:16" ht="18">
      <c r="A1254" s="565"/>
      <c r="B1254" s="565"/>
      <c r="C1254" s="565"/>
      <c r="D1254" s="978"/>
      <c r="E1254" s="978"/>
      <c r="F1254" s="981"/>
      <c r="G1254" s="981"/>
      <c r="H1254" s="565"/>
      <c r="I1254" s="565"/>
      <c r="J1254" s="565"/>
      <c r="K1254" s="565"/>
      <c r="L1254" s="565"/>
      <c r="M1254" s="565"/>
      <c r="N1254" s="565"/>
      <c r="O1254" s="565"/>
      <c r="P1254" s="565"/>
    </row>
    <row r="1255" spans="1:16" ht="18">
      <c r="A1255" s="565"/>
      <c r="B1255" s="565"/>
      <c r="C1255" s="565"/>
      <c r="D1255" s="978"/>
      <c r="E1255" s="978"/>
      <c r="F1255" s="981"/>
      <c r="G1255" s="981"/>
      <c r="H1255" s="565"/>
      <c r="I1255" s="565"/>
      <c r="J1255" s="565"/>
      <c r="K1255" s="565"/>
      <c r="L1255" s="565"/>
      <c r="M1255" s="565"/>
      <c r="N1255" s="565"/>
      <c r="O1255" s="565"/>
      <c r="P1255" s="565"/>
    </row>
    <row r="1256" spans="1:16" ht="18">
      <c r="A1256" s="565"/>
      <c r="B1256" s="565"/>
      <c r="C1256" s="565"/>
      <c r="D1256" s="978"/>
      <c r="E1256" s="978"/>
      <c r="F1256" s="981"/>
      <c r="G1256" s="981"/>
      <c r="H1256" s="565"/>
      <c r="I1256" s="565"/>
      <c r="J1256" s="565"/>
      <c r="K1256" s="565"/>
      <c r="L1256" s="565"/>
      <c r="M1256" s="565"/>
      <c r="N1256" s="565"/>
      <c r="O1256" s="565"/>
      <c r="P1256" s="565"/>
    </row>
    <row r="1257" spans="1:16" ht="18">
      <c r="A1257" s="565"/>
      <c r="B1257" s="565"/>
      <c r="C1257" s="565"/>
      <c r="D1257" s="978"/>
      <c r="E1257" s="978"/>
      <c r="F1257" s="981"/>
      <c r="G1257" s="981"/>
      <c r="H1257" s="565"/>
      <c r="I1257" s="565"/>
      <c r="J1257" s="565"/>
      <c r="K1257" s="565"/>
      <c r="L1257" s="565"/>
      <c r="M1257" s="565"/>
      <c r="N1257" s="565"/>
      <c r="O1257" s="565"/>
      <c r="P1257" s="565"/>
    </row>
    <row r="1258" spans="1:16" ht="18">
      <c r="A1258" s="565"/>
      <c r="B1258" s="565"/>
      <c r="C1258" s="565"/>
      <c r="D1258" s="978"/>
      <c r="E1258" s="978"/>
      <c r="F1258" s="981"/>
      <c r="G1258" s="981"/>
      <c r="H1258" s="565"/>
      <c r="I1258" s="565"/>
      <c r="J1258" s="565"/>
      <c r="K1258" s="565"/>
      <c r="L1258" s="565"/>
      <c r="M1258" s="565"/>
      <c r="N1258" s="565"/>
      <c r="O1258" s="565"/>
      <c r="P1258" s="565"/>
    </row>
    <row r="1259" spans="1:16" ht="18">
      <c r="A1259" s="565"/>
      <c r="B1259" s="565"/>
      <c r="C1259" s="565"/>
      <c r="D1259" s="978"/>
      <c r="E1259" s="978"/>
      <c r="F1259" s="981"/>
      <c r="G1259" s="981"/>
      <c r="H1259" s="565"/>
      <c r="I1259" s="565"/>
      <c r="J1259" s="565"/>
      <c r="K1259" s="565"/>
      <c r="L1259" s="565"/>
      <c r="M1259" s="565"/>
      <c r="N1259" s="565"/>
      <c r="O1259" s="565"/>
      <c r="P1259" s="565"/>
    </row>
    <row r="1260" spans="1:16" ht="18">
      <c r="A1260" s="565"/>
      <c r="B1260" s="565"/>
      <c r="C1260" s="565"/>
      <c r="D1260" s="978"/>
      <c r="E1260" s="978"/>
      <c r="F1260" s="981"/>
      <c r="G1260" s="981"/>
      <c r="H1260" s="565"/>
      <c r="I1260" s="565"/>
      <c r="J1260" s="565"/>
      <c r="K1260" s="565"/>
      <c r="L1260" s="565"/>
      <c r="M1260" s="565"/>
      <c r="N1260" s="565"/>
      <c r="O1260" s="565"/>
      <c r="P1260" s="565"/>
    </row>
    <row r="1261" spans="1:16" ht="18">
      <c r="A1261" s="565"/>
      <c r="B1261" s="565"/>
      <c r="C1261" s="565"/>
      <c r="D1261" s="978"/>
      <c r="E1261" s="978"/>
      <c r="F1261" s="981"/>
      <c r="G1261" s="981"/>
      <c r="H1261" s="565"/>
      <c r="I1261" s="565"/>
      <c r="J1261" s="565"/>
      <c r="K1261" s="565"/>
      <c r="L1261" s="565"/>
      <c r="M1261" s="565"/>
      <c r="N1261" s="565"/>
      <c r="O1261" s="565"/>
      <c r="P1261" s="565"/>
    </row>
    <row r="1262" spans="1:16" ht="18">
      <c r="A1262" s="565"/>
      <c r="B1262" s="565"/>
      <c r="C1262" s="565"/>
      <c r="D1262" s="978"/>
      <c r="E1262" s="978"/>
      <c r="F1262" s="981"/>
      <c r="G1262" s="981"/>
      <c r="H1262" s="565"/>
      <c r="I1262" s="565"/>
      <c r="J1262" s="565"/>
      <c r="K1262" s="565"/>
      <c r="L1262" s="565"/>
      <c r="M1262" s="565"/>
      <c r="N1262" s="565"/>
      <c r="O1262" s="565"/>
      <c r="P1262" s="565"/>
    </row>
    <row r="1263" spans="1:16" ht="18">
      <c r="A1263" s="565"/>
      <c r="B1263" s="565"/>
      <c r="C1263" s="565"/>
      <c r="D1263" s="978"/>
      <c r="E1263" s="978"/>
      <c r="F1263" s="981"/>
      <c r="G1263" s="981"/>
      <c r="H1263" s="565"/>
      <c r="I1263" s="565"/>
      <c r="J1263" s="565"/>
      <c r="K1263" s="565"/>
      <c r="L1263" s="565"/>
      <c r="M1263" s="565"/>
      <c r="N1263" s="565"/>
      <c r="O1263" s="565"/>
      <c r="P1263" s="565"/>
    </row>
    <row r="1264" spans="1:16" ht="18">
      <c r="A1264" s="565"/>
      <c r="B1264" s="565"/>
      <c r="C1264" s="565"/>
      <c r="D1264" s="978"/>
      <c r="E1264" s="978"/>
      <c r="F1264" s="981"/>
      <c r="G1264" s="981"/>
      <c r="H1264" s="565"/>
      <c r="I1264" s="565"/>
      <c r="J1264" s="565"/>
      <c r="K1264" s="565"/>
      <c r="L1264" s="565"/>
      <c r="M1264" s="565"/>
      <c r="N1264" s="565"/>
      <c r="O1264" s="565"/>
      <c r="P1264" s="565"/>
    </row>
    <row r="1265" spans="1:16" ht="18">
      <c r="A1265" s="565"/>
      <c r="B1265" s="565"/>
      <c r="C1265" s="565"/>
      <c r="D1265" s="978"/>
      <c r="E1265" s="978"/>
      <c r="F1265" s="981"/>
      <c r="G1265" s="981"/>
      <c r="H1265" s="565"/>
      <c r="I1265" s="565"/>
      <c r="J1265" s="565"/>
      <c r="K1265" s="565"/>
      <c r="L1265" s="565"/>
      <c r="M1265" s="565"/>
      <c r="N1265" s="565"/>
      <c r="O1265" s="565"/>
      <c r="P1265" s="565"/>
    </row>
    <row r="1266" spans="1:16" ht="18">
      <c r="A1266" s="565"/>
      <c r="B1266" s="565"/>
      <c r="C1266" s="565"/>
      <c r="D1266" s="978"/>
      <c r="E1266" s="978"/>
      <c r="F1266" s="981"/>
      <c r="G1266" s="981"/>
      <c r="H1266" s="565"/>
      <c r="I1266" s="565"/>
      <c r="J1266" s="565"/>
      <c r="K1266" s="565"/>
      <c r="L1266" s="565"/>
      <c r="M1266" s="565"/>
      <c r="N1266" s="565"/>
      <c r="O1266" s="565"/>
      <c r="P1266" s="565"/>
    </row>
    <row r="1267" spans="1:16" ht="18">
      <c r="A1267" s="565"/>
      <c r="B1267" s="565"/>
      <c r="C1267" s="565"/>
      <c r="D1267" s="978"/>
      <c r="E1267" s="978"/>
      <c r="F1267" s="981"/>
      <c r="G1267" s="981"/>
      <c r="H1267" s="565"/>
      <c r="I1267" s="565"/>
      <c r="J1267" s="565"/>
      <c r="K1267" s="565"/>
      <c r="L1267" s="565"/>
      <c r="M1267" s="565"/>
      <c r="N1267" s="565"/>
      <c r="O1267" s="565"/>
      <c r="P1267" s="565"/>
    </row>
    <row r="1268" spans="1:16" ht="18">
      <c r="A1268" s="565"/>
      <c r="B1268" s="565"/>
      <c r="C1268" s="565"/>
      <c r="D1268" s="978"/>
      <c r="E1268" s="978"/>
      <c r="F1268" s="981"/>
      <c r="G1268" s="981"/>
      <c r="H1268" s="565"/>
      <c r="I1268" s="565"/>
      <c r="J1268" s="565"/>
      <c r="K1268" s="565"/>
      <c r="L1268" s="565"/>
      <c r="M1268" s="565"/>
      <c r="N1268" s="565"/>
      <c r="O1268" s="565"/>
      <c r="P1268" s="565"/>
    </row>
    <row r="1269" spans="1:16" ht="18">
      <c r="A1269" s="565"/>
      <c r="B1269" s="565"/>
      <c r="C1269" s="565"/>
      <c r="D1269" s="978"/>
      <c r="E1269" s="978"/>
      <c r="F1269" s="981"/>
      <c r="G1269" s="981"/>
      <c r="H1269" s="565"/>
      <c r="I1269" s="565"/>
      <c r="J1269" s="565"/>
      <c r="K1269" s="565"/>
      <c r="L1269" s="565"/>
      <c r="M1269" s="565"/>
      <c r="N1269" s="565"/>
      <c r="O1269" s="565"/>
      <c r="P1269" s="565"/>
    </row>
    <row r="1270" spans="1:16" ht="18">
      <c r="A1270" s="565"/>
      <c r="B1270" s="565"/>
      <c r="C1270" s="565"/>
      <c r="D1270" s="978"/>
      <c r="E1270" s="978"/>
      <c r="F1270" s="981"/>
      <c r="G1270" s="981"/>
      <c r="H1270" s="565"/>
      <c r="I1270" s="565"/>
      <c r="J1270" s="565"/>
      <c r="K1270" s="565"/>
      <c r="L1270" s="565"/>
      <c r="M1270" s="565"/>
      <c r="N1270" s="565"/>
      <c r="O1270" s="565"/>
      <c r="P1270" s="565"/>
    </row>
    <row r="1271" spans="1:16" ht="18">
      <c r="A1271" s="565"/>
      <c r="B1271" s="565"/>
      <c r="C1271" s="565"/>
      <c r="D1271" s="978"/>
      <c r="E1271" s="978"/>
      <c r="F1271" s="981"/>
      <c r="G1271" s="981"/>
      <c r="H1271" s="565"/>
      <c r="I1271" s="565"/>
      <c r="J1271" s="565"/>
      <c r="K1271" s="565"/>
      <c r="L1271" s="565"/>
      <c r="M1271" s="565"/>
      <c r="N1271" s="565"/>
      <c r="O1271" s="565"/>
      <c r="P1271" s="565"/>
    </row>
    <row r="1272" spans="1:16" ht="18">
      <c r="A1272" s="565"/>
      <c r="B1272" s="565"/>
      <c r="C1272" s="565"/>
      <c r="D1272" s="978"/>
      <c r="E1272" s="978"/>
      <c r="F1272" s="981"/>
      <c r="G1272" s="981"/>
      <c r="H1272" s="565"/>
      <c r="I1272" s="565"/>
      <c r="J1272" s="565"/>
      <c r="K1272" s="565"/>
      <c r="L1272" s="565"/>
      <c r="M1272" s="565"/>
      <c r="N1272" s="565"/>
      <c r="O1272" s="565"/>
      <c r="P1272" s="565"/>
    </row>
    <row r="1273" spans="1:16" ht="18">
      <c r="A1273" s="565"/>
      <c r="B1273" s="565"/>
      <c r="C1273" s="565"/>
      <c r="D1273" s="978"/>
      <c r="E1273" s="978"/>
      <c r="F1273" s="981"/>
      <c r="G1273" s="981"/>
      <c r="H1273" s="565"/>
      <c r="I1273" s="565"/>
      <c r="J1273" s="565"/>
      <c r="K1273" s="565"/>
      <c r="L1273" s="565"/>
      <c r="M1273" s="565"/>
      <c r="N1273" s="565"/>
      <c r="O1273" s="565"/>
      <c r="P1273" s="565"/>
    </row>
    <row r="1274" spans="1:16" ht="18">
      <c r="A1274" s="565"/>
      <c r="B1274" s="565"/>
      <c r="C1274" s="565"/>
      <c r="D1274" s="978"/>
      <c r="E1274" s="978"/>
      <c r="F1274" s="981"/>
      <c r="G1274" s="981"/>
      <c r="H1274" s="565"/>
      <c r="I1274" s="565"/>
      <c r="J1274" s="565"/>
      <c r="K1274" s="565"/>
      <c r="L1274" s="565"/>
      <c r="M1274" s="565"/>
      <c r="N1274" s="565"/>
      <c r="O1274" s="565"/>
      <c r="P1274" s="565"/>
    </row>
    <row r="1275" spans="1:16" ht="18">
      <c r="A1275" s="565"/>
      <c r="B1275" s="565"/>
      <c r="C1275" s="565"/>
      <c r="D1275" s="978"/>
      <c r="E1275" s="978"/>
      <c r="F1275" s="981"/>
      <c r="G1275" s="981"/>
      <c r="H1275" s="565"/>
      <c r="I1275" s="565"/>
      <c r="J1275" s="565"/>
      <c r="K1275" s="565"/>
      <c r="L1275" s="565"/>
      <c r="M1275" s="565"/>
      <c r="N1275" s="565"/>
      <c r="O1275" s="565"/>
      <c r="P1275" s="565"/>
    </row>
    <row r="1276" spans="1:16" ht="18">
      <c r="A1276" s="565"/>
      <c r="B1276" s="565"/>
      <c r="C1276" s="565"/>
      <c r="D1276" s="978"/>
      <c r="E1276" s="978"/>
      <c r="F1276" s="981"/>
      <c r="G1276" s="981"/>
      <c r="H1276" s="565"/>
      <c r="I1276" s="565"/>
      <c r="J1276" s="565"/>
      <c r="K1276" s="565"/>
      <c r="L1276" s="565"/>
      <c r="M1276" s="565"/>
      <c r="N1276" s="565"/>
      <c r="O1276" s="565"/>
      <c r="P1276" s="565"/>
    </row>
    <row r="1277" spans="1:16" ht="18">
      <c r="A1277" s="565"/>
      <c r="B1277" s="565"/>
      <c r="C1277" s="565"/>
      <c r="D1277" s="978"/>
      <c r="E1277" s="978"/>
      <c r="F1277" s="981"/>
      <c r="G1277" s="981"/>
      <c r="H1277" s="565"/>
      <c r="I1277" s="565"/>
      <c r="J1277" s="565"/>
      <c r="K1277" s="565"/>
      <c r="L1277" s="565"/>
      <c r="M1277" s="565"/>
      <c r="N1277" s="565"/>
      <c r="O1277" s="565"/>
      <c r="P1277" s="565"/>
    </row>
    <row r="1278" spans="1:16" ht="18">
      <c r="A1278" s="565"/>
      <c r="B1278" s="565"/>
      <c r="C1278" s="565"/>
      <c r="D1278" s="978"/>
      <c r="E1278" s="978"/>
      <c r="F1278" s="981"/>
      <c r="G1278" s="981"/>
      <c r="H1278" s="565"/>
      <c r="I1278" s="565"/>
      <c r="J1278" s="565"/>
      <c r="K1278" s="565"/>
      <c r="L1278" s="565"/>
      <c r="M1278" s="565"/>
      <c r="N1278" s="565"/>
      <c r="O1278" s="565"/>
      <c r="P1278" s="565"/>
    </row>
    <row r="1279" spans="1:16" ht="18">
      <c r="A1279" s="565"/>
      <c r="B1279" s="565"/>
      <c r="C1279" s="565"/>
      <c r="D1279" s="978"/>
      <c r="E1279" s="978"/>
      <c r="F1279" s="981"/>
      <c r="G1279" s="981"/>
      <c r="H1279" s="565"/>
      <c r="I1279" s="565"/>
      <c r="J1279" s="565"/>
      <c r="K1279" s="565"/>
      <c r="L1279" s="565"/>
      <c r="M1279" s="565"/>
      <c r="N1279" s="565"/>
      <c r="O1279" s="565"/>
      <c r="P1279" s="565"/>
    </row>
    <row r="1280" spans="1:16" ht="18">
      <c r="A1280" s="565"/>
      <c r="B1280" s="565"/>
      <c r="C1280" s="565"/>
      <c r="D1280" s="978"/>
      <c r="E1280" s="978"/>
      <c r="F1280" s="981"/>
      <c r="G1280" s="981"/>
      <c r="H1280" s="565"/>
      <c r="I1280" s="565"/>
      <c r="J1280" s="565"/>
      <c r="K1280" s="565"/>
      <c r="L1280" s="565"/>
      <c r="M1280" s="565"/>
      <c r="N1280" s="565"/>
      <c r="O1280" s="565"/>
      <c r="P1280" s="565"/>
    </row>
    <row r="1281" spans="1:16" ht="18">
      <c r="A1281" s="565"/>
      <c r="B1281" s="565"/>
      <c r="C1281" s="565"/>
      <c r="D1281" s="978"/>
      <c r="E1281" s="978"/>
      <c r="F1281" s="981"/>
      <c r="G1281" s="981"/>
      <c r="H1281" s="565"/>
      <c r="I1281" s="565"/>
      <c r="J1281" s="565"/>
      <c r="K1281" s="565"/>
      <c r="L1281" s="565"/>
      <c r="M1281" s="565"/>
      <c r="N1281" s="565"/>
      <c r="O1281" s="565"/>
      <c r="P1281" s="565"/>
    </row>
    <row r="1282" spans="1:16" ht="18">
      <c r="A1282" s="565"/>
      <c r="B1282" s="565"/>
      <c r="C1282" s="565"/>
      <c r="D1282" s="978"/>
      <c r="E1282" s="978"/>
      <c r="F1282" s="981"/>
      <c r="G1282" s="981"/>
      <c r="H1282" s="565"/>
      <c r="I1282" s="565"/>
      <c r="J1282" s="565"/>
      <c r="K1282" s="565"/>
      <c r="L1282" s="565"/>
      <c r="M1282" s="565"/>
      <c r="N1282" s="565"/>
      <c r="O1282" s="565"/>
      <c r="P1282" s="565"/>
    </row>
    <row r="1283" spans="1:16" ht="18">
      <c r="A1283" s="565"/>
      <c r="B1283" s="565"/>
      <c r="C1283" s="565"/>
      <c r="D1283" s="978"/>
      <c r="E1283" s="978"/>
      <c r="F1283" s="981"/>
      <c r="G1283" s="981"/>
      <c r="H1283" s="565"/>
      <c r="I1283" s="565"/>
      <c r="J1283" s="565"/>
      <c r="K1283" s="565"/>
      <c r="L1283" s="565"/>
      <c r="M1283" s="565"/>
      <c r="N1283" s="565"/>
      <c r="O1283" s="565"/>
      <c r="P1283" s="565"/>
    </row>
    <row r="1284" spans="1:16" ht="18">
      <c r="A1284" s="565"/>
      <c r="B1284" s="565"/>
      <c r="C1284" s="565"/>
      <c r="D1284" s="978"/>
      <c r="E1284" s="978"/>
      <c r="F1284" s="981"/>
      <c r="G1284" s="981"/>
      <c r="H1284" s="565"/>
      <c r="I1284" s="565"/>
      <c r="J1284" s="565"/>
      <c r="K1284" s="565"/>
      <c r="L1284" s="565"/>
      <c r="M1284" s="565"/>
      <c r="N1284" s="565"/>
      <c r="O1284" s="565"/>
      <c r="P1284" s="565"/>
    </row>
    <row r="1285" spans="1:16" ht="18">
      <c r="A1285" s="565"/>
      <c r="B1285" s="565"/>
      <c r="C1285" s="565"/>
      <c r="D1285" s="978"/>
      <c r="E1285" s="978"/>
      <c r="F1285" s="981"/>
      <c r="G1285" s="981"/>
      <c r="H1285" s="565"/>
      <c r="I1285" s="565"/>
      <c r="J1285" s="565"/>
      <c r="K1285" s="565"/>
      <c r="L1285" s="565"/>
      <c r="M1285" s="565"/>
      <c r="N1285" s="565"/>
      <c r="O1285" s="565"/>
      <c r="P1285" s="565"/>
    </row>
    <row r="1286" spans="1:16" ht="18">
      <c r="A1286" s="565"/>
      <c r="B1286" s="565"/>
      <c r="C1286" s="565"/>
      <c r="D1286" s="978"/>
      <c r="E1286" s="978"/>
      <c r="F1286" s="981"/>
      <c r="G1286" s="981"/>
      <c r="H1286" s="565"/>
      <c r="I1286" s="565"/>
      <c r="J1286" s="565"/>
      <c r="K1286" s="565"/>
      <c r="L1286" s="565"/>
      <c r="M1286" s="565"/>
      <c r="N1286" s="565"/>
      <c r="O1286" s="565"/>
      <c r="P1286" s="565"/>
    </row>
    <row r="1287" spans="1:16" ht="18">
      <c r="A1287" s="565"/>
      <c r="B1287" s="565"/>
      <c r="C1287" s="565"/>
      <c r="D1287" s="978"/>
      <c r="E1287" s="978"/>
      <c r="F1287" s="981"/>
      <c r="G1287" s="981"/>
      <c r="H1287" s="565"/>
      <c r="I1287" s="565"/>
      <c r="J1287" s="565"/>
      <c r="K1287" s="565"/>
      <c r="L1287" s="565"/>
      <c r="M1287" s="565"/>
      <c r="N1287" s="565"/>
      <c r="O1287" s="565"/>
      <c r="P1287" s="565"/>
    </row>
    <row r="1288" spans="1:16" ht="18">
      <c r="A1288" s="565"/>
      <c r="B1288" s="565"/>
      <c r="C1288" s="565"/>
      <c r="D1288" s="978"/>
      <c r="E1288" s="978"/>
      <c r="F1288" s="981"/>
      <c r="G1288" s="981"/>
      <c r="H1288" s="565"/>
      <c r="I1288" s="565"/>
      <c r="J1288" s="565"/>
      <c r="K1288" s="565"/>
      <c r="L1288" s="565"/>
      <c r="M1288" s="565"/>
      <c r="N1288" s="565"/>
      <c r="O1288" s="565"/>
      <c r="P1288" s="565"/>
    </row>
    <row r="1289" spans="1:16" ht="18">
      <c r="A1289" s="565"/>
      <c r="B1289" s="565"/>
      <c r="C1289" s="565"/>
      <c r="D1289" s="978"/>
      <c r="E1289" s="978"/>
      <c r="F1289" s="981"/>
      <c r="G1289" s="981"/>
      <c r="H1289" s="565"/>
      <c r="I1289" s="565"/>
      <c r="J1289" s="565"/>
      <c r="K1289" s="565"/>
      <c r="L1289" s="565"/>
      <c r="M1289" s="565"/>
      <c r="N1289" s="565"/>
      <c r="O1289" s="565"/>
      <c r="P1289" s="565"/>
    </row>
    <row r="1290" spans="1:16" ht="18">
      <c r="A1290" s="565"/>
      <c r="B1290" s="565"/>
      <c r="C1290" s="565"/>
      <c r="D1290" s="978"/>
      <c r="E1290" s="978"/>
      <c r="F1290" s="981"/>
      <c r="G1290" s="981"/>
      <c r="H1290" s="565"/>
      <c r="I1290" s="565"/>
      <c r="J1290" s="565"/>
      <c r="K1290" s="565"/>
      <c r="L1290" s="565"/>
      <c r="M1290" s="565"/>
      <c r="N1290" s="565"/>
      <c r="O1290" s="565"/>
      <c r="P1290" s="565"/>
    </row>
    <row r="1291" spans="1:16" ht="18">
      <c r="A1291" s="565"/>
      <c r="B1291" s="565"/>
      <c r="C1291" s="565"/>
      <c r="D1291" s="978"/>
      <c r="E1291" s="978"/>
      <c r="F1291" s="981"/>
      <c r="G1291" s="981"/>
      <c r="H1291" s="565"/>
      <c r="I1291" s="565"/>
      <c r="J1291" s="565"/>
      <c r="K1291" s="565"/>
      <c r="L1291" s="565"/>
      <c r="M1291" s="565"/>
      <c r="N1291" s="565"/>
      <c r="O1291" s="565"/>
      <c r="P1291" s="565"/>
    </row>
    <row r="1292" spans="1:16" ht="18">
      <c r="A1292" s="565"/>
      <c r="B1292" s="565"/>
      <c r="C1292" s="565"/>
      <c r="D1292" s="978"/>
      <c r="E1292" s="978"/>
      <c r="F1292" s="981"/>
      <c r="G1292" s="981"/>
      <c r="H1292" s="565"/>
      <c r="I1292" s="565"/>
      <c r="J1292" s="565"/>
      <c r="K1292" s="565"/>
      <c r="L1292" s="565"/>
      <c r="M1292" s="565"/>
      <c r="N1292" s="565"/>
      <c r="O1292" s="565"/>
      <c r="P1292" s="565"/>
    </row>
    <row r="1293" spans="1:16" ht="18">
      <c r="A1293" s="565"/>
      <c r="B1293" s="565"/>
      <c r="C1293" s="565"/>
      <c r="D1293" s="978"/>
      <c r="E1293" s="978"/>
      <c r="F1293" s="981"/>
      <c r="G1293" s="981"/>
      <c r="H1293" s="565"/>
      <c r="I1293" s="565"/>
      <c r="J1293" s="565"/>
      <c r="K1293" s="565"/>
      <c r="L1293" s="565"/>
      <c r="M1293" s="565"/>
      <c r="N1293" s="565"/>
      <c r="O1293" s="565"/>
      <c r="P1293" s="565"/>
    </row>
    <row r="1294" spans="1:16" ht="18">
      <c r="A1294" s="565"/>
      <c r="B1294" s="565"/>
      <c r="C1294" s="565"/>
      <c r="D1294" s="978"/>
      <c r="E1294" s="978"/>
      <c r="F1294" s="981"/>
      <c r="G1294" s="981"/>
      <c r="H1294" s="565"/>
      <c r="I1294" s="565"/>
      <c r="J1294" s="565"/>
      <c r="K1294" s="565"/>
      <c r="L1294" s="565"/>
      <c r="M1294" s="565"/>
      <c r="N1294" s="565"/>
      <c r="O1294" s="565"/>
      <c r="P1294" s="565"/>
    </row>
    <row r="1295" spans="1:16" ht="18">
      <c r="A1295" s="565"/>
      <c r="B1295" s="565"/>
      <c r="C1295" s="565"/>
      <c r="D1295" s="978"/>
      <c r="E1295" s="978"/>
      <c r="F1295" s="981"/>
      <c r="G1295" s="981"/>
      <c r="H1295" s="565"/>
      <c r="I1295" s="565"/>
      <c r="J1295" s="565"/>
      <c r="K1295" s="565"/>
      <c r="L1295" s="565"/>
      <c r="M1295" s="565"/>
      <c r="N1295" s="565"/>
      <c r="O1295" s="565"/>
      <c r="P1295" s="565"/>
    </row>
    <row r="1296" spans="1:16" ht="18">
      <c r="A1296" s="565"/>
      <c r="B1296" s="565"/>
      <c r="C1296" s="565"/>
      <c r="D1296" s="978"/>
      <c r="E1296" s="978"/>
      <c r="F1296" s="981"/>
      <c r="G1296" s="981"/>
      <c r="H1296" s="565"/>
      <c r="I1296" s="565"/>
      <c r="J1296" s="565"/>
      <c r="K1296" s="565"/>
      <c r="L1296" s="565"/>
      <c r="M1296" s="565"/>
      <c r="N1296" s="565"/>
      <c r="O1296" s="565"/>
      <c r="P1296" s="565"/>
    </row>
    <row r="1297" spans="1:16" ht="18">
      <c r="A1297" s="565"/>
      <c r="B1297" s="565"/>
      <c r="C1297" s="565"/>
      <c r="D1297" s="978"/>
      <c r="E1297" s="978"/>
      <c r="F1297" s="981"/>
      <c r="G1297" s="981"/>
      <c r="H1297" s="565"/>
      <c r="I1297" s="565"/>
      <c r="J1297" s="565"/>
      <c r="K1297" s="565"/>
      <c r="L1297" s="565"/>
      <c r="M1297" s="565"/>
      <c r="N1297" s="565"/>
      <c r="O1297" s="565"/>
      <c r="P1297" s="565"/>
    </row>
    <row r="1298" spans="1:16" ht="18">
      <c r="A1298" s="565"/>
      <c r="B1298" s="565"/>
      <c r="C1298" s="565"/>
      <c r="D1298" s="978"/>
      <c r="E1298" s="978"/>
      <c r="F1298" s="981"/>
      <c r="G1298" s="981"/>
      <c r="H1298" s="565"/>
      <c r="I1298" s="565"/>
      <c r="J1298" s="565"/>
      <c r="K1298" s="565"/>
      <c r="L1298" s="565"/>
      <c r="M1298" s="565"/>
      <c r="N1298" s="565"/>
      <c r="O1298" s="565"/>
      <c r="P1298" s="565"/>
    </row>
    <row r="1299" spans="1:16" ht="18">
      <c r="A1299" s="565"/>
      <c r="B1299" s="565"/>
      <c r="C1299" s="565"/>
      <c r="D1299" s="978"/>
      <c r="E1299" s="978"/>
      <c r="F1299" s="981"/>
      <c r="G1299" s="981"/>
      <c r="H1299" s="565"/>
      <c r="I1299" s="565"/>
      <c r="J1299" s="565"/>
      <c r="K1299" s="565"/>
      <c r="L1299" s="565"/>
      <c r="M1299" s="565"/>
      <c r="N1299" s="565"/>
      <c r="O1299" s="565"/>
      <c r="P1299" s="565"/>
    </row>
    <row r="1300" spans="1:16" ht="18">
      <c r="A1300" s="565"/>
      <c r="B1300" s="565"/>
      <c r="C1300" s="565"/>
      <c r="D1300" s="978"/>
      <c r="E1300" s="978"/>
      <c r="F1300" s="981"/>
      <c r="G1300" s="981"/>
      <c r="H1300" s="565"/>
      <c r="I1300" s="565"/>
      <c r="J1300" s="565"/>
      <c r="K1300" s="565"/>
      <c r="L1300" s="565"/>
      <c r="M1300" s="565"/>
      <c r="N1300" s="565"/>
      <c r="O1300" s="565"/>
      <c r="P1300" s="565"/>
    </row>
    <row r="1301" spans="1:16" ht="18">
      <c r="A1301" s="565"/>
      <c r="B1301" s="565"/>
      <c r="C1301" s="565"/>
      <c r="D1301" s="978"/>
      <c r="E1301" s="978"/>
      <c r="F1301" s="981"/>
      <c r="G1301" s="981"/>
      <c r="H1301" s="565"/>
      <c r="I1301" s="565"/>
      <c r="J1301" s="565"/>
      <c r="K1301" s="565"/>
      <c r="L1301" s="565"/>
      <c r="M1301" s="565"/>
      <c r="N1301" s="565"/>
      <c r="O1301" s="565"/>
      <c r="P1301" s="565"/>
    </row>
    <row r="1302" spans="1:16" ht="18">
      <c r="A1302" s="565"/>
      <c r="B1302" s="565"/>
      <c r="C1302" s="565"/>
      <c r="D1302" s="978"/>
      <c r="E1302" s="978"/>
      <c r="F1302" s="981"/>
      <c r="G1302" s="981"/>
      <c r="H1302" s="565"/>
      <c r="I1302" s="565"/>
      <c r="J1302" s="565"/>
      <c r="K1302" s="565"/>
      <c r="L1302" s="565"/>
      <c r="M1302" s="565"/>
      <c r="N1302" s="565"/>
      <c r="O1302" s="565"/>
      <c r="P1302" s="565"/>
    </row>
    <row r="1303" spans="1:16" ht="18">
      <c r="A1303" s="565"/>
      <c r="B1303" s="565"/>
      <c r="C1303" s="565"/>
      <c r="D1303" s="978"/>
      <c r="E1303" s="978"/>
      <c r="F1303" s="981"/>
      <c r="G1303" s="981"/>
      <c r="H1303" s="565"/>
      <c r="I1303" s="565"/>
      <c r="J1303" s="565"/>
      <c r="K1303" s="565"/>
      <c r="L1303" s="565"/>
      <c r="M1303" s="565"/>
      <c r="N1303" s="565"/>
      <c r="O1303" s="565"/>
      <c r="P1303" s="565"/>
    </row>
    <row r="1304" spans="1:16" ht="18">
      <c r="A1304" s="565"/>
      <c r="B1304" s="565"/>
      <c r="C1304" s="565"/>
      <c r="D1304" s="978"/>
      <c r="E1304" s="978"/>
      <c r="F1304" s="981"/>
      <c r="G1304" s="981"/>
      <c r="H1304" s="565"/>
      <c r="I1304" s="565"/>
      <c r="J1304" s="565"/>
      <c r="K1304" s="565"/>
      <c r="L1304" s="565"/>
      <c r="M1304" s="565"/>
      <c r="N1304" s="565"/>
      <c r="O1304" s="565"/>
      <c r="P1304" s="565"/>
    </row>
    <row r="1305" spans="1:16" ht="18">
      <c r="A1305" s="565"/>
      <c r="B1305" s="565"/>
      <c r="C1305" s="565"/>
      <c r="D1305" s="978"/>
      <c r="E1305" s="978"/>
      <c r="F1305" s="981"/>
      <c r="G1305" s="981"/>
      <c r="H1305" s="565"/>
      <c r="I1305" s="565"/>
      <c r="J1305" s="565"/>
      <c r="K1305" s="565"/>
      <c r="L1305" s="565"/>
      <c r="M1305" s="565"/>
      <c r="N1305" s="565"/>
      <c r="O1305" s="565"/>
      <c r="P1305" s="565"/>
    </row>
    <row r="1306" spans="1:16" ht="18">
      <c r="A1306" s="565"/>
      <c r="B1306" s="565"/>
      <c r="C1306" s="565"/>
      <c r="D1306" s="978"/>
      <c r="E1306" s="978"/>
      <c r="F1306" s="981"/>
      <c r="G1306" s="981"/>
      <c r="H1306" s="565"/>
      <c r="I1306" s="565"/>
      <c r="J1306" s="565"/>
      <c r="K1306" s="565"/>
      <c r="L1306" s="565"/>
      <c r="M1306" s="565"/>
      <c r="N1306" s="565"/>
      <c r="O1306" s="565"/>
      <c r="P1306" s="565"/>
    </row>
    <row r="1307" spans="1:16" ht="18">
      <c r="A1307" s="565"/>
      <c r="B1307" s="565"/>
      <c r="C1307" s="565"/>
      <c r="D1307" s="978"/>
      <c r="E1307" s="978"/>
      <c r="F1307" s="981"/>
      <c r="G1307" s="981"/>
      <c r="H1307" s="565"/>
      <c r="I1307" s="565"/>
      <c r="J1307" s="565"/>
      <c r="K1307" s="565"/>
      <c r="L1307" s="565"/>
      <c r="M1307" s="565"/>
      <c r="N1307" s="565"/>
      <c r="O1307" s="565"/>
      <c r="P1307" s="565"/>
    </row>
    <row r="1308" spans="1:16" ht="18">
      <c r="A1308" s="565"/>
      <c r="B1308" s="565"/>
      <c r="C1308" s="565"/>
      <c r="D1308" s="978"/>
      <c r="E1308" s="978"/>
      <c r="F1308" s="981"/>
      <c r="G1308" s="981"/>
      <c r="H1308" s="565"/>
      <c r="I1308" s="565"/>
      <c r="J1308" s="565"/>
      <c r="K1308" s="565"/>
      <c r="L1308" s="565"/>
      <c r="M1308" s="565"/>
      <c r="N1308" s="565"/>
      <c r="O1308" s="565"/>
      <c r="P1308" s="565"/>
    </row>
    <row r="1309" spans="1:16" ht="18">
      <c r="A1309" s="565"/>
      <c r="B1309" s="565"/>
      <c r="C1309" s="565"/>
      <c r="D1309" s="978"/>
      <c r="E1309" s="978"/>
      <c r="F1309" s="981"/>
      <c r="G1309" s="981"/>
      <c r="H1309" s="565"/>
      <c r="I1309" s="565"/>
      <c r="J1309" s="565"/>
      <c r="K1309" s="565"/>
      <c r="L1309" s="565"/>
      <c r="M1309" s="565"/>
      <c r="N1309" s="565"/>
      <c r="O1309" s="565"/>
      <c r="P1309" s="565"/>
    </row>
    <row r="1310" spans="1:16" ht="18">
      <c r="A1310" s="565"/>
      <c r="B1310" s="565"/>
      <c r="C1310" s="565"/>
      <c r="D1310" s="978"/>
      <c r="E1310" s="978"/>
      <c r="F1310" s="981"/>
      <c r="G1310" s="981"/>
      <c r="H1310" s="565"/>
      <c r="I1310" s="565"/>
      <c r="J1310" s="565"/>
      <c r="K1310" s="565"/>
      <c r="L1310" s="565"/>
      <c r="M1310" s="565"/>
      <c r="N1310" s="565"/>
      <c r="O1310" s="565"/>
      <c r="P1310" s="565"/>
    </row>
    <row r="1311" spans="1:16" ht="18">
      <c r="A1311" s="565"/>
      <c r="B1311" s="565"/>
      <c r="C1311" s="565"/>
      <c r="D1311" s="978"/>
      <c r="E1311" s="978"/>
      <c r="F1311" s="981"/>
      <c r="G1311" s="981"/>
      <c r="H1311" s="565"/>
      <c r="I1311" s="565"/>
      <c r="J1311" s="565"/>
      <c r="K1311" s="565"/>
      <c r="L1311" s="565"/>
      <c r="M1311" s="565"/>
      <c r="N1311" s="565"/>
      <c r="O1311" s="565"/>
      <c r="P1311" s="565"/>
    </row>
    <row r="1312" spans="1:16" ht="18">
      <c r="A1312" s="565"/>
      <c r="B1312" s="565"/>
      <c r="C1312" s="565"/>
      <c r="D1312" s="978"/>
      <c r="E1312" s="978"/>
      <c r="F1312" s="981"/>
      <c r="G1312" s="981"/>
      <c r="H1312" s="565"/>
      <c r="I1312" s="565"/>
      <c r="J1312" s="565"/>
      <c r="K1312" s="565"/>
      <c r="L1312" s="565"/>
      <c r="M1312" s="565"/>
      <c r="N1312" s="565"/>
      <c r="O1312" s="565"/>
      <c r="P1312" s="565"/>
    </row>
    <row r="1313" spans="1:16" ht="18">
      <c r="A1313" s="565"/>
      <c r="B1313" s="565"/>
      <c r="C1313" s="565"/>
      <c r="D1313" s="978"/>
      <c r="E1313" s="978"/>
      <c r="F1313" s="981"/>
      <c r="G1313" s="981"/>
      <c r="H1313" s="565"/>
      <c r="I1313" s="565"/>
      <c r="J1313" s="565"/>
      <c r="K1313" s="565"/>
      <c r="L1313" s="565"/>
      <c r="M1313" s="565"/>
      <c r="N1313" s="565"/>
      <c r="O1313" s="565"/>
      <c r="P1313" s="565"/>
    </row>
    <row r="1314" spans="1:16" ht="18">
      <c r="A1314" s="565"/>
      <c r="B1314" s="565"/>
      <c r="C1314" s="565"/>
      <c r="D1314" s="978"/>
      <c r="E1314" s="978"/>
      <c r="F1314" s="981"/>
      <c r="G1314" s="981"/>
      <c r="H1314" s="565"/>
      <c r="I1314" s="565"/>
      <c r="J1314" s="565"/>
      <c r="K1314" s="565"/>
      <c r="L1314" s="565"/>
      <c r="M1314" s="565"/>
      <c r="N1314" s="565"/>
      <c r="O1314" s="565"/>
      <c r="P1314" s="565"/>
    </row>
    <row r="1315" spans="1:16" ht="18">
      <c r="A1315" s="565"/>
      <c r="B1315" s="565"/>
      <c r="C1315" s="565"/>
      <c r="D1315" s="978"/>
      <c r="E1315" s="978"/>
      <c r="F1315" s="981"/>
      <c r="G1315" s="981"/>
      <c r="H1315" s="565"/>
      <c r="I1315" s="565"/>
      <c r="J1315" s="565"/>
      <c r="K1315" s="565"/>
      <c r="L1315" s="565"/>
      <c r="M1315" s="565"/>
      <c r="N1315" s="565"/>
      <c r="O1315" s="565"/>
      <c r="P1315" s="565"/>
    </row>
    <row r="1316" spans="1:16" ht="18">
      <c r="A1316" s="565"/>
      <c r="B1316" s="565"/>
      <c r="C1316" s="565"/>
      <c r="D1316" s="978"/>
      <c r="E1316" s="978"/>
      <c r="F1316" s="981"/>
      <c r="G1316" s="981"/>
      <c r="H1316" s="565"/>
      <c r="I1316" s="565"/>
      <c r="J1316" s="565"/>
      <c r="K1316" s="565"/>
      <c r="L1316" s="565"/>
      <c r="M1316" s="565"/>
      <c r="N1316" s="565"/>
      <c r="O1316" s="565"/>
      <c r="P1316" s="565"/>
    </row>
    <row r="1317" spans="1:16" ht="18">
      <c r="A1317" s="565"/>
      <c r="B1317" s="565"/>
      <c r="C1317" s="565"/>
      <c r="D1317" s="978"/>
      <c r="E1317" s="978"/>
      <c r="F1317" s="981"/>
      <c r="G1317" s="981"/>
      <c r="H1317" s="565"/>
      <c r="I1317" s="565"/>
      <c r="J1317" s="565"/>
      <c r="K1317" s="565"/>
      <c r="L1317" s="565"/>
      <c r="M1317" s="565"/>
      <c r="N1317" s="565"/>
      <c r="O1317" s="565"/>
      <c r="P1317" s="565"/>
    </row>
    <row r="1318" spans="1:16" ht="18">
      <c r="A1318" s="565"/>
      <c r="B1318" s="565"/>
      <c r="C1318" s="565"/>
      <c r="D1318" s="978"/>
      <c r="E1318" s="978"/>
      <c r="F1318" s="981"/>
      <c r="G1318" s="981"/>
      <c r="H1318" s="565"/>
      <c r="I1318" s="565"/>
      <c r="J1318" s="565"/>
      <c r="K1318" s="565"/>
      <c r="L1318" s="565"/>
      <c r="M1318" s="565"/>
      <c r="N1318" s="565"/>
      <c r="O1318" s="565"/>
      <c r="P1318" s="565"/>
    </row>
    <row r="1319" spans="1:16" ht="18">
      <c r="A1319" s="565"/>
      <c r="B1319" s="565"/>
      <c r="C1319" s="565"/>
      <c r="D1319" s="978"/>
      <c r="E1319" s="978"/>
      <c r="F1319" s="981"/>
      <c r="G1319" s="981"/>
      <c r="H1319" s="565"/>
      <c r="I1319" s="565"/>
      <c r="J1319" s="565"/>
      <c r="K1319" s="565"/>
      <c r="L1319" s="565"/>
      <c r="M1319" s="565"/>
      <c r="N1319" s="565"/>
      <c r="O1319" s="565"/>
      <c r="P1319" s="565"/>
    </row>
    <row r="1320" spans="1:16" ht="18">
      <c r="A1320" s="565"/>
      <c r="B1320" s="565"/>
      <c r="C1320" s="565"/>
      <c r="D1320" s="978"/>
      <c r="E1320" s="978"/>
      <c r="F1320" s="981"/>
      <c r="G1320" s="981"/>
      <c r="H1320" s="565"/>
      <c r="I1320" s="565"/>
      <c r="J1320" s="565"/>
      <c r="K1320" s="565"/>
      <c r="L1320" s="565"/>
      <c r="M1320" s="565"/>
      <c r="N1320" s="565"/>
      <c r="O1320" s="565"/>
      <c r="P1320" s="565"/>
    </row>
    <row r="1321" spans="1:16" ht="18">
      <c r="A1321" s="565"/>
      <c r="B1321" s="565"/>
      <c r="C1321" s="565"/>
      <c r="D1321" s="978"/>
      <c r="E1321" s="978"/>
      <c r="F1321" s="981"/>
      <c r="G1321" s="981"/>
      <c r="H1321" s="565"/>
      <c r="I1321" s="565"/>
      <c r="J1321" s="565"/>
      <c r="K1321" s="565"/>
      <c r="L1321" s="565"/>
      <c r="M1321" s="565"/>
      <c r="N1321" s="565"/>
      <c r="O1321" s="565"/>
      <c r="P1321" s="565"/>
    </row>
    <row r="1322" spans="1:16" ht="18">
      <c r="A1322" s="565"/>
      <c r="B1322" s="565"/>
      <c r="C1322" s="565"/>
      <c r="D1322" s="978"/>
      <c r="E1322" s="978"/>
      <c r="F1322" s="981"/>
      <c r="G1322" s="981"/>
      <c r="H1322" s="565"/>
      <c r="I1322" s="565"/>
      <c r="J1322" s="565"/>
      <c r="K1322" s="565"/>
      <c r="L1322" s="565"/>
      <c r="M1322" s="565"/>
      <c r="N1322" s="565"/>
      <c r="O1322" s="565"/>
      <c r="P1322" s="565"/>
    </row>
    <row r="1323" spans="1:16" ht="18">
      <c r="A1323" s="565"/>
      <c r="B1323" s="565"/>
      <c r="C1323" s="565"/>
      <c r="D1323" s="978"/>
      <c r="E1323" s="978"/>
      <c r="F1323" s="981"/>
      <c r="G1323" s="981"/>
      <c r="H1323" s="565"/>
      <c r="I1323" s="565"/>
      <c r="J1323" s="565"/>
      <c r="K1323" s="565"/>
      <c r="L1323" s="565"/>
      <c r="M1323" s="565"/>
      <c r="N1323" s="565"/>
      <c r="O1323" s="565"/>
      <c r="P1323" s="565"/>
    </row>
    <row r="1324" spans="1:16" ht="18">
      <c r="A1324" s="565"/>
      <c r="B1324" s="565"/>
      <c r="C1324" s="565"/>
      <c r="D1324" s="978"/>
      <c r="E1324" s="978"/>
      <c r="F1324" s="981"/>
      <c r="G1324" s="981"/>
      <c r="H1324" s="565"/>
      <c r="I1324" s="565"/>
      <c r="J1324" s="565"/>
      <c r="K1324" s="565"/>
      <c r="L1324" s="565"/>
      <c r="M1324" s="565"/>
      <c r="N1324" s="565"/>
      <c r="O1324" s="565"/>
      <c r="P1324" s="565"/>
    </row>
    <row r="1325" spans="1:16" ht="18">
      <c r="A1325" s="565"/>
      <c r="B1325" s="565"/>
      <c r="C1325" s="565"/>
      <c r="D1325" s="978"/>
      <c r="E1325" s="978"/>
      <c r="F1325" s="981"/>
      <c r="G1325" s="981"/>
      <c r="H1325" s="565"/>
      <c r="I1325" s="565"/>
      <c r="J1325" s="565"/>
      <c r="K1325" s="565"/>
      <c r="L1325" s="565"/>
      <c r="M1325" s="565"/>
      <c r="N1325" s="565"/>
      <c r="O1325" s="565"/>
      <c r="P1325" s="565"/>
    </row>
    <row r="1326" spans="1:16" ht="18">
      <c r="A1326" s="565"/>
      <c r="B1326" s="565"/>
      <c r="C1326" s="565"/>
      <c r="D1326" s="978"/>
      <c r="E1326" s="978"/>
      <c r="F1326" s="981"/>
      <c r="G1326" s="981"/>
      <c r="H1326" s="565"/>
      <c r="I1326" s="565"/>
      <c r="J1326" s="565"/>
      <c r="K1326" s="565"/>
      <c r="L1326" s="565"/>
      <c r="M1326" s="565"/>
      <c r="N1326" s="565"/>
      <c r="O1326" s="565"/>
      <c r="P1326" s="565"/>
    </row>
    <row r="1327" spans="1:16" ht="18">
      <c r="A1327" s="565"/>
      <c r="B1327" s="565"/>
      <c r="C1327" s="565"/>
      <c r="D1327" s="978"/>
      <c r="E1327" s="978"/>
      <c r="F1327" s="981"/>
      <c r="G1327" s="981"/>
      <c r="H1327" s="565"/>
      <c r="I1327" s="565"/>
      <c r="J1327" s="565"/>
      <c r="K1327" s="565"/>
      <c r="L1327" s="565"/>
      <c r="M1327" s="565"/>
      <c r="N1327" s="565"/>
      <c r="O1327" s="565"/>
      <c r="P1327" s="565"/>
    </row>
    <row r="1328" spans="1:16" ht="18">
      <c r="A1328" s="565"/>
      <c r="B1328" s="565"/>
      <c r="C1328" s="565"/>
      <c r="D1328" s="978"/>
      <c r="E1328" s="978"/>
      <c r="F1328" s="981"/>
      <c r="G1328" s="981"/>
      <c r="H1328" s="565"/>
      <c r="I1328" s="565"/>
      <c r="J1328" s="565"/>
      <c r="K1328" s="565"/>
      <c r="L1328" s="565"/>
      <c r="M1328" s="565"/>
      <c r="N1328" s="565"/>
      <c r="O1328" s="565"/>
      <c r="P1328" s="565"/>
    </row>
    <row r="1329" spans="1:16" ht="18">
      <c r="A1329" s="565"/>
      <c r="B1329" s="565"/>
      <c r="C1329" s="565"/>
      <c r="D1329" s="978"/>
      <c r="E1329" s="978"/>
      <c r="F1329" s="981"/>
      <c r="G1329" s="981"/>
      <c r="H1329" s="565"/>
      <c r="I1329" s="565"/>
      <c r="J1329" s="565"/>
      <c r="K1329" s="565"/>
      <c r="L1329" s="565"/>
      <c r="M1329" s="565"/>
      <c r="N1329" s="565"/>
      <c r="O1329" s="565"/>
      <c r="P1329" s="565"/>
    </row>
    <row r="1330" spans="1:16" ht="18">
      <c r="A1330" s="565"/>
      <c r="B1330" s="565"/>
      <c r="C1330" s="565"/>
      <c r="D1330" s="978"/>
      <c r="E1330" s="978"/>
      <c r="F1330" s="981"/>
      <c r="G1330" s="981"/>
      <c r="H1330" s="565"/>
      <c r="I1330" s="565"/>
      <c r="J1330" s="565"/>
      <c r="K1330" s="565"/>
      <c r="L1330" s="565"/>
      <c r="M1330" s="565"/>
      <c r="N1330" s="565"/>
      <c r="O1330" s="565"/>
      <c r="P1330" s="565"/>
    </row>
    <row r="1331" spans="1:16" ht="18">
      <c r="A1331" s="565"/>
      <c r="B1331" s="565"/>
      <c r="C1331" s="565"/>
      <c r="D1331" s="978"/>
      <c r="E1331" s="978"/>
      <c r="F1331" s="981"/>
      <c r="G1331" s="981"/>
      <c r="H1331" s="565"/>
      <c r="I1331" s="565"/>
      <c r="J1331" s="565"/>
      <c r="K1331" s="565"/>
      <c r="L1331" s="565"/>
      <c r="M1331" s="565"/>
      <c r="N1331" s="565"/>
      <c r="O1331" s="565"/>
      <c r="P1331" s="565"/>
    </row>
    <row r="1332" spans="1:16" ht="18">
      <c r="A1332" s="565"/>
      <c r="B1332" s="565"/>
      <c r="C1332" s="565"/>
      <c r="D1332" s="978"/>
      <c r="E1332" s="978"/>
      <c r="F1332" s="981"/>
      <c r="G1332" s="981"/>
      <c r="H1332" s="565"/>
      <c r="I1332" s="565"/>
      <c r="J1332" s="565"/>
      <c r="K1332" s="565"/>
      <c r="L1332" s="565"/>
      <c r="M1332" s="565"/>
      <c r="N1332" s="565"/>
      <c r="O1332" s="565"/>
      <c r="P1332" s="565"/>
    </row>
    <row r="1333" spans="1:16" ht="18">
      <c r="A1333" s="565"/>
      <c r="B1333" s="565"/>
      <c r="C1333" s="565"/>
      <c r="D1333" s="978"/>
      <c r="E1333" s="978"/>
      <c r="F1333" s="981"/>
      <c r="G1333" s="981"/>
      <c r="H1333" s="565"/>
      <c r="I1333" s="565"/>
      <c r="J1333" s="565"/>
      <c r="K1333" s="565"/>
      <c r="L1333" s="565"/>
      <c r="M1333" s="565"/>
      <c r="N1333" s="565"/>
      <c r="O1333" s="565"/>
      <c r="P1333" s="565"/>
    </row>
    <row r="1334" spans="1:16" ht="18">
      <c r="A1334" s="565"/>
      <c r="B1334" s="565"/>
      <c r="C1334" s="565"/>
      <c r="D1334" s="978"/>
      <c r="E1334" s="978"/>
      <c r="F1334" s="981"/>
      <c r="G1334" s="981"/>
      <c r="H1334" s="565"/>
      <c r="I1334" s="565"/>
      <c r="J1334" s="565"/>
      <c r="K1334" s="565"/>
      <c r="L1334" s="565"/>
      <c r="M1334" s="565"/>
      <c r="N1334" s="565"/>
      <c r="O1334" s="565"/>
      <c r="P1334" s="565"/>
    </row>
    <row r="1335" spans="1:16" ht="18">
      <c r="A1335" s="565"/>
      <c r="B1335" s="565"/>
      <c r="C1335" s="565"/>
      <c r="D1335" s="978"/>
      <c r="E1335" s="978"/>
      <c r="F1335" s="981"/>
      <c r="G1335" s="981"/>
      <c r="H1335" s="565"/>
      <c r="I1335" s="565"/>
      <c r="J1335" s="565"/>
      <c r="K1335" s="565"/>
      <c r="L1335" s="565"/>
      <c r="M1335" s="565"/>
      <c r="N1335" s="565"/>
      <c r="O1335" s="565"/>
      <c r="P1335" s="565"/>
    </row>
    <row r="1336" spans="1:16" ht="18">
      <c r="A1336" s="565"/>
      <c r="B1336" s="565"/>
      <c r="C1336" s="565"/>
      <c r="D1336" s="978"/>
      <c r="E1336" s="978"/>
      <c r="F1336" s="981"/>
      <c r="G1336" s="981"/>
      <c r="H1336" s="565"/>
      <c r="I1336" s="565"/>
      <c r="J1336" s="565"/>
      <c r="K1336" s="565"/>
      <c r="L1336" s="565"/>
      <c r="M1336" s="565"/>
      <c r="N1336" s="565"/>
      <c r="O1336" s="565"/>
      <c r="P1336" s="565"/>
    </row>
    <row r="1337" spans="1:16" ht="18">
      <c r="A1337" s="565"/>
      <c r="B1337" s="565"/>
      <c r="C1337" s="565"/>
      <c r="D1337" s="978"/>
      <c r="E1337" s="978"/>
      <c r="F1337" s="981"/>
      <c r="G1337" s="981"/>
      <c r="H1337" s="565"/>
      <c r="I1337" s="565"/>
      <c r="J1337" s="565"/>
      <c r="K1337" s="565"/>
      <c r="L1337" s="565"/>
      <c r="M1337" s="565"/>
      <c r="N1337" s="565"/>
      <c r="O1337" s="565"/>
      <c r="P1337" s="565"/>
    </row>
    <row r="1338" spans="1:16" ht="18">
      <c r="A1338" s="565"/>
      <c r="B1338" s="565"/>
      <c r="C1338" s="565"/>
      <c r="D1338" s="978"/>
      <c r="E1338" s="978"/>
      <c r="F1338" s="981"/>
      <c r="G1338" s="981"/>
      <c r="H1338" s="565"/>
      <c r="I1338" s="565"/>
      <c r="J1338" s="565"/>
      <c r="K1338" s="565"/>
      <c r="L1338" s="565"/>
      <c r="M1338" s="565"/>
      <c r="N1338" s="565"/>
      <c r="O1338" s="565"/>
      <c r="P1338" s="565"/>
    </row>
    <row r="1339" spans="1:16" ht="18">
      <c r="A1339" s="565"/>
      <c r="B1339" s="565"/>
      <c r="C1339" s="565"/>
      <c r="D1339" s="978"/>
      <c r="E1339" s="978"/>
      <c r="F1339" s="981"/>
      <c r="G1339" s="981"/>
      <c r="H1339" s="565"/>
      <c r="I1339" s="565"/>
      <c r="J1339" s="565"/>
      <c r="K1339" s="565"/>
      <c r="L1339" s="565"/>
      <c r="M1339" s="565"/>
      <c r="N1339" s="565"/>
      <c r="O1339" s="565"/>
      <c r="P1339" s="565"/>
    </row>
    <row r="1340" spans="1:16" ht="18">
      <c r="A1340" s="565"/>
      <c r="B1340" s="565"/>
      <c r="C1340" s="565"/>
      <c r="D1340" s="978"/>
      <c r="E1340" s="978"/>
      <c r="F1340" s="981"/>
      <c r="G1340" s="981"/>
      <c r="H1340" s="565"/>
      <c r="I1340" s="565"/>
      <c r="J1340" s="565"/>
      <c r="K1340" s="565"/>
      <c r="L1340" s="565"/>
      <c r="M1340" s="565"/>
      <c r="N1340" s="565"/>
      <c r="O1340" s="565"/>
      <c r="P1340" s="565"/>
    </row>
    <row r="1341" spans="1:16" ht="18">
      <c r="A1341" s="565"/>
      <c r="B1341" s="565"/>
      <c r="C1341" s="565"/>
      <c r="D1341" s="978"/>
      <c r="E1341" s="978"/>
      <c r="F1341" s="981"/>
      <c r="G1341" s="981"/>
      <c r="H1341" s="565"/>
      <c r="I1341" s="565"/>
      <c r="J1341" s="565"/>
      <c r="K1341" s="565"/>
      <c r="L1341" s="565"/>
      <c r="M1341" s="565"/>
      <c r="N1341" s="565"/>
      <c r="O1341" s="565"/>
      <c r="P1341" s="565"/>
    </row>
    <row r="1342" spans="1:16" ht="18">
      <c r="A1342" s="565"/>
      <c r="B1342" s="565"/>
      <c r="C1342" s="565"/>
      <c r="D1342" s="978"/>
      <c r="E1342" s="978"/>
      <c r="F1342" s="981"/>
      <c r="G1342" s="981"/>
      <c r="H1342" s="565"/>
      <c r="I1342" s="565"/>
      <c r="J1342" s="565"/>
      <c r="K1342" s="565"/>
      <c r="L1342" s="565"/>
      <c r="M1342" s="565"/>
      <c r="N1342" s="565"/>
      <c r="O1342" s="565"/>
      <c r="P1342" s="565"/>
    </row>
    <row r="1343" spans="1:16" ht="18">
      <c r="A1343" s="565"/>
      <c r="B1343" s="565"/>
      <c r="C1343" s="565"/>
      <c r="D1343" s="978"/>
      <c r="E1343" s="978"/>
      <c r="F1343" s="981"/>
      <c r="G1343" s="981"/>
      <c r="H1343" s="565"/>
      <c r="I1343" s="565"/>
      <c r="J1343" s="565"/>
      <c r="K1343" s="565"/>
      <c r="L1343" s="565"/>
      <c r="M1343" s="565"/>
      <c r="N1343" s="565"/>
      <c r="O1343" s="565"/>
      <c r="P1343" s="565"/>
    </row>
    <row r="1344" spans="1:16" ht="18">
      <c r="A1344" s="565"/>
      <c r="B1344" s="565"/>
      <c r="C1344" s="565"/>
      <c r="D1344" s="978"/>
      <c r="E1344" s="978"/>
      <c r="F1344" s="981"/>
      <c r="G1344" s="981"/>
      <c r="H1344" s="565"/>
      <c r="I1344" s="565"/>
      <c r="J1344" s="565"/>
      <c r="K1344" s="565"/>
      <c r="L1344" s="565"/>
      <c r="M1344" s="565"/>
      <c r="N1344" s="565"/>
      <c r="O1344" s="565"/>
      <c r="P1344" s="565"/>
    </row>
    <row r="1345" spans="1:16" ht="18">
      <c r="A1345" s="565"/>
      <c r="B1345" s="565"/>
      <c r="C1345" s="565"/>
      <c r="D1345" s="978"/>
      <c r="E1345" s="978"/>
      <c r="F1345" s="981"/>
      <c r="G1345" s="981"/>
      <c r="H1345" s="565"/>
      <c r="I1345" s="565"/>
      <c r="J1345" s="565"/>
      <c r="K1345" s="565"/>
      <c r="L1345" s="565"/>
      <c r="M1345" s="565"/>
      <c r="N1345" s="565"/>
      <c r="O1345" s="565"/>
      <c r="P1345" s="565"/>
    </row>
    <row r="1346" spans="1:16" ht="18">
      <c r="A1346" s="565"/>
      <c r="B1346" s="565"/>
      <c r="C1346" s="565"/>
      <c r="D1346" s="978"/>
      <c r="E1346" s="978"/>
      <c r="F1346" s="981"/>
      <c r="G1346" s="981"/>
      <c r="H1346" s="565"/>
      <c r="I1346" s="565"/>
      <c r="J1346" s="565"/>
      <c r="K1346" s="565"/>
      <c r="L1346" s="565"/>
      <c r="M1346" s="565"/>
      <c r="N1346" s="565"/>
      <c r="O1346" s="565"/>
      <c r="P1346" s="565"/>
    </row>
    <row r="1347" spans="1:16" ht="18">
      <c r="A1347" s="565"/>
      <c r="B1347" s="565"/>
      <c r="C1347" s="565"/>
      <c r="D1347" s="978"/>
      <c r="E1347" s="978"/>
      <c r="F1347" s="981"/>
      <c r="G1347" s="981"/>
      <c r="H1347" s="565"/>
      <c r="I1347" s="565"/>
      <c r="J1347" s="565"/>
      <c r="K1347" s="565"/>
      <c r="L1347" s="565"/>
      <c r="M1347" s="565"/>
      <c r="N1347" s="565"/>
      <c r="O1347" s="565"/>
      <c r="P1347" s="565"/>
    </row>
    <row r="1348" spans="1:16" ht="18">
      <c r="A1348" s="565"/>
      <c r="B1348" s="565"/>
      <c r="C1348" s="565"/>
      <c r="D1348" s="978"/>
      <c r="E1348" s="978"/>
      <c r="F1348" s="981"/>
      <c r="G1348" s="981"/>
      <c r="H1348" s="565"/>
      <c r="I1348" s="565"/>
      <c r="J1348" s="565"/>
      <c r="K1348" s="565"/>
      <c r="L1348" s="565"/>
      <c r="M1348" s="565"/>
      <c r="N1348" s="565"/>
      <c r="O1348" s="565"/>
      <c r="P1348" s="565"/>
    </row>
    <row r="1349" spans="1:16" ht="18">
      <c r="A1349" s="565"/>
      <c r="B1349" s="565"/>
      <c r="C1349" s="565"/>
      <c r="D1349" s="978"/>
      <c r="E1349" s="978"/>
      <c r="F1349" s="981"/>
      <c r="G1349" s="981"/>
      <c r="H1349" s="565"/>
      <c r="I1349" s="565"/>
      <c r="J1349" s="565"/>
      <c r="K1349" s="565"/>
      <c r="L1349" s="565"/>
      <c r="M1349" s="565"/>
      <c r="N1349" s="565"/>
      <c r="O1349" s="565"/>
      <c r="P1349" s="565"/>
    </row>
    <row r="1350" spans="1:16" ht="18">
      <c r="A1350" s="565"/>
      <c r="B1350" s="565"/>
      <c r="C1350" s="565"/>
      <c r="D1350" s="978"/>
      <c r="E1350" s="978"/>
      <c r="F1350" s="981"/>
      <c r="G1350" s="981"/>
      <c r="H1350" s="565"/>
      <c r="I1350" s="565"/>
      <c r="J1350" s="565"/>
      <c r="K1350" s="565"/>
      <c r="L1350" s="565"/>
      <c r="M1350" s="565"/>
      <c r="N1350" s="565"/>
      <c r="O1350" s="565"/>
      <c r="P1350" s="565"/>
    </row>
    <row r="1351" spans="1:16" ht="18">
      <c r="A1351" s="565"/>
      <c r="B1351" s="565"/>
      <c r="C1351" s="565"/>
      <c r="D1351" s="978"/>
      <c r="E1351" s="978"/>
      <c r="F1351" s="981"/>
      <c r="G1351" s="981"/>
      <c r="H1351" s="565"/>
      <c r="I1351" s="565"/>
      <c r="J1351" s="565"/>
      <c r="K1351" s="565"/>
      <c r="L1351" s="565"/>
      <c r="M1351" s="565"/>
      <c r="N1351" s="565"/>
      <c r="O1351" s="565"/>
      <c r="P1351" s="565"/>
    </row>
    <row r="1352" spans="1:16" ht="18">
      <c r="A1352" s="565"/>
      <c r="B1352" s="565"/>
      <c r="C1352" s="565"/>
      <c r="D1352" s="978"/>
      <c r="E1352" s="978"/>
      <c r="F1352" s="981"/>
      <c r="G1352" s="981"/>
      <c r="H1352" s="565"/>
      <c r="I1352" s="565"/>
      <c r="J1352" s="565"/>
      <c r="K1352" s="565"/>
      <c r="L1352" s="565"/>
      <c r="M1352" s="565"/>
      <c r="N1352" s="565"/>
      <c r="O1352" s="565"/>
      <c r="P1352" s="565"/>
    </row>
    <row r="1353" spans="1:16" ht="18">
      <c r="A1353" s="565"/>
      <c r="B1353" s="565"/>
      <c r="C1353" s="565"/>
      <c r="D1353" s="978"/>
      <c r="E1353" s="978"/>
      <c r="F1353" s="981"/>
      <c r="G1353" s="981"/>
      <c r="H1353" s="565"/>
      <c r="I1353" s="565"/>
      <c r="J1353" s="565"/>
      <c r="K1353" s="565"/>
      <c r="L1353" s="565"/>
      <c r="M1353" s="565"/>
      <c r="N1353" s="565"/>
      <c r="O1353" s="565"/>
      <c r="P1353" s="565"/>
    </row>
    <row r="1354" spans="1:16" ht="18">
      <c r="A1354" s="565"/>
      <c r="B1354" s="565"/>
      <c r="C1354" s="565"/>
      <c r="D1354" s="978"/>
      <c r="E1354" s="978"/>
      <c r="F1354" s="981"/>
      <c r="G1354" s="981"/>
      <c r="H1354" s="565"/>
      <c r="I1354" s="565"/>
      <c r="J1354" s="565"/>
      <c r="K1354" s="565"/>
      <c r="L1354" s="565"/>
      <c r="M1354" s="565"/>
      <c r="N1354" s="565"/>
      <c r="O1354" s="565"/>
      <c r="P1354" s="565"/>
    </row>
    <row r="1355" spans="1:16" ht="18">
      <c r="A1355" s="565"/>
      <c r="B1355" s="565"/>
      <c r="C1355" s="565"/>
      <c r="D1355" s="978"/>
      <c r="E1355" s="978"/>
      <c r="F1355" s="981"/>
      <c r="G1355" s="981"/>
      <c r="H1355" s="565"/>
      <c r="I1355" s="565"/>
      <c r="J1355" s="565"/>
      <c r="K1355" s="565"/>
      <c r="L1355" s="565"/>
      <c r="M1355" s="565"/>
      <c r="N1355" s="565"/>
      <c r="O1355" s="565"/>
      <c r="P1355" s="565"/>
    </row>
    <row r="1356" spans="1:16" ht="18">
      <c r="A1356" s="565"/>
      <c r="B1356" s="565"/>
      <c r="C1356" s="565"/>
      <c r="D1356" s="978"/>
      <c r="E1356" s="978"/>
      <c r="F1356" s="981"/>
      <c r="G1356" s="981"/>
      <c r="H1356" s="565"/>
      <c r="I1356" s="565"/>
      <c r="J1356" s="565"/>
      <c r="K1356" s="565"/>
      <c r="L1356" s="565"/>
      <c r="M1356" s="565"/>
      <c r="N1356" s="565"/>
      <c r="O1356" s="565"/>
      <c r="P1356" s="565"/>
    </row>
    <row r="1357" spans="1:16" ht="18">
      <c r="A1357" s="565"/>
      <c r="B1357" s="565"/>
      <c r="C1357" s="565"/>
      <c r="D1357" s="978"/>
      <c r="E1357" s="978"/>
      <c r="F1357" s="981"/>
      <c r="G1357" s="981"/>
      <c r="H1357" s="565"/>
      <c r="I1357" s="565"/>
      <c r="J1357" s="565"/>
      <c r="K1357" s="565"/>
      <c r="L1357" s="565"/>
      <c r="M1357" s="565"/>
      <c r="N1357" s="565"/>
      <c r="O1357" s="565"/>
      <c r="P1357" s="565"/>
    </row>
    <row r="1358" spans="1:16" ht="18">
      <c r="A1358" s="565"/>
      <c r="B1358" s="565"/>
      <c r="C1358" s="565"/>
      <c r="D1358" s="978"/>
      <c r="E1358" s="978"/>
      <c r="F1358" s="981"/>
      <c r="G1358" s="981"/>
      <c r="H1358" s="565"/>
      <c r="I1358" s="565"/>
      <c r="J1358" s="565"/>
      <c r="K1358" s="565"/>
      <c r="L1358" s="565"/>
      <c r="M1358" s="565"/>
      <c r="N1358" s="565"/>
      <c r="O1358" s="565"/>
      <c r="P1358" s="565"/>
    </row>
    <row r="1359" spans="1:16" ht="18">
      <c r="A1359" s="565"/>
      <c r="B1359" s="565"/>
      <c r="C1359" s="565"/>
      <c r="D1359" s="978"/>
      <c r="E1359" s="978"/>
      <c r="F1359" s="981"/>
      <c r="G1359" s="981"/>
      <c r="H1359" s="565"/>
      <c r="I1359" s="565"/>
      <c r="J1359" s="565"/>
      <c r="K1359" s="565"/>
      <c r="L1359" s="565"/>
      <c r="M1359" s="565"/>
      <c r="N1359" s="565"/>
      <c r="O1359" s="565"/>
      <c r="P1359" s="565"/>
    </row>
    <row r="1360" spans="1:16" ht="18">
      <c r="A1360" s="565"/>
      <c r="B1360" s="565"/>
      <c r="C1360" s="565"/>
      <c r="D1360" s="978"/>
      <c r="E1360" s="978"/>
      <c r="F1360" s="981"/>
      <c r="G1360" s="981"/>
      <c r="H1360" s="565"/>
      <c r="I1360" s="565"/>
      <c r="J1360" s="565"/>
      <c r="K1360" s="565"/>
      <c r="L1360" s="565"/>
      <c r="M1360" s="565"/>
      <c r="N1360" s="565"/>
      <c r="O1360" s="565"/>
      <c r="P1360" s="565"/>
    </row>
    <row r="1361" spans="1:16" ht="18">
      <c r="A1361" s="565"/>
      <c r="B1361" s="565"/>
      <c r="C1361" s="565"/>
      <c r="D1361" s="978"/>
      <c r="E1361" s="978"/>
      <c r="F1361" s="981"/>
      <c r="G1361" s="981"/>
      <c r="H1361" s="565"/>
      <c r="I1361" s="565"/>
      <c r="J1361" s="565"/>
      <c r="K1361" s="565"/>
      <c r="L1361" s="565"/>
      <c r="M1361" s="565"/>
      <c r="N1361" s="565"/>
      <c r="O1361" s="565"/>
      <c r="P1361" s="565"/>
    </row>
    <row r="1362" spans="1:16" ht="18">
      <c r="A1362" s="565"/>
      <c r="B1362" s="565"/>
      <c r="C1362" s="565"/>
      <c r="D1362" s="978"/>
      <c r="E1362" s="978"/>
      <c r="F1362" s="981"/>
      <c r="G1362" s="981"/>
      <c r="H1362" s="565"/>
      <c r="I1362" s="565"/>
      <c r="J1362" s="565"/>
      <c r="K1362" s="565"/>
      <c r="L1362" s="565"/>
      <c r="M1362" s="565"/>
      <c r="N1362" s="565"/>
      <c r="O1362" s="565"/>
      <c r="P1362" s="565"/>
    </row>
    <row r="1363" spans="1:16" ht="18">
      <c r="A1363" s="565"/>
      <c r="B1363" s="565"/>
      <c r="C1363" s="565"/>
      <c r="D1363" s="978"/>
      <c r="E1363" s="978"/>
      <c r="F1363" s="981"/>
      <c r="G1363" s="981"/>
      <c r="H1363" s="565"/>
      <c r="I1363" s="565"/>
      <c r="J1363" s="565"/>
      <c r="K1363" s="565"/>
      <c r="L1363" s="565"/>
      <c r="M1363" s="565"/>
      <c r="N1363" s="565"/>
      <c r="O1363" s="565"/>
      <c r="P1363" s="565"/>
    </row>
    <row r="1364" spans="1:16" ht="18">
      <c r="A1364" s="565"/>
      <c r="B1364" s="565"/>
      <c r="C1364" s="565"/>
      <c r="D1364" s="978"/>
      <c r="E1364" s="978"/>
      <c r="F1364" s="981"/>
      <c r="G1364" s="981"/>
      <c r="H1364" s="565"/>
      <c r="I1364" s="565"/>
      <c r="J1364" s="565"/>
      <c r="K1364" s="565"/>
      <c r="L1364" s="565"/>
      <c r="M1364" s="565"/>
      <c r="N1364" s="565"/>
      <c r="O1364" s="565"/>
      <c r="P1364" s="565"/>
    </row>
    <row r="1365" spans="1:16" ht="18">
      <c r="A1365" s="565"/>
      <c r="B1365" s="565"/>
      <c r="C1365" s="565"/>
      <c r="D1365" s="978"/>
      <c r="E1365" s="978"/>
      <c r="F1365" s="981"/>
      <c r="G1365" s="981"/>
      <c r="H1365" s="565"/>
      <c r="I1365" s="565"/>
      <c r="J1365" s="565"/>
      <c r="K1365" s="565"/>
      <c r="L1365" s="565"/>
      <c r="M1365" s="565"/>
      <c r="N1365" s="565"/>
      <c r="O1365" s="565"/>
      <c r="P1365" s="565"/>
    </row>
    <row r="1366" spans="1:16" ht="18">
      <c r="A1366" s="565"/>
      <c r="B1366" s="565"/>
      <c r="C1366" s="565"/>
      <c r="D1366" s="978"/>
      <c r="E1366" s="978"/>
      <c r="F1366" s="981"/>
      <c r="G1366" s="981"/>
      <c r="H1366" s="565"/>
      <c r="I1366" s="565"/>
      <c r="J1366" s="565"/>
      <c r="K1366" s="565"/>
      <c r="L1366" s="565"/>
      <c r="M1366" s="565"/>
      <c r="N1366" s="565"/>
      <c r="O1366" s="565"/>
      <c r="P1366" s="565"/>
    </row>
    <row r="1367" spans="1:16" ht="18">
      <c r="A1367" s="565"/>
      <c r="B1367" s="565"/>
      <c r="C1367" s="565"/>
      <c r="D1367" s="978"/>
      <c r="E1367" s="978"/>
      <c r="F1367" s="981"/>
      <c r="G1367" s="981"/>
      <c r="H1367" s="565"/>
      <c r="I1367" s="565"/>
      <c r="J1367" s="565"/>
      <c r="K1367" s="565"/>
      <c r="L1367" s="565"/>
      <c r="M1367" s="565"/>
      <c r="N1367" s="565"/>
      <c r="O1367" s="565"/>
      <c r="P1367" s="565"/>
    </row>
    <row r="1368" spans="1:16" ht="18">
      <c r="A1368" s="565"/>
      <c r="B1368" s="565"/>
      <c r="C1368" s="565"/>
      <c r="D1368" s="978"/>
      <c r="E1368" s="978"/>
      <c r="F1368" s="981"/>
      <c r="G1368" s="981"/>
      <c r="H1368" s="565"/>
      <c r="I1368" s="565"/>
      <c r="J1368" s="565"/>
      <c r="K1368" s="565"/>
      <c r="L1368" s="565"/>
      <c r="M1368" s="565"/>
      <c r="N1368" s="565"/>
      <c r="O1368" s="565"/>
      <c r="P1368" s="565"/>
    </row>
    <row r="1369" spans="1:16" ht="18">
      <c r="A1369" s="565"/>
      <c r="B1369" s="565"/>
      <c r="C1369" s="565"/>
      <c r="D1369" s="978"/>
      <c r="E1369" s="978"/>
      <c r="F1369" s="981"/>
      <c r="G1369" s="981"/>
      <c r="H1369" s="565"/>
      <c r="I1369" s="565"/>
      <c r="J1369" s="565"/>
      <c r="K1369" s="565"/>
      <c r="L1369" s="565"/>
      <c r="M1369" s="565"/>
      <c r="N1369" s="565"/>
      <c r="O1369" s="565"/>
      <c r="P1369" s="565"/>
    </row>
    <row r="1370" spans="1:16" ht="18">
      <c r="A1370" s="565"/>
      <c r="B1370" s="565"/>
      <c r="C1370" s="565"/>
      <c r="D1370" s="978"/>
      <c r="E1370" s="978"/>
      <c r="F1370" s="981"/>
      <c r="G1370" s="981"/>
      <c r="H1370" s="565"/>
      <c r="I1370" s="565"/>
      <c r="J1370" s="565"/>
      <c r="K1370" s="565"/>
      <c r="L1370" s="565"/>
      <c r="M1370" s="565"/>
      <c r="N1370" s="565"/>
      <c r="O1370" s="565"/>
      <c r="P1370" s="565"/>
    </row>
    <row r="1371" spans="1:16" ht="18">
      <c r="A1371" s="565"/>
      <c r="B1371" s="565"/>
      <c r="C1371" s="565"/>
      <c r="D1371" s="978"/>
      <c r="E1371" s="978"/>
      <c r="F1371" s="981"/>
      <c r="G1371" s="981"/>
      <c r="H1371" s="565"/>
      <c r="I1371" s="565"/>
      <c r="J1371" s="565"/>
      <c r="K1371" s="565"/>
      <c r="L1371" s="565"/>
      <c r="M1371" s="565"/>
      <c r="N1371" s="565"/>
      <c r="O1371" s="565"/>
      <c r="P1371" s="565"/>
    </row>
    <row r="1372" spans="1:16" ht="18">
      <c r="A1372" s="565"/>
      <c r="B1372" s="565"/>
      <c r="C1372" s="565"/>
      <c r="D1372" s="978"/>
      <c r="E1372" s="978"/>
      <c r="F1372" s="981"/>
      <c r="G1372" s="981"/>
      <c r="H1372" s="565"/>
      <c r="I1372" s="565"/>
      <c r="J1372" s="565"/>
      <c r="K1372" s="565"/>
      <c r="L1372" s="565"/>
      <c r="M1372" s="565"/>
      <c r="N1372" s="565"/>
      <c r="O1372" s="565"/>
      <c r="P1372" s="565"/>
    </row>
    <row r="1373" spans="1:16" ht="18">
      <c r="A1373" s="565"/>
      <c r="B1373" s="565"/>
      <c r="C1373" s="565"/>
      <c r="D1373" s="978"/>
      <c r="E1373" s="978"/>
      <c r="F1373" s="981"/>
      <c r="G1373" s="981"/>
      <c r="H1373" s="565"/>
      <c r="I1373" s="565"/>
      <c r="J1373" s="565"/>
      <c r="K1373" s="565"/>
      <c r="L1373" s="565"/>
      <c r="M1373" s="565"/>
      <c r="N1373" s="565"/>
      <c r="O1373" s="565"/>
      <c r="P1373" s="565"/>
    </row>
    <row r="1374" spans="1:16" ht="18">
      <c r="A1374" s="565"/>
      <c r="B1374" s="565"/>
      <c r="C1374" s="565"/>
      <c r="D1374" s="978"/>
      <c r="E1374" s="978"/>
      <c r="F1374" s="981"/>
      <c r="G1374" s="981"/>
      <c r="H1374" s="565"/>
      <c r="I1374" s="565"/>
      <c r="J1374" s="565"/>
      <c r="K1374" s="565"/>
      <c r="L1374" s="565"/>
      <c r="M1374" s="565"/>
      <c r="N1374" s="565"/>
      <c r="O1374" s="565"/>
      <c r="P1374" s="565"/>
    </row>
    <row r="1375" spans="1:16" ht="18">
      <c r="A1375" s="565"/>
      <c r="B1375" s="565"/>
      <c r="C1375" s="565"/>
      <c r="D1375" s="978"/>
      <c r="E1375" s="978"/>
      <c r="F1375" s="981"/>
      <c r="G1375" s="981"/>
      <c r="H1375" s="565"/>
      <c r="I1375" s="565"/>
      <c r="J1375" s="565"/>
      <c r="K1375" s="565"/>
      <c r="L1375" s="565"/>
      <c r="M1375" s="565"/>
      <c r="N1375" s="565"/>
      <c r="O1375" s="565"/>
      <c r="P1375" s="565"/>
    </row>
    <row r="1376" spans="1:16" ht="18">
      <c r="A1376" s="565"/>
      <c r="B1376" s="565"/>
      <c r="C1376" s="565"/>
      <c r="D1376" s="978"/>
      <c r="E1376" s="978"/>
      <c r="F1376" s="981"/>
      <c r="G1376" s="981"/>
      <c r="H1376" s="565"/>
      <c r="I1376" s="565"/>
      <c r="J1376" s="565"/>
      <c r="K1376" s="565"/>
      <c r="L1376" s="565"/>
      <c r="M1376" s="565"/>
      <c r="N1376" s="565"/>
      <c r="O1376" s="565"/>
      <c r="P1376" s="565"/>
    </row>
    <row r="1377" spans="1:16" ht="18">
      <c r="A1377" s="565"/>
      <c r="B1377" s="565"/>
      <c r="C1377" s="565"/>
      <c r="D1377" s="978"/>
      <c r="E1377" s="978"/>
      <c r="F1377" s="981"/>
      <c r="G1377" s="981"/>
      <c r="H1377" s="565"/>
      <c r="I1377" s="565"/>
      <c r="J1377" s="565"/>
      <c r="K1377" s="565"/>
      <c r="L1377" s="565"/>
      <c r="M1377" s="565"/>
      <c r="N1377" s="565"/>
      <c r="O1377" s="565"/>
      <c r="P1377" s="565"/>
    </row>
    <row r="1378" spans="1:16" ht="18">
      <c r="A1378" s="565"/>
      <c r="B1378" s="565"/>
      <c r="C1378" s="565"/>
      <c r="D1378" s="978"/>
      <c r="E1378" s="978"/>
      <c r="F1378" s="981"/>
      <c r="G1378" s="981"/>
      <c r="H1378" s="565"/>
      <c r="I1378" s="565"/>
      <c r="J1378" s="565"/>
      <c r="K1378" s="565"/>
      <c r="L1378" s="565"/>
      <c r="M1378" s="565"/>
      <c r="N1378" s="565"/>
      <c r="O1378" s="565"/>
      <c r="P1378" s="565"/>
    </row>
    <row r="1379" spans="1:16" ht="18">
      <c r="A1379" s="565"/>
      <c r="B1379" s="565"/>
      <c r="C1379" s="565"/>
      <c r="D1379" s="978"/>
      <c r="E1379" s="978"/>
      <c r="F1379" s="981"/>
      <c r="G1379" s="981"/>
      <c r="H1379" s="565"/>
      <c r="I1379" s="565"/>
      <c r="J1379" s="565"/>
      <c r="K1379" s="565"/>
      <c r="L1379" s="565"/>
      <c r="M1379" s="565"/>
      <c r="N1379" s="565"/>
      <c r="O1379" s="565"/>
      <c r="P1379" s="565"/>
    </row>
    <row r="1380" spans="1:16" ht="18">
      <c r="A1380" s="565"/>
      <c r="B1380" s="565"/>
      <c r="C1380" s="565"/>
      <c r="D1380" s="978"/>
      <c r="E1380" s="978"/>
      <c r="F1380" s="981"/>
      <c r="G1380" s="981"/>
      <c r="H1380" s="565"/>
      <c r="I1380" s="565"/>
      <c r="J1380" s="565"/>
      <c r="K1380" s="565"/>
      <c r="L1380" s="565"/>
      <c r="M1380" s="565"/>
      <c r="N1380" s="565"/>
      <c r="O1380" s="565"/>
      <c r="P1380" s="565"/>
    </row>
    <row r="1381" spans="1:16" ht="18">
      <c r="A1381" s="565"/>
      <c r="B1381" s="565"/>
      <c r="C1381" s="565"/>
      <c r="D1381" s="978"/>
      <c r="E1381" s="978"/>
      <c r="F1381" s="981"/>
      <c r="G1381" s="981"/>
      <c r="H1381" s="565"/>
      <c r="I1381" s="565"/>
      <c r="J1381" s="565"/>
      <c r="K1381" s="565"/>
      <c r="L1381" s="565"/>
      <c r="M1381" s="565"/>
      <c r="N1381" s="565"/>
      <c r="O1381" s="565"/>
      <c r="P1381" s="565"/>
    </row>
    <row r="1382" spans="1:16" ht="18">
      <c r="A1382" s="565"/>
      <c r="B1382" s="565"/>
      <c r="C1382" s="565"/>
      <c r="D1382" s="978"/>
      <c r="E1382" s="978"/>
      <c r="F1382" s="981"/>
      <c r="G1382" s="981"/>
      <c r="H1382" s="565"/>
      <c r="I1382" s="565"/>
      <c r="J1382" s="565"/>
      <c r="K1382" s="565"/>
      <c r="L1382" s="565"/>
      <c r="M1382" s="565"/>
      <c r="N1382" s="565"/>
      <c r="O1382" s="565"/>
      <c r="P1382" s="565"/>
    </row>
    <row r="1383" spans="1:16" ht="18">
      <c r="A1383" s="565"/>
      <c r="B1383" s="565"/>
      <c r="C1383" s="565"/>
      <c r="D1383" s="978"/>
      <c r="E1383" s="978"/>
      <c r="F1383" s="981"/>
      <c r="G1383" s="981"/>
      <c r="H1383" s="565"/>
      <c r="I1383" s="565"/>
      <c r="J1383" s="565"/>
      <c r="K1383" s="565"/>
      <c r="L1383" s="565"/>
      <c r="M1383" s="565"/>
      <c r="N1383" s="565"/>
      <c r="O1383" s="565"/>
      <c r="P1383" s="565"/>
    </row>
    <row r="1384" spans="1:16" ht="18">
      <c r="A1384" s="565"/>
      <c r="B1384" s="565"/>
      <c r="C1384" s="565"/>
      <c r="D1384" s="978"/>
      <c r="E1384" s="978"/>
      <c r="F1384" s="981"/>
      <c r="G1384" s="981"/>
      <c r="H1384" s="565"/>
      <c r="I1384" s="565"/>
      <c r="J1384" s="565"/>
      <c r="K1384" s="565"/>
      <c r="L1384" s="565"/>
      <c r="M1384" s="565"/>
      <c r="N1384" s="565"/>
      <c r="O1384" s="565"/>
      <c r="P1384" s="565"/>
    </row>
    <row r="1385" spans="1:16" ht="18">
      <c r="A1385" s="565"/>
      <c r="B1385" s="565"/>
      <c r="C1385" s="565"/>
      <c r="D1385" s="978"/>
      <c r="E1385" s="978"/>
      <c r="F1385" s="981"/>
      <c r="G1385" s="981"/>
      <c r="H1385" s="565"/>
      <c r="I1385" s="565"/>
      <c r="J1385" s="565"/>
      <c r="K1385" s="565"/>
      <c r="L1385" s="565"/>
      <c r="M1385" s="565"/>
      <c r="N1385" s="565"/>
      <c r="O1385" s="565"/>
      <c r="P1385" s="565"/>
    </row>
    <row r="1386" spans="1:16" ht="18">
      <c r="A1386" s="565"/>
      <c r="B1386" s="565"/>
      <c r="C1386" s="565"/>
      <c r="D1386" s="978"/>
      <c r="E1386" s="978"/>
      <c r="F1386" s="981"/>
      <c r="G1386" s="981"/>
      <c r="H1386" s="565"/>
      <c r="I1386" s="565"/>
      <c r="J1386" s="565"/>
      <c r="K1386" s="565"/>
      <c r="L1386" s="565"/>
      <c r="M1386" s="565"/>
      <c r="N1386" s="565"/>
      <c r="O1386" s="565"/>
      <c r="P1386" s="565"/>
    </row>
    <row r="1387" spans="1:16" ht="18">
      <c r="A1387" s="565"/>
      <c r="B1387" s="565"/>
      <c r="C1387" s="565"/>
      <c r="D1387" s="978"/>
      <c r="E1387" s="978"/>
      <c r="F1387" s="981"/>
      <c r="G1387" s="981"/>
      <c r="H1387" s="565"/>
      <c r="I1387" s="565"/>
      <c r="J1387" s="565"/>
      <c r="K1387" s="565"/>
      <c r="L1387" s="565"/>
      <c r="M1387" s="565"/>
      <c r="N1387" s="565"/>
      <c r="O1387" s="565"/>
      <c r="P1387" s="565"/>
    </row>
    <row r="1388" spans="1:16" ht="18">
      <c r="A1388" s="565"/>
      <c r="B1388" s="565"/>
      <c r="C1388" s="565"/>
      <c r="D1388" s="978"/>
      <c r="E1388" s="978"/>
      <c r="F1388" s="981"/>
      <c r="G1388" s="981"/>
      <c r="H1388" s="565"/>
      <c r="I1388" s="565"/>
      <c r="J1388" s="565"/>
      <c r="K1388" s="565"/>
      <c r="L1388" s="565"/>
      <c r="M1388" s="565"/>
      <c r="N1388" s="565"/>
      <c r="O1388" s="565"/>
      <c r="P1388" s="565"/>
    </row>
    <row r="1389" spans="1:16" ht="18">
      <c r="A1389" s="565"/>
      <c r="B1389" s="565"/>
      <c r="C1389" s="565"/>
      <c r="D1389" s="978"/>
      <c r="E1389" s="978"/>
      <c r="F1389" s="981"/>
      <c r="G1389" s="981"/>
      <c r="H1389" s="565"/>
      <c r="I1389" s="565"/>
      <c r="J1389" s="565"/>
      <c r="K1389" s="565"/>
      <c r="L1389" s="565"/>
      <c r="M1389" s="565"/>
      <c r="N1389" s="565"/>
      <c r="O1389" s="565"/>
      <c r="P1389" s="565"/>
    </row>
    <row r="1390" spans="1:16" ht="18">
      <c r="A1390" s="565"/>
      <c r="B1390" s="565"/>
      <c r="C1390" s="565"/>
      <c r="D1390" s="978"/>
      <c r="E1390" s="978"/>
      <c r="F1390" s="981"/>
      <c r="G1390" s="981"/>
      <c r="H1390" s="565"/>
      <c r="I1390" s="565"/>
      <c r="J1390" s="565"/>
      <c r="K1390" s="565"/>
      <c r="L1390" s="565"/>
      <c r="M1390" s="565"/>
      <c r="N1390" s="565"/>
      <c r="O1390" s="565"/>
      <c r="P1390" s="565"/>
    </row>
    <row r="1391" spans="1:16" ht="18">
      <c r="A1391" s="565"/>
      <c r="B1391" s="565"/>
      <c r="C1391" s="565"/>
      <c r="D1391" s="978"/>
      <c r="E1391" s="978"/>
      <c r="F1391" s="981"/>
      <c r="G1391" s="981"/>
      <c r="H1391" s="565"/>
      <c r="I1391" s="565"/>
      <c r="J1391" s="565"/>
      <c r="K1391" s="565"/>
      <c r="L1391" s="565"/>
      <c r="M1391" s="565"/>
      <c r="N1391" s="565"/>
      <c r="O1391" s="565"/>
      <c r="P1391" s="565"/>
    </row>
    <row r="1392" spans="1:16" ht="18">
      <c r="A1392" s="565"/>
      <c r="B1392" s="565"/>
      <c r="C1392" s="565"/>
      <c r="D1392" s="978"/>
      <c r="E1392" s="978"/>
      <c r="F1392" s="981"/>
      <c r="G1392" s="981"/>
      <c r="H1392" s="565"/>
      <c r="I1392" s="565"/>
      <c r="J1392" s="565"/>
      <c r="K1392" s="565"/>
      <c r="L1392" s="565"/>
      <c r="M1392" s="565"/>
      <c r="N1392" s="565"/>
      <c r="O1392" s="565"/>
      <c r="P1392" s="565"/>
    </row>
    <row r="1393" spans="1:16" ht="18">
      <c r="A1393" s="565"/>
      <c r="B1393" s="565"/>
      <c r="C1393" s="565"/>
      <c r="D1393" s="978"/>
      <c r="E1393" s="978"/>
      <c r="F1393" s="981"/>
      <c r="G1393" s="981"/>
      <c r="H1393" s="565"/>
      <c r="I1393" s="565"/>
      <c r="J1393" s="565"/>
      <c r="K1393" s="565"/>
      <c r="L1393" s="565"/>
      <c r="M1393" s="565"/>
      <c r="N1393" s="565"/>
      <c r="O1393" s="565"/>
      <c r="P1393" s="565"/>
    </row>
    <row r="1394" spans="1:16" ht="18">
      <c r="A1394" s="565"/>
      <c r="B1394" s="565"/>
      <c r="C1394" s="565"/>
      <c r="D1394" s="978"/>
      <c r="E1394" s="978"/>
      <c r="F1394" s="981"/>
      <c r="G1394" s="981"/>
      <c r="H1394" s="565"/>
      <c r="I1394" s="565"/>
      <c r="J1394" s="565"/>
      <c r="K1394" s="565"/>
      <c r="L1394" s="565"/>
      <c r="M1394" s="565"/>
      <c r="N1394" s="565"/>
      <c r="O1394" s="565"/>
      <c r="P1394" s="565"/>
    </row>
    <row r="1395" spans="1:16" ht="18">
      <c r="A1395" s="565"/>
      <c r="B1395" s="565"/>
      <c r="C1395" s="565"/>
      <c r="D1395" s="978"/>
      <c r="E1395" s="978"/>
      <c r="F1395" s="981"/>
      <c r="G1395" s="981"/>
      <c r="H1395" s="565"/>
      <c r="I1395" s="565"/>
      <c r="J1395" s="565"/>
      <c r="K1395" s="565"/>
      <c r="L1395" s="565"/>
      <c r="M1395" s="565"/>
      <c r="N1395" s="565"/>
      <c r="O1395" s="565"/>
      <c r="P1395" s="565"/>
    </row>
    <row r="1396" spans="1:16" ht="18">
      <c r="A1396" s="565"/>
      <c r="B1396" s="565"/>
      <c r="C1396" s="565"/>
      <c r="D1396" s="978"/>
      <c r="E1396" s="978"/>
      <c r="F1396" s="981"/>
      <c r="G1396" s="981"/>
      <c r="H1396" s="565"/>
      <c r="I1396" s="565"/>
      <c r="J1396" s="565"/>
      <c r="K1396" s="565"/>
      <c r="L1396" s="565"/>
      <c r="M1396" s="565"/>
      <c r="N1396" s="565"/>
      <c r="O1396" s="565"/>
      <c r="P1396" s="565"/>
    </row>
    <row r="1397" spans="1:16" ht="18">
      <c r="A1397" s="565"/>
      <c r="B1397" s="565"/>
      <c r="C1397" s="565"/>
      <c r="D1397" s="978"/>
      <c r="E1397" s="978"/>
      <c r="F1397" s="981"/>
      <c r="G1397" s="981"/>
      <c r="H1397" s="565"/>
      <c r="I1397" s="565"/>
      <c r="J1397" s="565"/>
      <c r="K1397" s="565"/>
      <c r="L1397" s="565"/>
      <c r="M1397" s="565"/>
      <c r="N1397" s="565"/>
      <c r="O1397" s="565"/>
      <c r="P1397" s="565"/>
    </row>
    <row r="1398" spans="1:16" ht="18">
      <c r="A1398" s="565"/>
      <c r="B1398" s="565"/>
      <c r="C1398" s="565"/>
      <c r="D1398" s="978"/>
      <c r="E1398" s="978"/>
      <c r="F1398" s="981"/>
      <c r="G1398" s="981"/>
      <c r="H1398" s="565"/>
      <c r="I1398" s="565"/>
      <c r="J1398" s="565"/>
      <c r="K1398" s="565"/>
      <c r="L1398" s="565"/>
      <c r="M1398" s="565"/>
      <c r="N1398" s="565"/>
      <c r="O1398" s="565"/>
      <c r="P1398" s="565"/>
    </row>
    <row r="1399" spans="1:16" ht="18">
      <c r="A1399" s="565"/>
      <c r="B1399" s="565"/>
      <c r="C1399" s="565"/>
      <c r="D1399" s="978"/>
      <c r="E1399" s="978"/>
      <c r="F1399" s="981"/>
      <c r="G1399" s="981"/>
      <c r="H1399" s="565"/>
      <c r="I1399" s="565"/>
      <c r="J1399" s="565"/>
      <c r="K1399" s="565"/>
      <c r="L1399" s="565"/>
      <c r="M1399" s="565"/>
      <c r="N1399" s="565"/>
      <c r="O1399" s="565"/>
      <c r="P1399" s="565"/>
    </row>
    <row r="1400" spans="1:16" ht="18">
      <c r="A1400" s="565"/>
      <c r="B1400" s="565"/>
      <c r="C1400" s="565"/>
      <c r="D1400" s="978"/>
      <c r="E1400" s="978"/>
      <c r="F1400" s="981"/>
      <c r="G1400" s="981"/>
      <c r="H1400" s="565"/>
      <c r="I1400" s="565"/>
      <c r="J1400" s="565"/>
      <c r="K1400" s="565"/>
      <c r="L1400" s="565"/>
      <c r="M1400" s="565"/>
      <c r="N1400" s="565"/>
      <c r="O1400" s="565"/>
      <c r="P1400" s="565"/>
    </row>
    <row r="1401" spans="1:16" ht="18">
      <c r="A1401" s="565"/>
      <c r="B1401" s="565"/>
      <c r="C1401" s="565"/>
      <c r="D1401" s="978"/>
      <c r="E1401" s="978"/>
      <c r="F1401" s="981"/>
      <c r="G1401" s="981"/>
      <c r="H1401" s="565"/>
      <c r="I1401" s="565"/>
      <c r="J1401" s="565"/>
      <c r="K1401" s="565"/>
      <c r="L1401" s="565"/>
      <c r="M1401" s="565"/>
      <c r="N1401" s="565"/>
      <c r="O1401" s="565"/>
      <c r="P1401" s="565"/>
    </row>
    <row r="1402" spans="1:16" ht="18">
      <c r="A1402" s="565"/>
      <c r="B1402" s="565"/>
      <c r="C1402" s="565"/>
      <c r="D1402" s="978"/>
      <c r="E1402" s="978"/>
      <c r="F1402" s="981"/>
      <c r="G1402" s="981"/>
      <c r="H1402" s="565"/>
      <c r="I1402" s="565"/>
      <c r="J1402" s="565"/>
      <c r="K1402" s="565"/>
      <c r="L1402" s="565"/>
      <c r="M1402" s="565"/>
      <c r="N1402" s="565"/>
      <c r="O1402" s="565"/>
      <c r="P1402" s="565"/>
    </row>
    <row r="1403" spans="1:16" ht="18">
      <c r="A1403" s="565"/>
      <c r="B1403" s="565"/>
      <c r="C1403" s="565"/>
      <c r="D1403" s="978"/>
      <c r="E1403" s="978"/>
      <c r="F1403" s="981"/>
      <c r="G1403" s="981"/>
      <c r="H1403" s="565"/>
      <c r="I1403" s="565"/>
      <c r="J1403" s="565"/>
      <c r="K1403" s="565"/>
      <c r="L1403" s="565"/>
      <c r="M1403" s="565"/>
      <c r="N1403" s="565"/>
      <c r="O1403" s="565"/>
      <c r="P1403" s="565"/>
    </row>
    <row r="1404" spans="1:16" ht="18">
      <c r="A1404" s="565"/>
      <c r="B1404" s="565"/>
      <c r="C1404" s="565"/>
      <c r="D1404" s="978"/>
      <c r="E1404" s="978"/>
      <c r="F1404" s="981"/>
      <c r="G1404" s="981"/>
      <c r="H1404" s="565"/>
      <c r="I1404" s="565"/>
      <c r="J1404" s="565"/>
      <c r="K1404" s="565"/>
      <c r="L1404" s="565"/>
      <c r="M1404" s="565"/>
      <c r="N1404" s="565"/>
      <c r="O1404" s="565"/>
      <c r="P1404" s="565"/>
    </row>
    <row r="1405" spans="1:16" ht="18">
      <c r="A1405" s="565"/>
      <c r="B1405" s="565"/>
      <c r="C1405" s="565"/>
      <c r="D1405" s="978"/>
      <c r="E1405" s="978"/>
      <c r="F1405" s="981"/>
      <c r="G1405" s="981"/>
      <c r="H1405" s="565"/>
      <c r="I1405" s="565"/>
      <c r="J1405" s="565"/>
      <c r="K1405" s="565"/>
      <c r="L1405" s="565"/>
      <c r="M1405" s="565"/>
      <c r="N1405" s="565"/>
      <c r="O1405" s="565"/>
      <c r="P1405" s="565"/>
    </row>
    <row r="1406" spans="1:16" ht="18">
      <c r="A1406" s="565"/>
      <c r="B1406" s="565"/>
      <c r="C1406" s="565"/>
      <c r="D1406" s="978"/>
      <c r="E1406" s="978"/>
      <c r="F1406" s="981"/>
      <c r="G1406" s="981"/>
      <c r="H1406" s="565"/>
      <c r="I1406" s="565"/>
      <c r="J1406" s="565"/>
      <c r="K1406" s="565"/>
      <c r="L1406" s="565"/>
      <c r="M1406" s="565"/>
      <c r="N1406" s="565"/>
      <c r="O1406" s="565"/>
      <c r="P1406" s="565"/>
    </row>
    <row r="1407" spans="1:16" ht="18">
      <c r="A1407" s="565"/>
      <c r="B1407" s="565"/>
      <c r="C1407" s="565"/>
      <c r="D1407" s="978"/>
      <c r="E1407" s="978"/>
      <c r="F1407" s="981"/>
      <c r="G1407" s="981"/>
      <c r="H1407" s="565"/>
      <c r="I1407" s="565"/>
      <c r="J1407" s="565"/>
      <c r="K1407" s="565"/>
      <c r="L1407" s="565"/>
      <c r="M1407" s="565"/>
      <c r="N1407" s="565"/>
      <c r="O1407" s="565"/>
      <c r="P1407" s="565"/>
    </row>
    <row r="1408" spans="1:16" ht="18">
      <c r="A1408" s="565"/>
      <c r="B1408" s="565"/>
      <c r="C1408" s="565"/>
      <c r="D1408" s="978"/>
      <c r="E1408" s="978"/>
      <c r="F1408" s="981"/>
      <c r="G1408" s="981"/>
      <c r="H1408" s="565"/>
      <c r="I1408" s="565"/>
      <c r="J1408" s="565"/>
      <c r="K1408" s="565"/>
      <c r="L1408" s="565"/>
      <c r="M1408" s="565"/>
      <c r="N1408" s="565"/>
      <c r="O1408" s="565"/>
      <c r="P1408" s="565"/>
    </row>
    <row r="1409" spans="1:16" ht="18">
      <c r="A1409" s="565"/>
      <c r="B1409" s="565"/>
      <c r="C1409" s="565"/>
      <c r="D1409" s="978"/>
      <c r="E1409" s="978"/>
      <c r="F1409" s="981"/>
      <c r="G1409" s="981"/>
      <c r="H1409" s="565"/>
      <c r="I1409" s="565"/>
      <c r="J1409" s="565"/>
      <c r="K1409" s="565"/>
      <c r="L1409" s="565"/>
      <c r="M1409" s="565"/>
      <c r="N1409" s="565"/>
      <c r="O1409" s="565"/>
      <c r="P1409" s="565"/>
    </row>
    <row r="1410" spans="1:16" ht="18">
      <c r="A1410" s="565"/>
      <c r="B1410" s="565"/>
      <c r="C1410" s="565"/>
      <c r="D1410" s="978"/>
      <c r="E1410" s="978"/>
      <c r="F1410" s="981"/>
      <c r="G1410" s="981"/>
      <c r="H1410" s="565"/>
      <c r="I1410" s="565"/>
      <c r="J1410" s="565"/>
      <c r="K1410" s="565"/>
      <c r="L1410" s="565"/>
      <c r="M1410" s="565"/>
      <c r="N1410" s="565"/>
      <c r="O1410" s="565"/>
      <c r="P1410" s="565"/>
    </row>
    <row r="1411" spans="1:16" ht="18">
      <c r="A1411" s="565"/>
      <c r="B1411" s="565"/>
      <c r="C1411" s="565"/>
      <c r="D1411" s="978"/>
      <c r="E1411" s="978"/>
      <c r="F1411" s="981"/>
      <c r="G1411" s="981"/>
      <c r="H1411" s="565"/>
      <c r="I1411" s="565"/>
      <c r="J1411" s="565"/>
      <c r="K1411" s="565"/>
      <c r="L1411" s="565"/>
      <c r="M1411" s="565"/>
      <c r="N1411" s="565"/>
      <c r="O1411" s="565"/>
      <c r="P1411" s="565"/>
    </row>
    <row r="1412" spans="1:16" ht="18">
      <c r="A1412" s="565"/>
      <c r="B1412" s="565"/>
      <c r="C1412" s="565"/>
      <c r="D1412" s="978"/>
      <c r="E1412" s="978"/>
      <c r="F1412" s="981"/>
      <c r="G1412" s="981"/>
      <c r="H1412" s="565"/>
      <c r="I1412" s="565"/>
      <c r="J1412" s="565"/>
      <c r="K1412" s="565"/>
      <c r="L1412" s="565"/>
      <c r="M1412" s="565"/>
      <c r="N1412" s="565"/>
      <c r="O1412" s="565"/>
      <c r="P1412" s="565"/>
    </row>
    <row r="1413" spans="1:16" ht="18">
      <c r="A1413" s="565"/>
      <c r="B1413" s="565"/>
      <c r="C1413" s="565"/>
      <c r="D1413" s="978"/>
      <c r="E1413" s="978"/>
      <c r="F1413" s="981"/>
      <c r="G1413" s="981"/>
      <c r="H1413" s="565"/>
      <c r="I1413" s="565"/>
      <c r="J1413" s="565"/>
      <c r="K1413" s="565"/>
      <c r="L1413" s="565"/>
      <c r="M1413" s="565"/>
      <c r="N1413" s="565"/>
      <c r="O1413" s="565"/>
      <c r="P1413" s="565"/>
    </row>
    <row r="1414" spans="1:16" ht="18">
      <c r="A1414" s="565"/>
      <c r="B1414" s="565"/>
      <c r="C1414" s="565"/>
      <c r="D1414" s="978"/>
      <c r="E1414" s="978"/>
      <c r="F1414" s="981"/>
      <c r="G1414" s="981"/>
      <c r="H1414" s="565"/>
      <c r="I1414" s="565"/>
      <c r="J1414" s="565"/>
      <c r="K1414" s="565"/>
      <c r="L1414" s="565"/>
      <c r="M1414" s="565"/>
      <c r="N1414" s="565"/>
      <c r="O1414" s="565"/>
      <c r="P1414" s="565"/>
    </row>
    <row r="1415" spans="1:16" ht="18">
      <c r="A1415" s="565"/>
      <c r="B1415" s="565"/>
      <c r="C1415" s="565"/>
      <c r="D1415" s="978"/>
      <c r="E1415" s="978"/>
      <c r="F1415" s="981"/>
      <c r="G1415" s="981"/>
      <c r="H1415" s="565"/>
      <c r="I1415" s="565"/>
      <c r="J1415" s="565"/>
      <c r="K1415" s="565"/>
      <c r="L1415" s="565"/>
      <c r="M1415" s="565"/>
      <c r="N1415" s="565"/>
      <c r="O1415" s="565"/>
      <c r="P1415" s="565"/>
    </row>
    <row r="1416" spans="1:16" ht="18">
      <c r="A1416" s="565"/>
      <c r="B1416" s="565"/>
      <c r="C1416" s="565"/>
      <c r="D1416" s="978"/>
      <c r="E1416" s="978"/>
      <c r="F1416" s="981"/>
      <c r="G1416" s="981"/>
      <c r="H1416" s="565"/>
      <c r="I1416" s="565"/>
      <c r="J1416" s="565"/>
      <c r="K1416" s="565"/>
      <c r="L1416" s="565"/>
      <c r="M1416" s="565"/>
      <c r="N1416" s="565"/>
      <c r="O1416" s="565"/>
      <c r="P1416" s="565"/>
    </row>
    <row r="1417" spans="1:16" ht="18">
      <c r="A1417" s="565"/>
      <c r="B1417" s="565"/>
      <c r="C1417" s="565"/>
      <c r="D1417" s="978"/>
      <c r="E1417" s="978"/>
      <c r="F1417" s="981"/>
      <c r="G1417" s="981"/>
      <c r="H1417" s="565"/>
      <c r="I1417" s="565"/>
      <c r="J1417" s="565"/>
      <c r="K1417" s="565"/>
      <c r="L1417" s="565"/>
      <c r="M1417" s="565"/>
      <c r="N1417" s="565"/>
      <c r="O1417" s="565"/>
      <c r="P1417" s="565"/>
    </row>
    <row r="1418" spans="1:16" ht="18">
      <c r="A1418" s="565"/>
      <c r="B1418" s="565"/>
      <c r="C1418" s="565"/>
      <c r="D1418" s="978"/>
      <c r="E1418" s="978"/>
      <c r="F1418" s="981"/>
      <c r="G1418" s="981"/>
      <c r="H1418" s="565"/>
      <c r="I1418" s="565"/>
      <c r="J1418" s="565"/>
      <c r="K1418" s="565"/>
      <c r="L1418" s="565"/>
      <c r="M1418" s="565"/>
      <c r="N1418" s="565"/>
      <c r="O1418" s="565"/>
      <c r="P1418" s="565"/>
    </row>
    <row r="1419" spans="1:16" ht="18">
      <c r="A1419" s="565"/>
      <c r="B1419" s="565"/>
      <c r="C1419" s="565"/>
      <c r="D1419" s="978"/>
      <c r="E1419" s="978"/>
      <c r="F1419" s="981"/>
      <c r="G1419" s="981"/>
      <c r="H1419" s="565"/>
      <c r="I1419" s="565"/>
      <c r="J1419" s="565"/>
      <c r="K1419" s="565"/>
      <c r="L1419" s="565"/>
      <c r="M1419" s="565"/>
      <c r="N1419" s="565"/>
      <c r="O1419" s="565"/>
      <c r="P1419" s="565"/>
    </row>
    <row r="1420" spans="1:16" ht="18">
      <c r="A1420" s="565"/>
      <c r="B1420" s="565"/>
      <c r="C1420" s="565"/>
      <c r="D1420" s="978"/>
      <c r="E1420" s="978"/>
      <c r="F1420" s="981"/>
      <c r="G1420" s="981"/>
      <c r="H1420" s="565"/>
      <c r="I1420" s="565"/>
      <c r="J1420" s="565"/>
      <c r="K1420" s="565"/>
      <c r="L1420" s="565"/>
      <c r="M1420" s="565"/>
      <c r="N1420" s="565"/>
      <c r="O1420" s="565"/>
      <c r="P1420" s="565"/>
    </row>
    <row r="1421" spans="1:16" ht="18">
      <c r="A1421" s="565"/>
      <c r="B1421" s="565"/>
      <c r="C1421" s="565"/>
      <c r="D1421" s="978"/>
      <c r="E1421" s="978"/>
      <c r="F1421" s="981"/>
      <c r="G1421" s="981"/>
      <c r="H1421" s="565"/>
      <c r="I1421" s="565"/>
      <c r="J1421" s="565"/>
      <c r="K1421" s="565"/>
      <c r="L1421" s="565"/>
      <c r="M1421" s="565"/>
      <c r="N1421" s="565"/>
      <c r="O1421" s="565"/>
      <c r="P1421" s="565"/>
    </row>
    <row r="1422" spans="1:16" ht="18">
      <c r="A1422" s="565"/>
      <c r="B1422" s="565"/>
      <c r="C1422" s="565"/>
      <c r="D1422" s="978"/>
      <c r="E1422" s="978"/>
      <c r="F1422" s="981"/>
      <c r="G1422" s="981"/>
      <c r="H1422" s="565"/>
      <c r="I1422" s="565"/>
      <c r="J1422" s="565"/>
      <c r="K1422" s="565"/>
      <c r="L1422" s="565"/>
      <c r="M1422" s="565"/>
      <c r="N1422" s="565"/>
      <c r="O1422" s="565"/>
      <c r="P1422" s="565"/>
    </row>
    <row r="1423" spans="1:16" ht="18">
      <c r="A1423" s="565"/>
      <c r="B1423" s="565"/>
      <c r="C1423" s="565"/>
      <c r="D1423" s="978"/>
      <c r="E1423" s="978"/>
      <c r="F1423" s="981"/>
      <c r="G1423" s="981"/>
      <c r="H1423" s="565"/>
      <c r="I1423" s="565"/>
      <c r="J1423" s="565"/>
      <c r="K1423" s="565"/>
      <c r="L1423" s="565"/>
      <c r="M1423" s="565"/>
      <c r="N1423" s="565"/>
      <c r="O1423" s="565"/>
      <c r="P1423" s="565"/>
    </row>
    <row r="1424" spans="1:16" ht="18">
      <c r="A1424" s="565"/>
      <c r="B1424" s="565"/>
      <c r="C1424" s="565"/>
      <c r="D1424" s="978"/>
      <c r="E1424" s="978"/>
      <c r="F1424" s="981"/>
      <c r="G1424" s="981"/>
      <c r="H1424" s="565"/>
      <c r="I1424" s="565"/>
      <c r="J1424" s="565"/>
      <c r="K1424" s="565"/>
      <c r="L1424" s="565"/>
      <c r="M1424" s="565"/>
      <c r="N1424" s="565"/>
      <c r="O1424" s="565"/>
      <c r="P1424" s="565"/>
    </row>
    <row r="1425" spans="1:16" ht="18">
      <c r="A1425" s="565"/>
      <c r="B1425" s="565"/>
      <c r="C1425" s="565"/>
      <c r="D1425" s="978"/>
      <c r="E1425" s="978"/>
      <c r="F1425" s="981"/>
      <c r="G1425" s="981"/>
      <c r="H1425" s="565"/>
      <c r="I1425" s="565"/>
      <c r="J1425" s="565"/>
      <c r="K1425" s="565"/>
      <c r="L1425" s="565"/>
      <c r="M1425" s="565"/>
      <c r="N1425" s="565"/>
      <c r="O1425" s="565"/>
      <c r="P1425" s="565"/>
    </row>
    <row r="1426" spans="1:16" ht="18">
      <c r="A1426" s="565"/>
      <c r="B1426" s="565"/>
      <c r="C1426" s="565"/>
      <c r="D1426" s="978"/>
      <c r="E1426" s="978"/>
      <c r="F1426" s="981"/>
      <c r="G1426" s="981"/>
      <c r="H1426" s="565"/>
      <c r="I1426" s="565"/>
      <c r="J1426" s="565"/>
      <c r="K1426" s="565"/>
      <c r="L1426" s="565"/>
      <c r="M1426" s="565"/>
      <c r="N1426" s="565"/>
      <c r="O1426" s="565"/>
      <c r="P1426" s="565"/>
    </row>
    <row r="1427" spans="1:16" ht="18">
      <c r="A1427" s="565"/>
      <c r="B1427" s="565"/>
      <c r="C1427" s="565"/>
      <c r="D1427" s="978"/>
      <c r="E1427" s="978"/>
      <c r="F1427" s="981"/>
      <c r="G1427" s="981"/>
      <c r="H1427" s="565"/>
      <c r="I1427" s="565"/>
      <c r="J1427" s="565"/>
      <c r="K1427" s="565"/>
      <c r="L1427" s="565"/>
      <c r="M1427" s="565"/>
      <c r="N1427" s="565"/>
      <c r="O1427" s="565"/>
      <c r="P1427" s="565"/>
    </row>
    <row r="1428" spans="1:16" ht="18">
      <c r="A1428" s="565"/>
      <c r="B1428" s="565"/>
      <c r="C1428" s="565"/>
      <c r="D1428" s="978"/>
      <c r="E1428" s="978"/>
      <c r="F1428" s="981"/>
      <c r="G1428" s="981"/>
      <c r="H1428" s="565"/>
      <c r="I1428" s="565"/>
      <c r="J1428" s="565"/>
      <c r="K1428" s="565"/>
      <c r="L1428" s="565"/>
      <c r="M1428" s="565"/>
      <c r="N1428" s="565"/>
      <c r="O1428" s="565"/>
      <c r="P1428" s="565"/>
    </row>
    <row r="1429" spans="1:16" ht="18">
      <c r="A1429" s="565"/>
      <c r="B1429" s="565"/>
      <c r="C1429" s="565"/>
      <c r="D1429" s="978"/>
      <c r="E1429" s="978"/>
      <c r="F1429" s="981"/>
      <c r="G1429" s="981"/>
      <c r="H1429" s="565"/>
      <c r="I1429" s="565"/>
      <c r="J1429" s="565"/>
      <c r="K1429" s="565"/>
      <c r="L1429" s="565"/>
      <c r="M1429" s="565"/>
      <c r="N1429" s="565"/>
      <c r="O1429" s="565"/>
      <c r="P1429" s="565"/>
    </row>
    <row r="1430" spans="1:16" ht="18">
      <c r="A1430" s="565"/>
      <c r="B1430" s="565"/>
      <c r="C1430" s="565"/>
      <c r="D1430" s="978"/>
      <c r="E1430" s="978"/>
      <c r="F1430" s="981"/>
      <c r="G1430" s="981"/>
      <c r="H1430" s="565"/>
      <c r="I1430" s="565"/>
      <c r="J1430" s="565"/>
      <c r="K1430" s="565"/>
      <c r="L1430" s="565"/>
      <c r="M1430" s="565"/>
      <c r="N1430" s="565"/>
      <c r="O1430" s="565"/>
      <c r="P1430" s="565"/>
    </row>
    <row r="1431" spans="1:16" ht="18">
      <c r="A1431" s="565"/>
      <c r="B1431" s="565"/>
      <c r="C1431" s="565"/>
      <c r="D1431" s="978"/>
      <c r="E1431" s="978"/>
      <c r="F1431" s="981"/>
      <c r="G1431" s="981"/>
      <c r="H1431" s="565"/>
      <c r="I1431" s="565"/>
      <c r="J1431" s="565"/>
      <c r="K1431" s="565"/>
      <c r="L1431" s="565"/>
      <c r="M1431" s="565"/>
      <c r="N1431" s="565"/>
      <c r="O1431" s="565"/>
      <c r="P1431" s="565"/>
    </row>
    <row r="1432" spans="1:16" ht="18">
      <c r="A1432" s="565"/>
      <c r="B1432" s="565"/>
      <c r="C1432" s="565"/>
      <c r="D1432" s="978"/>
      <c r="E1432" s="978"/>
      <c r="F1432" s="981"/>
      <c r="G1432" s="981"/>
      <c r="H1432" s="565"/>
      <c r="I1432" s="565"/>
      <c r="J1432" s="565"/>
      <c r="K1432" s="565"/>
      <c r="L1432" s="565"/>
      <c r="M1432" s="565"/>
      <c r="N1432" s="565"/>
      <c r="O1432" s="565"/>
      <c r="P1432" s="565"/>
    </row>
    <row r="1433" spans="1:16" ht="18">
      <c r="A1433" s="565"/>
      <c r="B1433" s="565"/>
      <c r="C1433" s="565"/>
      <c r="D1433" s="978"/>
      <c r="E1433" s="978"/>
      <c r="F1433" s="981"/>
      <c r="G1433" s="981"/>
      <c r="H1433" s="565"/>
      <c r="I1433" s="565"/>
      <c r="J1433" s="565"/>
      <c r="K1433" s="565"/>
      <c r="L1433" s="565"/>
      <c r="M1433" s="565"/>
      <c r="N1433" s="565"/>
      <c r="O1433" s="565"/>
      <c r="P1433" s="565"/>
    </row>
    <row r="1434" spans="1:16" ht="18">
      <c r="A1434" s="565"/>
      <c r="B1434" s="565"/>
      <c r="C1434" s="565"/>
      <c r="D1434" s="978"/>
      <c r="E1434" s="978"/>
      <c r="F1434" s="981"/>
      <c r="G1434" s="981"/>
      <c r="H1434" s="565"/>
      <c r="I1434" s="565"/>
      <c r="J1434" s="565"/>
      <c r="K1434" s="565"/>
      <c r="L1434" s="565"/>
      <c r="M1434" s="565"/>
      <c r="N1434" s="565"/>
      <c r="O1434" s="565"/>
      <c r="P1434" s="565"/>
    </row>
    <row r="1435" spans="1:16" ht="18">
      <c r="A1435" s="565"/>
      <c r="B1435" s="565"/>
      <c r="C1435" s="565"/>
      <c r="D1435" s="978"/>
      <c r="E1435" s="978"/>
      <c r="F1435" s="981"/>
      <c r="G1435" s="981"/>
      <c r="H1435" s="565"/>
      <c r="I1435" s="565"/>
      <c r="J1435" s="565"/>
      <c r="K1435" s="565"/>
      <c r="L1435" s="565"/>
      <c r="M1435" s="565"/>
      <c r="N1435" s="565"/>
      <c r="O1435" s="565"/>
      <c r="P1435" s="565"/>
    </row>
    <row r="1436" spans="1:16" ht="18">
      <c r="A1436" s="565"/>
      <c r="B1436" s="565"/>
      <c r="C1436" s="565"/>
      <c r="D1436" s="978"/>
      <c r="E1436" s="978"/>
      <c r="F1436" s="981"/>
      <c r="G1436" s="981"/>
      <c r="H1436" s="565"/>
      <c r="I1436" s="565"/>
      <c r="J1436" s="565"/>
      <c r="K1436" s="565"/>
      <c r="L1436" s="565"/>
      <c r="M1436" s="565"/>
      <c r="N1436" s="565"/>
      <c r="O1436" s="565"/>
      <c r="P1436" s="565"/>
    </row>
    <row r="1437" spans="1:16" ht="18">
      <c r="A1437" s="565"/>
      <c r="B1437" s="565"/>
      <c r="C1437" s="565"/>
      <c r="D1437" s="978"/>
      <c r="E1437" s="978"/>
      <c r="F1437" s="981"/>
      <c r="G1437" s="981"/>
      <c r="H1437" s="565"/>
      <c r="I1437" s="565"/>
      <c r="J1437" s="565"/>
      <c r="K1437" s="565"/>
      <c r="L1437" s="565"/>
      <c r="M1437" s="565"/>
      <c r="N1437" s="565"/>
      <c r="O1437" s="565"/>
      <c r="P1437" s="565"/>
    </row>
    <row r="1438" spans="1:16" ht="18">
      <c r="A1438" s="565"/>
      <c r="B1438" s="565"/>
      <c r="C1438" s="565"/>
      <c r="D1438" s="978"/>
      <c r="E1438" s="978"/>
      <c r="F1438" s="981"/>
      <c r="G1438" s="981"/>
      <c r="H1438" s="565"/>
      <c r="I1438" s="565"/>
      <c r="J1438" s="565"/>
      <c r="K1438" s="565"/>
      <c r="L1438" s="565"/>
      <c r="M1438" s="565"/>
      <c r="N1438" s="565"/>
      <c r="O1438" s="565"/>
      <c r="P1438" s="565"/>
    </row>
    <row r="1439" spans="1:16" ht="18">
      <c r="A1439" s="565"/>
      <c r="B1439" s="565"/>
      <c r="C1439" s="565"/>
      <c r="D1439" s="978"/>
      <c r="E1439" s="978"/>
      <c r="F1439" s="981"/>
      <c r="G1439" s="981"/>
      <c r="H1439" s="565"/>
      <c r="I1439" s="565"/>
      <c r="J1439" s="565"/>
      <c r="K1439" s="565"/>
      <c r="L1439" s="565"/>
      <c r="M1439" s="565"/>
      <c r="N1439" s="565"/>
      <c r="O1439" s="565"/>
      <c r="P1439" s="565"/>
    </row>
    <row r="1440" spans="1:16" ht="18">
      <c r="A1440" s="565"/>
      <c r="B1440" s="565"/>
      <c r="C1440" s="565"/>
      <c r="D1440" s="978"/>
      <c r="E1440" s="978"/>
      <c r="F1440" s="981"/>
      <c r="G1440" s="981"/>
      <c r="H1440" s="565"/>
      <c r="I1440" s="565"/>
      <c r="J1440" s="565"/>
      <c r="K1440" s="565"/>
      <c r="L1440" s="565"/>
      <c r="M1440" s="565"/>
      <c r="N1440" s="565"/>
      <c r="O1440" s="565"/>
      <c r="P1440" s="565"/>
    </row>
    <row r="1441" spans="1:16" ht="18">
      <c r="A1441" s="565"/>
      <c r="B1441" s="565"/>
      <c r="C1441" s="565"/>
      <c r="D1441" s="978"/>
      <c r="E1441" s="978"/>
      <c r="F1441" s="981"/>
      <c r="G1441" s="981"/>
      <c r="H1441" s="565"/>
      <c r="I1441" s="565"/>
      <c r="J1441" s="565"/>
      <c r="K1441" s="565"/>
      <c r="L1441" s="565"/>
      <c r="M1441" s="565"/>
      <c r="N1441" s="565"/>
      <c r="O1441" s="565"/>
      <c r="P1441" s="565"/>
    </row>
    <row r="1442" spans="1:16" ht="18">
      <c r="A1442" s="565"/>
      <c r="B1442" s="565"/>
      <c r="C1442" s="565"/>
      <c r="D1442" s="978"/>
      <c r="E1442" s="978"/>
      <c r="F1442" s="981"/>
      <c r="G1442" s="981"/>
      <c r="H1442" s="565"/>
      <c r="I1442" s="565"/>
      <c r="J1442" s="565"/>
      <c r="K1442" s="565"/>
      <c r="L1442" s="565"/>
      <c r="M1442" s="565"/>
      <c r="N1442" s="565"/>
      <c r="O1442" s="565"/>
      <c r="P1442" s="565"/>
    </row>
    <row r="1443" spans="1:16" ht="18">
      <c r="A1443" s="565"/>
      <c r="B1443" s="565"/>
      <c r="C1443" s="565"/>
      <c r="D1443" s="978"/>
      <c r="E1443" s="978"/>
      <c r="F1443" s="981"/>
      <c r="G1443" s="981"/>
      <c r="H1443" s="565"/>
      <c r="I1443" s="565"/>
      <c r="J1443" s="565"/>
      <c r="K1443" s="565"/>
      <c r="L1443" s="565"/>
      <c r="M1443" s="565"/>
      <c r="N1443" s="565"/>
      <c r="O1443" s="565"/>
      <c r="P1443" s="565"/>
    </row>
    <row r="1444" spans="1:16" ht="18">
      <c r="A1444" s="565"/>
      <c r="B1444" s="565"/>
      <c r="C1444" s="565"/>
      <c r="D1444" s="978"/>
      <c r="E1444" s="978"/>
      <c r="F1444" s="981"/>
      <c r="G1444" s="981"/>
      <c r="H1444" s="565"/>
      <c r="I1444" s="565"/>
      <c r="J1444" s="565"/>
      <c r="K1444" s="565"/>
      <c r="L1444" s="565"/>
      <c r="M1444" s="565"/>
      <c r="N1444" s="565"/>
      <c r="O1444" s="565"/>
      <c r="P1444" s="565"/>
    </row>
    <row r="1445" spans="1:16" ht="18">
      <c r="A1445" s="565"/>
      <c r="B1445" s="565"/>
      <c r="C1445" s="565"/>
      <c r="D1445" s="978"/>
      <c r="E1445" s="978"/>
      <c r="F1445" s="981"/>
      <c r="G1445" s="981"/>
      <c r="H1445" s="565"/>
      <c r="I1445" s="565"/>
      <c r="J1445" s="565"/>
      <c r="K1445" s="565"/>
      <c r="L1445" s="565"/>
      <c r="M1445" s="565"/>
      <c r="N1445" s="565"/>
      <c r="O1445" s="565"/>
      <c r="P1445" s="565"/>
    </row>
    <row r="1446" spans="1:16" ht="18">
      <c r="A1446" s="565"/>
      <c r="B1446" s="565"/>
      <c r="C1446" s="565"/>
      <c r="D1446" s="978"/>
      <c r="E1446" s="978"/>
      <c r="F1446" s="981"/>
      <c r="G1446" s="981"/>
      <c r="H1446" s="565"/>
      <c r="I1446" s="565"/>
      <c r="J1446" s="565"/>
      <c r="K1446" s="565"/>
      <c r="L1446" s="565"/>
      <c r="M1446" s="565"/>
      <c r="N1446" s="565"/>
      <c r="O1446" s="565"/>
      <c r="P1446" s="565"/>
    </row>
    <row r="1447" spans="1:16" ht="18">
      <c r="A1447" s="565"/>
      <c r="B1447" s="565"/>
      <c r="C1447" s="565"/>
      <c r="D1447" s="978"/>
      <c r="E1447" s="978"/>
      <c r="F1447" s="981"/>
      <c r="G1447" s="981"/>
      <c r="H1447" s="565"/>
      <c r="I1447" s="565"/>
      <c r="J1447" s="565"/>
      <c r="K1447" s="565"/>
      <c r="L1447" s="565"/>
      <c r="M1447" s="565"/>
      <c r="N1447" s="565"/>
      <c r="O1447" s="565"/>
      <c r="P1447" s="565"/>
    </row>
    <row r="1448" spans="1:16" ht="18">
      <c r="A1448" s="565"/>
      <c r="B1448" s="565"/>
      <c r="C1448" s="565"/>
      <c r="D1448" s="978"/>
      <c r="E1448" s="978"/>
      <c r="F1448" s="981"/>
      <c r="G1448" s="981"/>
      <c r="H1448" s="565"/>
      <c r="I1448" s="565"/>
      <c r="J1448" s="565"/>
      <c r="K1448" s="565"/>
      <c r="L1448" s="565"/>
      <c r="M1448" s="565"/>
      <c r="N1448" s="565"/>
      <c r="O1448" s="565"/>
      <c r="P1448" s="565"/>
    </row>
    <row r="1449" spans="1:16" ht="18">
      <c r="A1449" s="565"/>
      <c r="B1449" s="565"/>
      <c r="C1449" s="565"/>
      <c r="D1449" s="978"/>
      <c r="E1449" s="978"/>
      <c r="F1449" s="981"/>
      <c r="G1449" s="981"/>
      <c r="H1449" s="565"/>
      <c r="I1449" s="565"/>
      <c r="J1449" s="565"/>
      <c r="K1449" s="565"/>
      <c r="L1449" s="565"/>
      <c r="M1449" s="565"/>
      <c r="N1449" s="565"/>
      <c r="O1449" s="565"/>
      <c r="P1449" s="565"/>
    </row>
    <row r="1450" spans="1:16" ht="18">
      <c r="A1450" s="565"/>
      <c r="B1450" s="565"/>
      <c r="C1450" s="565"/>
      <c r="D1450" s="978"/>
      <c r="E1450" s="978"/>
      <c r="F1450" s="981"/>
      <c r="G1450" s="981"/>
      <c r="H1450" s="565"/>
      <c r="I1450" s="565"/>
      <c r="J1450" s="565"/>
      <c r="K1450" s="565"/>
      <c r="L1450" s="565"/>
      <c r="M1450" s="565"/>
      <c r="N1450" s="565"/>
      <c r="O1450" s="565"/>
      <c r="P1450" s="565"/>
    </row>
    <row r="1451" spans="1:16" ht="18">
      <c r="A1451" s="565"/>
      <c r="B1451" s="565"/>
      <c r="C1451" s="565"/>
      <c r="D1451" s="978"/>
      <c r="E1451" s="978"/>
      <c r="F1451" s="981"/>
      <c r="G1451" s="981"/>
      <c r="H1451" s="565"/>
      <c r="I1451" s="565"/>
      <c r="J1451" s="565"/>
      <c r="K1451" s="565"/>
      <c r="L1451" s="565"/>
      <c r="M1451" s="565"/>
      <c r="N1451" s="565"/>
      <c r="O1451" s="565"/>
      <c r="P1451" s="565"/>
    </row>
    <row r="1452" spans="1:16" ht="18">
      <c r="A1452" s="565"/>
      <c r="B1452" s="565"/>
      <c r="C1452" s="565"/>
      <c r="D1452" s="978"/>
      <c r="E1452" s="978"/>
      <c r="F1452" s="981"/>
      <c r="G1452" s="981"/>
      <c r="H1452" s="565"/>
      <c r="I1452" s="565"/>
      <c r="J1452" s="565"/>
      <c r="K1452" s="565"/>
      <c r="L1452" s="565"/>
      <c r="M1452" s="565"/>
      <c r="N1452" s="565"/>
      <c r="O1452" s="565"/>
      <c r="P1452" s="565"/>
    </row>
    <row r="1453" spans="1:16" ht="18">
      <c r="A1453" s="565"/>
      <c r="B1453" s="565"/>
      <c r="C1453" s="565"/>
      <c r="D1453" s="978"/>
      <c r="E1453" s="978"/>
      <c r="F1453" s="981"/>
      <c r="G1453" s="981"/>
      <c r="H1453" s="565"/>
      <c r="I1453" s="565"/>
      <c r="J1453" s="565"/>
      <c r="K1453" s="565"/>
      <c r="L1453" s="565"/>
      <c r="M1453" s="565"/>
      <c r="N1453" s="565"/>
      <c r="O1453" s="565"/>
      <c r="P1453" s="565"/>
    </row>
    <row r="1454" spans="1:16" ht="18">
      <c r="A1454" s="565"/>
      <c r="B1454" s="565"/>
      <c r="C1454" s="565"/>
      <c r="D1454" s="978"/>
      <c r="E1454" s="978"/>
      <c r="F1454" s="981"/>
      <c r="G1454" s="981"/>
      <c r="H1454" s="565"/>
      <c r="I1454" s="565"/>
      <c r="J1454" s="565"/>
      <c r="K1454" s="565"/>
      <c r="L1454" s="565"/>
      <c r="M1454" s="565"/>
      <c r="N1454" s="565"/>
      <c r="O1454" s="565"/>
      <c r="P1454" s="565"/>
    </row>
    <row r="1455" spans="1:16" ht="18">
      <c r="A1455" s="565"/>
      <c r="B1455" s="565"/>
      <c r="C1455" s="565"/>
      <c r="D1455" s="978"/>
      <c r="E1455" s="978"/>
      <c r="F1455" s="981"/>
      <c r="G1455" s="981"/>
      <c r="H1455" s="565"/>
      <c r="I1455" s="565"/>
      <c r="J1455" s="565"/>
      <c r="K1455" s="565"/>
      <c r="L1455" s="565"/>
      <c r="M1455" s="565"/>
      <c r="N1455" s="565"/>
      <c r="O1455" s="565"/>
      <c r="P1455" s="565"/>
    </row>
    <row r="1456" spans="1:16" ht="18">
      <c r="A1456" s="565"/>
      <c r="B1456" s="565"/>
      <c r="C1456" s="565"/>
      <c r="D1456" s="978"/>
      <c r="E1456" s="978"/>
      <c r="F1456" s="981"/>
      <c r="G1456" s="981"/>
      <c r="H1456" s="565"/>
      <c r="I1456" s="565"/>
      <c r="J1456" s="565"/>
      <c r="K1456" s="565"/>
      <c r="L1456" s="565"/>
      <c r="M1456" s="565"/>
      <c r="N1456" s="565"/>
      <c r="O1456" s="565"/>
      <c r="P1456" s="565"/>
    </row>
    <row r="1457" spans="1:16" ht="18">
      <c r="A1457" s="565"/>
      <c r="B1457" s="565"/>
      <c r="C1457" s="565"/>
      <c r="D1457" s="978"/>
      <c r="E1457" s="978"/>
      <c r="F1457" s="981"/>
      <c r="G1457" s="981"/>
      <c r="H1457" s="565"/>
      <c r="I1457" s="565"/>
      <c r="J1457" s="565"/>
      <c r="K1457" s="565"/>
      <c r="L1457" s="565"/>
      <c r="M1457" s="565"/>
      <c r="N1457" s="565"/>
      <c r="O1457" s="565"/>
      <c r="P1457" s="565"/>
    </row>
    <row r="1458" spans="1:16" ht="18">
      <c r="A1458" s="565"/>
      <c r="B1458" s="565"/>
      <c r="C1458" s="565"/>
      <c r="D1458" s="978"/>
      <c r="E1458" s="978"/>
      <c r="F1458" s="981"/>
      <c r="G1458" s="981"/>
      <c r="H1458" s="565"/>
      <c r="I1458" s="565"/>
      <c r="J1458" s="565"/>
      <c r="K1458" s="565"/>
      <c r="L1458" s="565"/>
      <c r="M1458" s="565"/>
      <c r="N1458" s="565"/>
      <c r="O1458" s="565"/>
      <c r="P1458" s="565"/>
    </row>
    <row r="1459" spans="1:16" ht="18">
      <c r="A1459" s="565"/>
      <c r="B1459" s="565"/>
      <c r="C1459" s="565"/>
      <c r="D1459" s="978"/>
      <c r="E1459" s="978"/>
      <c r="F1459" s="981"/>
      <c r="G1459" s="981"/>
      <c r="H1459" s="565"/>
      <c r="I1459" s="565"/>
      <c r="J1459" s="565"/>
      <c r="K1459" s="565"/>
      <c r="L1459" s="565"/>
      <c r="M1459" s="565"/>
      <c r="N1459" s="565"/>
      <c r="O1459" s="565"/>
      <c r="P1459" s="565"/>
    </row>
    <row r="1460" spans="1:16" ht="18">
      <c r="A1460" s="565"/>
      <c r="B1460" s="565"/>
      <c r="C1460" s="565"/>
      <c r="D1460" s="978"/>
      <c r="E1460" s="978"/>
      <c r="F1460" s="981"/>
      <c r="G1460" s="981"/>
      <c r="H1460" s="565"/>
      <c r="I1460" s="565"/>
      <c r="J1460" s="565"/>
      <c r="K1460" s="565"/>
      <c r="L1460" s="565"/>
      <c r="M1460" s="565"/>
      <c r="N1460" s="565"/>
      <c r="O1460" s="565"/>
      <c r="P1460" s="565"/>
    </row>
    <row r="1461" spans="1:16" ht="18">
      <c r="A1461" s="565"/>
      <c r="B1461" s="565"/>
      <c r="C1461" s="565"/>
      <c r="D1461" s="978"/>
      <c r="E1461" s="978"/>
      <c r="F1461" s="981"/>
      <c r="G1461" s="981"/>
      <c r="H1461" s="565"/>
      <c r="I1461" s="565"/>
      <c r="J1461" s="565"/>
      <c r="K1461" s="565"/>
      <c r="L1461" s="565"/>
      <c r="M1461" s="565"/>
      <c r="N1461" s="565"/>
      <c r="O1461" s="565"/>
      <c r="P1461" s="565"/>
    </row>
    <row r="1462" spans="1:16" ht="18">
      <c r="A1462" s="565"/>
      <c r="B1462" s="565"/>
      <c r="C1462" s="565"/>
      <c r="D1462" s="978"/>
      <c r="E1462" s="978"/>
      <c r="F1462" s="981"/>
      <c r="G1462" s="981"/>
      <c r="H1462" s="565"/>
      <c r="I1462" s="565"/>
      <c r="J1462" s="565"/>
      <c r="K1462" s="565"/>
      <c r="L1462" s="565"/>
      <c r="M1462" s="565"/>
      <c r="N1462" s="565"/>
      <c r="O1462" s="565"/>
      <c r="P1462" s="565"/>
    </row>
    <row r="1463" spans="1:16" ht="18">
      <c r="A1463" s="565"/>
      <c r="B1463" s="565"/>
      <c r="C1463" s="565"/>
      <c r="D1463" s="978"/>
      <c r="E1463" s="978"/>
      <c r="F1463" s="981"/>
      <c r="G1463" s="981"/>
      <c r="H1463" s="565"/>
      <c r="I1463" s="565"/>
      <c r="J1463" s="565"/>
      <c r="K1463" s="565"/>
      <c r="L1463" s="565"/>
      <c r="M1463" s="565"/>
      <c r="N1463" s="565"/>
      <c r="O1463" s="565"/>
      <c r="P1463" s="565"/>
    </row>
    <row r="1464" spans="1:16" ht="18">
      <c r="A1464" s="565"/>
      <c r="B1464" s="565"/>
      <c r="C1464" s="565"/>
      <c r="D1464" s="978"/>
      <c r="E1464" s="978"/>
      <c r="F1464" s="981"/>
      <c r="G1464" s="981"/>
      <c r="H1464" s="565"/>
      <c r="I1464" s="565"/>
      <c r="J1464" s="565"/>
      <c r="K1464" s="565"/>
      <c r="L1464" s="565"/>
      <c r="M1464" s="565"/>
      <c r="N1464" s="565"/>
      <c r="O1464" s="565"/>
      <c r="P1464" s="565"/>
    </row>
    <row r="1465" spans="1:16" ht="18">
      <c r="A1465" s="565"/>
      <c r="B1465" s="565"/>
      <c r="C1465" s="565"/>
      <c r="D1465" s="978"/>
      <c r="E1465" s="978"/>
      <c r="F1465" s="981"/>
      <c r="G1465" s="981"/>
      <c r="H1465" s="565"/>
      <c r="I1465" s="565"/>
      <c r="J1465" s="565"/>
      <c r="K1465" s="565"/>
      <c r="L1465" s="565"/>
      <c r="M1465" s="565"/>
      <c r="N1465" s="565"/>
      <c r="O1465" s="565"/>
      <c r="P1465" s="565"/>
    </row>
    <row r="1466" spans="1:16" ht="18">
      <c r="A1466" s="565"/>
      <c r="B1466" s="565"/>
      <c r="C1466" s="565"/>
      <c r="D1466" s="978"/>
      <c r="E1466" s="978"/>
      <c r="F1466" s="981"/>
      <c r="G1466" s="981"/>
      <c r="H1466" s="565"/>
      <c r="I1466" s="565"/>
      <c r="J1466" s="565"/>
      <c r="K1466" s="565"/>
      <c r="L1466" s="565"/>
      <c r="M1466" s="565"/>
      <c r="N1466" s="565"/>
      <c r="O1466" s="565"/>
      <c r="P1466" s="565"/>
    </row>
    <row r="1467" spans="1:16" ht="18">
      <c r="A1467" s="565"/>
      <c r="B1467" s="565"/>
      <c r="C1467" s="565"/>
      <c r="D1467" s="978"/>
      <c r="E1467" s="978"/>
      <c r="F1467" s="981"/>
      <c r="G1467" s="981"/>
      <c r="H1467" s="565"/>
      <c r="I1467" s="565"/>
      <c r="J1467" s="565"/>
      <c r="K1467" s="565"/>
      <c r="L1467" s="565"/>
      <c r="M1467" s="565"/>
      <c r="N1467" s="565"/>
      <c r="O1467" s="565"/>
      <c r="P1467" s="565"/>
    </row>
    <row r="1468" spans="1:16" ht="18">
      <c r="A1468" s="565"/>
      <c r="B1468" s="565"/>
      <c r="C1468" s="565"/>
      <c r="D1468" s="978"/>
      <c r="E1468" s="978"/>
      <c r="F1468" s="981"/>
      <c r="G1468" s="981"/>
      <c r="H1468" s="565"/>
      <c r="I1468" s="565"/>
      <c r="J1468" s="565"/>
      <c r="K1468" s="565"/>
      <c r="L1468" s="565"/>
      <c r="M1468" s="565"/>
      <c r="N1468" s="565"/>
      <c r="O1468" s="565"/>
      <c r="P1468" s="565"/>
    </row>
    <row r="1469" spans="1:16" ht="18">
      <c r="A1469" s="565"/>
      <c r="B1469" s="565"/>
      <c r="C1469" s="565"/>
      <c r="D1469" s="978"/>
      <c r="E1469" s="978"/>
      <c r="F1469" s="981"/>
      <c r="G1469" s="981"/>
      <c r="H1469" s="565"/>
      <c r="I1469" s="565"/>
      <c r="J1469" s="565"/>
      <c r="K1469" s="565"/>
      <c r="L1469" s="565"/>
      <c r="M1469" s="565"/>
      <c r="N1469" s="565"/>
      <c r="O1469" s="565"/>
      <c r="P1469" s="565"/>
    </row>
    <row r="1470" spans="1:16" ht="18">
      <c r="A1470" s="565"/>
      <c r="B1470" s="565"/>
      <c r="C1470" s="565"/>
      <c r="D1470" s="978"/>
      <c r="E1470" s="978"/>
      <c r="F1470" s="981"/>
      <c r="G1470" s="981"/>
      <c r="H1470" s="565"/>
      <c r="I1470" s="565"/>
      <c r="J1470" s="565"/>
      <c r="K1470" s="565"/>
      <c r="L1470" s="565"/>
      <c r="M1470" s="565"/>
      <c r="N1470" s="565"/>
      <c r="O1470" s="565"/>
      <c r="P1470" s="565"/>
    </row>
    <row r="1471" spans="1:16" ht="18">
      <c r="A1471" s="565"/>
      <c r="B1471" s="565"/>
      <c r="C1471" s="565"/>
      <c r="D1471" s="978"/>
      <c r="E1471" s="978"/>
      <c r="F1471" s="981"/>
      <c r="G1471" s="981"/>
      <c r="H1471" s="565"/>
      <c r="I1471" s="565"/>
      <c r="J1471" s="565"/>
      <c r="K1471" s="565"/>
      <c r="L1471" s="565"/>
      <c r="M1471" s="565"/>
      <c r="N1471" s="565"/>
      <c r="O1471" s="565"/>
      <c r="P1471" s="565"/>
    </row>
    <row r="1472" spans="1:16" ht="18">
      <c r="A1472" s="565"/>
      <c r="B1472" s="565"/>
      <c r="C1472" s="565"/>
      <c r="D1472" s="978"/>
      <c r="E1472" s="978"/>
      <c r="F1472" s="981"/>
      <c r="G1472" s="981"/>
      <c r="H1472" s="565"/>
      <c r="I1472" s="565"/>
      <c r="J1472" s="565"/>
      <c r="K1472" s="565"/>
      <c r="L1472" s="565"/>
      <c r="M1472" s="565"/>
      <c r="N1472" s="565"/>
      <c r="O1472" s="565"/>
      <c r="P1472" s="565"/>
    </row>
    <row r="1473" spans="1:16" ht="18">
      <c r="A1473" s="565"/>
      <c r="B1473" s="565"/>
      <c r="C1473" s="565"/>
      <c r="D1473" s="978"/>
      <c r="E1473" s="978"/>
      <c r="F1473" s="981"/>
      <c r="G1473" s="981"/>
      <c r="H1473" s="565"/>
      <c r="I1473" s="565"/>
      <c r="J1473" s="565"/>
      <c r="K1473" s="565"/>
      <c r="L1473" s="565"/>
      <c r="M1473" s="565"/>
      <c r="N1473" s="565"/>
      <c r="O1473" s="565"/>
      <c r="P1473" s="565"/>
    </row>
    <row r="1474" spans="1:16" ht="18">
      <c r="A1474" s="565"/>
      <c r="B1474" s="565"/>
      <c r="C1474" s="565"/>
      <c r="D1474" s="978"/>
      <c r="E1474" s="978"/>
      <c r="F1474" s="981"/>
      <c r="G1474" s="981"/>
      <c r="H1474" s="565"/>
      <c r="I1474" s="565"/>
      <c r="J1474" s="565"/>
      <c r="K1474" s="565"/>
      <c r="L1474" s="565"/>
      <c r="M1474" s="565"/>
      <c r="N1474" s="565"/>
      <c r="O1474" s="565"/>
      <c r="P1474" s="565"/>
    </row>
    <row r="1475" spans="1:16" ht="18">
      <c r="A1475" s="565"/>
      <c r="B1475" s="565"/>
      <c r="C1475" s="565"/>
      <c r="D1475" s="978"/>
      <c r="E1475" s="978"/>
      <c r="F1475" s="981"/>
      <c r="G1475" s="981"/>
      <c r="H1475" s="565"/>
      <c r="I1475" s="565"/>
      <c r="J1475" s="565"/>
      <c r="K1475" s="565"/>
      <c r="L1475" s="565"/>
      <c r="M1475" s="565"/>
      <c r="N1475" s="565"/>
      <c r="O1475" s="565"/>
      <c r="P1475" s="565"/>
    </row>
    <row r="1476" spans="1:16" ht="18">
      <c r="A1476" s="565"/>
      <c r="B1476" s="565"/>
      <c r="C1476" s="565"/>
      <c r="D1476" s="978"/>
      <c r="E1476" s="978"/>
      <c r="F1476" s="981"/>
      <c r="G1476" s="981"/>
      <c r="H1476" s="565"/>
      <c r="I1476" s="565"/>
      <c r="J1476" s="565"/>
      <c r="K1476" s="565"/>
      <c r="L1476" s="565"/>
      <c r="M1476" s="565"/>
      <c r="N1476" s="565"/>
      <c r="O1476" s="565"/>
      <c r="P1476" s="565"/>
    </row>
    <row r="1477" spans="1:16" ht="18">
      <c r="A1477" s="565"/>
      <c r="B1477" s="565"/>
      <c r="C1477" s="565"/>
      <c r="D1477" s="978"/>
      <c r="E1477" s="978"/>
      <c r="F1477" s="981"/>
      <c r="G1477" s="981"/>
      <c r="H1477" s="565"/>
      <c r="I1477" s="565"/>
      <c r="J1477" s="565"/>
      <c r="K1477" s="565"/>
      <c r="L1477" s="565"/>
      <c r="M1477" s="565"/>
      <c r="N1477" s="565"/>
      <c r="O1477" s="565"/>
      <c r="P1477" s="565"/>
    </row>
    <row r="1478" spans="1:16" ht="18">
      <c r="A1478" s="565"/>
      <c r="B1478" s="565"/>
      <c r="C1478" s="565"/>
      <c r="D1478" s="978"/>
      <c r="E1478" s="978"/>
      <c r="F1478" s="981"/>
      <c r="G1478" s="981"/>
      <c r="H1478" s="565"/>
      <c r="I1478" s="565"/>
      <c r="J1478" s="565"/>
      <c r="K1478" s="565"/>
      <c r="L1478" s="565"/>
      <c r="M1478" s="565"/>
      <c r="N1478" s="565"/>
      <c r="O1478" s="565"/>
      <c r="P1478" s="565"/>
    </row>
    <row r="1479" spans="1:16" ht="18">
      <c r="A1479" s="565"/>
      <c r="B1479" s="565"/>
      <c r="C1479" s="565"/>
      <c r="D1479" s="978"/>
      <c r="E1479" s="978"/>
      <c r="F1479" s="981"/>
      <c r="G1479" s="981"/>
      <c r="H1479" s="565"/>
      <c r="I1479" s="565"/>
      <c r="J1479" s="565"/>
      <c r="K1479" s="565"/>
      <c r="L1479" s="565"/>
      <c r="M1479" s="565"/>
      <c r="N1479" s="565"/>
      <c r="O1479" s="565"/>
      <c r="P1479" s="565"/>
    </row>
    <row r="1480" spans="1:16" ht="18">
      <c r="A1480" s="565"/>
      <c r="B1480" s="565"/>
      <c r="C1480" s="565"/>
      <c r="D1480" s="978"/>
      <c r="E1480" s="978"/>
      <c r="F1480" s="981"/>
      <c r="G1480" s="981"/>
      <c r="H1480" s="565"/>
      <c r="I1480" s="565"/>
      <c r="J1480" s="565"/>
      <c r="K1480" s="565"/>
      <c r="L1480" s="565"/>
      <c r="M1480" s="565"/>
      <c r="N1480" s="565"/>
      <c r="O1480" s="565"/>
      <c r="P1480" s="565"/>
    </row>
    <row r="1481" spans="1:16" ht="18">
      <c r="A1481" s="565"/>
      <c r="B1481" s="565"/>
      <c r="C1481" s="565"/>
      <c r="D1481" s="978"/>
      <c r="E1481" s="978"/>
      <c r="F1481" s="981"/>
      <c r="G1481" s="981"/>
      <c r="H1481" s="565"/>
      <c r="I1481" s="565"/>
      <c r="J1481" s="565"/>
      <c r="K1481" s="565"/>
      <c r="L1481" s="565"/>
      <c r="M1481" s="565"/>
      <c r="N1481" s="565"/>
      <c r="O1481" s="565"/>
      <c r="P1481" s="565"/>
    </row>
    <row r="1482" spans="1:16" ht="18">
      <c r="A1482" s="565"/>
      <c r="B1482" s="565"/>
      <c r="C1482" s="565"/>
      <c r="D1482" s="978"/>
      <c r="E1482" s="978"/>
      <c r="F1482" s="981"/>
      <c r="G1482" s="981"/>
      <c r="H1482" s="565"/>
      <c r="I1482" s="565"/>
      <c r="J1482" s="565"/>
      <c r="K1482" s="565"/>
      <c r="L1482" s="565"/>
      <c r="M1482" s="565"/>
      <c r="N1482" s="565"/>
      <c r="O1482" s="565"/>
      <c r="P1482" s="565"/>
    </row>
    <row r="1483" spans="1:16" ht="18">
      <c r="A1483" s="565"/>
      <c r="B1483" s="565"/>
      <c r="C1483" s="565"/>
      <c r="D1483" s="978"/>
      <c r="E1483" s="978"/>
      <c r="F1483" s="981"/>
      <c r="G1483" s="981"/>
      <c r="H1483" s="565"/>
      <c r="I1483" s="565"/>
      <c r="J1483" s="565"/>
      <c r="K1483" s="565"/>
      <c r="L1483" s="565"/>
      <c r="M1483" s="565"/>
      <c r="N1483" s="565"/>
      <c r="O1483" s="565"/>
      <c r="P1483" s="565"/>
    </row>
    <row r="1484" spans="1:16" ht="18">
      <c r="A1484" s="565"/>
      <c r="B1484" s="565"/>
      <c r="C1484" s="565"/>
      <c r="D1484" s="978"/>
      <c r="E1484" s="978"/>
      <c r="F1484" s="981"/>
      <c r="G1484" s="981"/>
      <c r="H1484" s="565"/>
      <c r="I1484" s="565"/>
      <c r="J1484" s="565"/>
      <c r="K1484" s="565"/>
      <c r="L1484" s="565"/>
      <c r="M1484" s="565"/>
      <c r="N1484" s="565"/>
      <c r="O1484" s="565"/>
      <c r="P1484" s="565"/>
    </row>
    <row r="1485" spans="1:16" ht="18">
      <c r="A1485" s="565"/>
      <c r="B1485" s="565"/>
      <c r="C1485" s="565"/>
      <c r="D1485" s="978"/>
      <c r="E1485" s="978"/>
      <c r="F1485" s="981"/>
      <c r="G1485" s="981"/>
      <c r="H1485" s="565"/>
      <c r="I1485" s="565"/>
      <c r="J1485" s="565"/>
      <c r="K1485" s="565"/>
      <c r="L1485" s="565"/>
      <c r="M1485" s="565"/>
      <c r="N1485" s="565"/>
      <c r="O1485" s="565"/>
      <c r="P1485" s="565"/>
    </row>
    <row r="1486" spans="1:16" ht="18">
      <c r="A1486" s="565"/>
      <c r="B1486" s="565"/>
      <c r="C1486" s="565"/>
      <c r="D1486" s="978"/>
      <c r="E1486" s="978"/>
      <c r="F1486" s="981"/>
      <c r="G1486" s="981"/>
      <c r="H1486" s="565"/>
      <c r="I1486" s="565"/>
      <c r="J1486" s="565"/>
      <c r="K1486" s="565"/>
      <c r="L1486" s="565"/>
      <c r="M1486" s="565"/>
      <c r="N1486" s="565"/>
      <c r="O1486" s="565"/>
      <c r="P1486" s="565"/>
    </row>
    <row r="1487" spans="1:16" ht="18">
      <c r="A1487" s="565"/>
      <c r="B1487" s="565"/>
      <c r="C1487" s="565"/>
      <c r="D1487" s="978"/>
      <c r="E1487" s="978"/>
      <c r="F1487" s="981"/>
      <c r="G1487" s="981"/>
      <c r="H1487" s="565"/>
      <c r="I1487" s="565"/>
      <c r="J1487" s="565"/>
      <c r="K1487" s="565"/>
      <c r="L1487" s="565"/>
      <c r="M1487" s="565"/>
      <c r="N1487" s="565"/>
      <c r="O1487" s="565"/>
      <c r="P1487" s="565"/>
    </row>
    <row r="1488" spans="1:16" ht="18">
      <c r="A1488" s="565"/>
      <c r="B1488" s="565"/>
      <c r="C1488" s="565"/>
      <c r="D1488" s="978"/>
      <c r="E1488" s="978"/>
      <c r="F1488" s="981"/>
      <c r="G1488" s="981"/>
      <c r="H1488" s="565"/>
      <c r="I1488" s="565"/>
      <c r="J1488" s="565"/>
      <c r="K1488" s="565"/>
      <c r="L1488" s="565"/>
      <c r="M1488" s="565"/>
      <c r="N1488" s="565"/>
      <c r="O1488" s="565"/>
      <c r="P1488" s="565"/>
    </row>
    <row r="1489" spans="1:16" ht="18">
      <c r="A1489" s="565"/>
      <c r="B1489" s="565"/>
      <c r="C1489" s="565"/>
      <c r="D1489" s="978"/>
      <c r="E1489" s="978"/>
      <c r="F1489" s="981"/>
      <c r="G1489" s="981"/>
      <c r="H1489" s="565"/>
      <c r="I1489" s="565"/>
      <c r="J1489" s="565"/>
      <c r="K1489" s="565"/>
      <c r="L1489" s="565"/>
      <c r="M1489" s="565"/>
      <c r="N1489" s="565"/>
      <c r="O1489" s="565"/>
      <c r="P1489" s="565"/>
    </row>
    <row r="1490" spans="1:16" ht="18">
      <c r="A1490" s="565"/>
      <c r="B1490" s="565"/>
      <c r="C1490" s="565"/>
      <c r="D1490" s="978"/>
      <c r="E1490" s="978"/>
      <c r="F1490" s="981"/>
      <c r="G1490" s="981"/>
      <c r="H1490" s="565"/>
      <c r="I1490" s="565"/>
      <c r="J1490" s="565"/>
      <c r="K1490" s="565"/>
      <c r="L1490" s="565"/>
      <c r="M1490" s="565"/>
      <c r="N1490" s="565"/>
      <c r="O1490" s="565"/>
      <c r="P1490" s="565"/>
    </row>
    <row r="1491" spans="1:16" ht="18">
      <c r="A1491" s="565"/>
      <c r="B1491" s="565"/>
      <c r="C1491" s="565"/>
      <c r="D1491" s="978"/>
      <c r="E1491" s="978"/>
      <c r="F1491" s="981"/>
      <c r="G1491" s="981"/>
      <c r="H1491" s="565"/>
      <c r="I1491" s="565"/>
      <c r="J1491" s="565"/>
      <c r="K1491" s="565"/>
      <c r="L1491" s="565"/>
      <c r="M1491" s="565"/>
      <c r="N1491" s="565"/>
      <c r="O1491" s="565"/>
      <c r="P1491" s="565"/>
    </row>
    <row r="1492" spans="1:16" ht="18">
      <c r="A1492" s="565"/>
      <c r="B1492" s="565"/>
      <c r="C1492" s="565"/>
      <c r="D1492" s="978"/>
      <c r="E1492" s="978"/>
      <c r="F1492" s="981"/>
      <c r="G1492" s="981"/>
      <c r="H1492" s="565"/>
      <c r="I1492" s="565"/>
      <c r="J1492" s="565"/>
      <c r="K1492" s="565"/>
      <c r="L1492" s="565"/>
      <c r="M1492" s="565"/>
      <c r="N1492" s="565"/>
      <c r="O1492" s="565"/>
      <c r="P1492" s="565"/>
    </row>
    <row r="1493" spans="1:16" ht="18">
      <c r="A1493" s="565"/>
      <c r="B1493" s="565"/>
      <c r="C1493" s="565"/>
      <c r="D1493" s="978"/>
      <c r="E1493" s="978"/>
      <c r="F1493" s="981"/>
      <c r="G1493" s="981"/>
      <c r="H1493" s="565"/>
      <c r="I1493" s="565"/>
      <c r="J1493" s="565"/>
      <c r="K1493" s="565"/>
      <c r="L1493" s="565"/>
      <c r="M1493" s="565"/>
      <c r="N1493" s="565"/>
      <c r="O1493" s="565"/>
      <c r="P1493" s="565"/>
    </row>
    <row r="1494" spans="1:16" ht="18">
      <c r="A1494" s="565"/>
      <c r="B1494" s="565"/>
      <c r="C1494" s="565"/>
      <c r="D1494" s="978"/>
      <c r="E1494" s="978"/>
      <c r="F1494" s="981"/>
      <c r="G1494" s="981"/>
      <c r="H1494" s="565"/>
      <c r="I1494" s="565"/>
      <c r="J1494" s="565"/>
      <c r="K1494" s="565"/>
      <c r="L1494" s="565"/>
      <c r="M1494" s="565"/>
      <c r="N1494" s="565"/>
      <c r="O1494" s="565"/>
      <c r="P1494" s="565"/>
    </row>
    <row r="1495" spans="1:16" ht="18">
      <c r="A1495" s="565"/>
      <c r="B1495" s="565"/>
      <c r="C1495" s="565"/>
      <c r="D1495" s="978"/>
      <c r="E1495" s="978"/>
      <c r="F1495" s="981"/>
      <c r="G1495" s="981"/>
      <c r="H1495" s="565"/>
      <c r="I1495" s="565"/>
      <c r="J1495" s="565"/>
      <c r="K1495" s="565"/>
      <c r="L1495" s="565"/>
      <c r="M1495" s="565"/>
      <c r="N1495" s="565"/>
      <c r="O1495" s="565"/>
      <c r="P1495" s="565"/>
    </row>
    <row r="1496" spans="1:16" ht="18">
      <c r="A1496" s="565"/>
      <c r="B1496" s="565"/>
      <c r="C1496" s="565"/>
      <c r="D1496" s="978"/>
      <c r="E1496" s="978"/>
      <c r="F1496" s="981"/>
      <c r="G1496" s="981"/>
      <c r="H1496" s="565"/>
      <c r="I1496" s="565"/>
      <c r="J1496" s="565"/>
      <c r="K1496" s="565"/>
      <c r="L1496" s="565"/>
      <c r="M1496" s="565"/>
      <c r="N1496" s="565"/>
      <c r="O1496" s="565"/>
      <c r="P1496" s="565"/>
    </row>
    <row r="1497" spans="1:16" ht="18">
      <c r="A1497" s="565"/>
      <c r="B1497" s="565"/>
      <c r="C1497" s="565"/>
      <c r="D1497" s="978"/>
      <c r="E1497" s="978"/>
      <c r="F1497" s="981"/>
      <c r="G1497" s="981"/>
      <c r="H1497" s="565"/>
      <c r="I1497" s="565"/>
      <c r="J1497" s="565"/>
      <c r="K1497" s="565"/>
      <c r="L1497" s="565"/>
      <c r="M1497" s="565"/>
      <c r="N1497" s="565"/>
      <c r="O1497" s="565"/>
      <c r="P1497" s="565"/>
    </row>
    <row r="1498" spans="1:16" ht="18">
      <c r="A1498" s="565"/>
      <c r="B1498" s="565"/>
      <c r="C1498" s="565"/>
      <c r="D1498" s="978"/>
      <c r="E1498" s="978"/>
      <c r="F1498" s="981"/>
      <c r="G1498" s="981"/>
      <c r="H1498" s="565"/>
      <c r="I1498" s="565"/>
      <c r="J1498" s="565"/>
      <c r="K1498" s="565"/>
      <c r="L1498" s="565"/>
      <c r="M1498" s="565"/>
      <c r="N1498" s="565"/>
      <c r="O1498" s="565"/>
      <c r="P1498" s="565"/>
    </row>
    <row r="1499" spans="1:16" ht="18">
      <c r="A1499" s="565"/>
      <c r="B1499" s="565"/>
      <c r="C1499" s="565"/>
      <c r="D1499" s="978"/>
      <c r="E1499" s="978"/>
      <c r="F1499" s="981"/>
      <c r="G1499" s="981"/>
      <c r="H1499" s="565"/>
      <c r="I1499" s="565"/>
      <c r="J1499" s="565"/>
      <c r="K1499" s="565"/>
      <c r="L1499" s="565"/>
      <c r="M1499" s="565"/>
      <c r="N1499" s="565"/>
      <c r="O1499" s="565"/>
      <c r="P1499" s="565"/>
    </row>
    <row r="1500" spans="1:16" ht="18">
      <c r="A1500" s="565"/>
      <c r="B1500" s="565"/>
      <c r="C1500" s="565"/>
      <c r="D1500" s="978"/>
      <c r="E1500" s="978"/>
      <c r="F1500" s="981"/>
      <c r="G1500" s="981"/>
      <c r="H1500" s="565"/>
      <c r="I1500" s="565"/>
      <c r="J1500" s="565"/>
      <c r="K1500" s="565"/>
      <c r="L1500" s="565"/>
      <c r="M1500" s="565"/>
      <c r="N1500" s="565"/>
      <c r="O1500" s="565"/>
      <c r="P1500" s="565"/>
    </row>
    <row r="1501" spans="1:16" ht="18">
      <c r="A1501" s="565"/>
      <c r="B1501" s="565"/>
      <c r="C1501" s="565"/>
      <c r="D1501" s="978"/>
      <c r="E1501" s="978"/>
      <c r="F1501" s="981"/>
      <c r="G1501" s="981"/>
      <c r="H1501" s="565"/>
      <c r="I1501" s="565"/>
      <c r="J1501" s="565"/>
      <c r="K1501" s="565"/>
      <c r="L1501" s="565"/>
      <c r="M1501" s="565"/>
      <c r="N1501" s="565"/>
      <c r="O1501" s="565"/>
      <c r="P1501" s="565"/>
    </row>
    <row r="1502" spans="1:16" ht="18">
      <c r="A1502" s="565"/>
      <c r="B1502" s="565"/>
      <c r="C1502" s="565"/>
      <c r="D1502" s="978"/>
      <c r="E1502" s="978"/>
      <c r="F1502" s="981"/>
      <c r="G1502" s="981"/>
      <c r="H1502" s="565"/>
      <c r="I1502" s="565"/>
      <c r="J1502" s="565"/>
      <c r="K1502" s="565"/>
      <c r="L1502" s="565"/>
      <c r="M1502" s="565"/>
      <c r="N1502" s="565"/>
      <c r="O1502" s="565"/>
      <c r="P1502" s="565"/>
    </row>
    <row r="1503" spans="1:16" ht="18">
      <c r="A1503" s="565"/>
      <c r="B1503" s="565"/>
      <c r="C1503" s="565"/>
      <c r="D1503" s="978"/>
      <c r="E1503" s="978"/>
      <c r="F1503" s="981"/>
      <c r="G1503" s="981"/>
      <c r="H1503" s="565"/>
      <c r="I1503" s="565"/>
      <c r="J1503" s="565"/>
      <c r="K1503" s="565"/>
      <c r="L1503" s="565"/>
      <c r="M1503" s="565"/>
      <c r="N1503" s="565"/>
      <c r="O1503" s="565"/>
      <c r="P1503" s="565"/>
    </row>
    <row r="1504" spans="1:16" ht="18">
      <c r="A1504" s="565"/>
      <c r="B1504" s="565"/>
      <c r="C1504" s="565"/>
      <c r="D1504" s="978"/>
      <c r="E1504" s="978"/>
      <c r="F1504" s="981"/>
      <c r="G1504" s="981"/>
      <c r="H1504" s="565"/>
      <c r="I1504" s="565"/>
      <c r="J1504" s="565"/>
      <c r="K1504" s="565"/>
      <c r="L1504" s="565"/>
      <c r="M1504" s="565"/>
      <c r="N1504" s="565"/>
      <c r="O1504" s="565"/>
      <c r="P1504" s="565"/>
    </row>
    <row r="1505" spans="1:16" ht="18">
      <c r="A1505" s="565"/>
      <c r="B1505" s="565"/>
      <c r="C1505" s="565"/>
      <c r="D1505" s="978"/>
      <c r="E1505" s="978"/>
      <c r="F1505" s="981"/>
      <c r="G1505" s="981"/>
      <c r="H1505" s="565"/>
      <c r="I1505" s="565"/>
      <c r="J1505" s="565"/>
      <c r="K1505" s="565"/>
      <c r="L1505" s="565"/>
      <c r="M1505" s="565"/>
      <c r="N1505" s="565"/>
      <c r="O1505" s="565"/>
      <c r="P1505" s="565"/>
    </row>
    <row r="1506" spans="1:16" ht="18">
      <c r="A1506" s="565"/>
      <c r="B1506" s="565"/>
      <c r="C1506" s="565"/>
      <c r="D1506" s="978"/>
      <c r="E1506" s="978"/>
      <c r="F1506" s="981"/>
      <c r="G1506" s="981"/>
      <c r="H1506" s="565"/>
      <c r="I1506" s="565"/>
      <c r="J1506" s="565"/>
      <c r="K1506" s="565"/>
      <c r="L1506" s="565"/>
      <c r="M1506" s="565"/>
      <c r="N1506" s="565"/>
      <c r="O1506" s="565"/>
      <c r="P1506" s="565"/>
    </row>
    <row r="1507" spans="1:16" ht="18">
      <c r="A1507" s="565"/>
      <c r="B1507" s="565"/>
      <c r="C1507" s="565"/>
      <c r="D1507" s="978"/>
      <c r="E1507" s="978"/>
      <c r="F1507" s="981"/>
      <c r="G1507" s="981"/>
      <c r="H1507" s="565"/>
      <c r="I1507" s="565"/>
      <c r="J1507" s="565"/>
      <c r="K1507" s="565"/>
      <c r="L1507" s="565"/>
      <c r="M1507" s="565"/>
      <c r="N1507" s="565"/>
      <c r="O1507" s="565"/>
      <c r="P1507" s="565"/>
    </row>
    <row r="1508" spans="1:16" ht="18">
      <c r="A1508" s="565"/>
      <c r="B1508" s="565"/>
      <c r="C1508" s="565"/>
      <c r="D1508" s="978"/>
      <c r="E1508" s="978"/>
      <c r="F1508" s="981"/>
      <c r="G1508" s="981"/>
      <c r="H1508" s="565"/>
      <c r="I1508" s="565"/>
      <c r="J1508" s="565"/>
      <c r="K1508" s="565"/>
      <c r="L1508" s="565"/>
      <c r="M1508" s="565"/>
      <c r="N1508" s="565"/>
      <c r="O1508" s="565"/>
      <c r="P1508" s="565"/>
    </row>
    <row r="1509" spans="1:16" ht="18">
      <c r="A1509" s="565"/>
      <c r="B1509" s="565"/>
      <c r="C1509" s="565"/>
      <c r="D1509" s="978"/>
      <c r="E1509" s="978"/>
      <c r="F1509" s="981"/>
      <c r="G1509" s="981"/>
      <c r="H1509" s="565"/>
      <c r="I1509" s="565"/>
      <c r="J1509" s="565"/>
      <c r="K1509" s="565"/>
      <c r="L1509" s="565"/>
      <c r="M1509" s="565"/>
      <c r="N1509" s="565"/>
      <c r="O1509" s="565"/>
      <c r="P1509" s="565"/>
    </row>
    <row r="1510" spans="1:16" ht="18">
      <c r="A1510" s="565"/>
      <c r="B1510" s="565"/>
      <c r="C1510" s="565"/>
      <c r="D1510" s="978"/>
      <c r="E1510" s="978"/>
      <c r="F1510" s="981"/>
      <c r="G1510" s="981"/>
      <c r="H1510" s="565"/>
      <c r="I1510" s="565"/>
      <c r="J1510" s="565"/>
      <c r="K1510" s="565"/>
      <c r="L1510" s="565"/>
      <c r="M1510" s="565"/>
      <c r="N1510" s="565"/>
      <c r="O1510" s="565"/>
      <c r="P1510" s="565"/>
    </row>
    <row r="1511" spans="1:16" ht="18">
      <c r="A1511" s="565"/>
      <c r="B1511" s="565"/>
      <c r="C1511" s="565"/>
      <c r="D1511" s="978"/>
      <c r="E1511" s="978"/>
      <c r="F1511" s="981"/>
      <c r="G1511" s="981"/>
      <c r="H1511" s="565"/>
      <c r="I1511" s="565"/>
      <c r="J1511" s="565"/>
      <c r="K1511" s="565"/>
      <c r="L1511" s="565"/>
      <c r="M1511" s="565"/>
      <c r="N1511" s="565"/>
      <c r="O1511" s="565"/>
      <c r="P1511" s="565"/>
    </row>
    <row r="1512" spans="1:16" ht="18">
      <c r="A1512" s="565"/>
      <c r="B1512" s="565"/>
      <c r="C1512" s="565"/>
      <c r="D1512" s="978"/>
      <c r="E1512" s="978"/>
      <c r="F1512" s="981"/>
      <c r="G1512" s="981"/>
      <c r="H1512" s="565"/>
      <c r="I1512" s="565"/>
      <c r="J1512" s="565"/>
      <c r="K1512" s="565"/>
      <c r="L1512" s="565"/>
      <c r="M1512" s="565"/>
      <c r="N1512" s="565"/>
      <c r="O1512" s="565"/>
      <c r="P1512" s="565"/>
    </row>
    <row r="1513" spans="1:16" ht="18">
      <c r="A1513" s="565"/>
      <c r="B1513" s="565"/>
      <c r="C1513" s="565"/>
      <c r="D1513" s="978"/>
      <c r="E1513" s="978"/>
      <c r="F1513" s="981"/>
      <c r="G1513" s="981"/>
      <c r="H1513" s="565"/>
      <c r="I1513" s="565"/>
      <c r="J1513" s="565"/>
      <c r="K1513" s="565"/>
      <c r="L1513" s="565"/>
      <c r="M1513" s="565"/>
      <c r="N1513" s="565"/>
      <c r="O1513" s="565"/>
      <c r="P1513" s="565"/>
    </row>
    <row r="1514" spans="1:16" ht="18">
      <c r="A1514" s="565"/>
      <c r="B1514" s="565"/>
      <c r="C1514" s="565"/>
      <c r="D1514" s="978"/>
      <c r="E1514" s="978"/>
      <c r="F1514" s="981"/>
      <c r="G1514" s="981"/>
      <c r="H1514" s="565"/>
      <c r="I1514" s="565"/>
      <c r="J1514" s="565"/>
      <c r="K1514" s="565"/>
      <c r="L1514" s="565"/>
      <c r="M1514" s="565"/>
      <c r="N1514" s="565"/>
      <c r="O1514" s="565"/>
      <c r="P1514" s="565"/>
    </row>
    <row r="1515" spans="1:16" ht="18">
      <c r="A1515" s="565"/>
      <c r="B1515" s="565"/>
      <c r="C1515" s="565"/>
      <c r="D1515" s="978"/>
      <c r="E1515" s="978"/>
      <c r="F1515" s="981"/>
      <c r="G1515" s="981"/>
      <c r="H1515" s="565"/>
      <c r="I1515" s="565"/>
      <c r="J1515" s="565"/>
      <c r="K1515" s="565"/>
      <c r="L1515" s="565"/>
      <c r="M1515" s="565"/>
      <c r="N1515" s="565"/>
      <c r="O1515" s="565"/>
      <c r="P1515" s="565"/>
    </row>
    <row r="1516" spans="1:16" ht="18">
      <c r="A1516" s="565"/>
      <c r="B1516" s="565"/>
      <c r="C1516" s="565"/>
      <c r="D1516" s="978"/>
      <c r="E1516" s="978"/>
      <c r="F1516" s="981"/>
      <c r="G1516" s="981"/>
      <c r="H1516" s="565"/>
      <c r="I1516" s="565"/>
      <c r="J1516" s="565"/>
      <c r="K1516" s="565"/>
      <c r="L1516" s="565"/>
      <c r="M1516" s="565"/>
      <c r="N1516" s="565"/>
      <c r="O1516" s="565"/>
      <c r="P1516" s="565"/>
    </row>
    <row r="1517" spans="1:16" ht="18">
      <c r="A1517" s="565"/>
      <c r="B1517" s="565"/>
      <c r="C1517" s="565"/>
      <c r="D1517" s="978"/>
      <c r="E1517" s="978"/>
      <c r="F1517" s="981"/>
      <c r="G1517" s="981"/>
      <c r="H1517" s="565"/>
      <c r="I1517" s="565"/>
      <c r="J1517" s="565"/>
      <c r="K1517" s="565"/>
      <c r="L1517" s="565"/>
      <c r="M1517" s="565"/>
      <c r="N1517" s="565"/>
      <c r="O1517" s="565"/>
      <c r="P1517" s="565"/>
    </row>
    <row r="1518" spans="1:16" ht="18">
      <c r="A1518" s="565"/>
      <c r="B1518" s="565"/>
      <c r="C1518" s="565"/>
      <c r="D1518" s="978"/>
      <c r="E1518" s="978"/>
      <c r="F1518" s="981"/>
      <c r="G1518" s="981"/>
      <c r="H1518" s="565"/>
      <c r="I1518" s="565"/>
      <c r="J1518" s="565"/>
      <c r="K1518" s="565"/>
      <c r="L1518" s="565"/>
      <c r="M1518" s="565"/>
      <c r="N1518" s="565"/>
      <c r="O1518" s="565"/>
      <c r="P1518" s="565"/>
    </row>
    <row r="1519" spans="1:16" ht="18">
      <c r="A1519" s="565"/>
      <c r="B1519" s="565"/>
      <c r="C1519" s="565"/>
      <c r="D1519" s="978"/>
      <c r="E1519" s="978"/>
      <c r="F1519" s="981"/>
      <c r="G1519" s="981"/>
      <c r="H1519" s="565"/>
      <c r="I1519" s="565"/>
      <c r="J1519" s="565"/>
      <c r="K1519" s="565"/>
      <c r="L1519" s="565"/>
      <c r="M1519" s="565"/>
      <c r="N1519" s="565"/>
      <c r="O1519" s="565"/>
      <c r="P1519" s="565"/>
    </row>
    <row r="1520" spans="1:16" ht="18">
      <c r="A1520" s="565"/>
      <c r="B1520" s="565"/>
      <c r="C1520" s="565"/>
      <c r="D1520" s="978"/>
      <c r="E1520" s="978"/>
      <c r="F1520" s="981"/>
      <c r="G1520" s="981"/>
      <c r="H1520" s="565"/>
      <c r="I1520" s="565"/>
      <c r="J1520" s="565"/>
      <c r="K1520" s="565"/>
      <c r="L1520" s="565"/>
      <c r="M1520" s="565"/>
      <c r="N1520" s="565"/>
      <c r="O1520" s="565"/>
      <c r="P1520" s="565"/>
    </row>
    <row r="1521" spans="1:16" ht="18">
      <c r="A1521" s="565"/>
      <c r="B1521" s="565"/>
      <c r="C1521" s="565"/>
      <c r="D1521" s="978"/>
      <c r="E1521" s="978"/>
      <c r="F1521" s="981"/>
      <c r="G1521" s="981"/>
      <c r="H1521" s="565"/>
      <c r="I1521" s="565"/>
      <c r="J1521" s="565"/>
      <c r="K1521" s="565"/>
      <c r="L1521" s="565"/>
      <c r="M1521" s="565"/>
      <c r="N1521" s="565"/>
      <c r="O1521" s="565"/>
      <c r="P1521" s="565"/>
    </row>
    <row r="1522" spans="1:16" ht="18">
      <c r="A1522" s="565"/>
      <c r="B1522" s="565"/>
      <c r="C1522" s="565"/>
      <c r="D1522" s="978"/>
      <c r="E1522" s="978"/>
      <c r="F1522" s="981"/>
      <c r="G1522" s="981"/>
      <c r="H1522" s="565"/>
      <c r="I1522" s="565"/>
      <c r="J1522" s="565"/>
      <c r="K1522" s="565"/>
      <c r="L1522" s="565"/>
      <c r="M1522" s="565"/>
      <c r="N1522" s="565"/>
      <c r="O1522" s="565"/>
      <c r="P1522" s="565"/>
    </row>
    <row r="1523" spans="1:16" ht="18">
      <c r="A1523" s="565"/>
      <c r="B1523" s="565"/>
      <c r="C1523" s="565"/>
      <c r="D1523" s="978"/>
      <c r="E1523" s="978"/>
      <c r="F1523" s="981"/>
      <c r="G1523" s="981"/>
      <c r="H1523" s="565"/>
      <c r="I1523" s="565"/>
      <c r="J1523" s="565"/>
      <c r="K1523" s="565"/>
      <c r="L1523" s="565"/>
      <c r="M1523" s="565"/>
      <c r="N1523" s="565"/>
      <c r="O1523" s="565"/>
      <c r="P1523" s="565"/>
    </row>
    <row r="1524" spans="1:16" ht="18">
      <c r="A1524" s="565"/>
      <c r="B1524" s="565"/>
      <c r="C1524" s="565"/>
      <c r="D1524" s="978"/>
      <c r="E1524" s="978"/>
      <c r="F1524" s="981"/>
      <c r="G1524" s="981"/>
      <c r="H1524" s="565"/>
      <c r="I1524" s="565"/>
      <c r="J1524" s="565"/>
      <c r="K1524" s="565"/>
      <c r="L1524" s="565"/>
      <c r="M1524" s="565"/>
      <c r="N1524" s="565"/>
      <c r="O1524" s="565"/>
      <c r="P1524" s="565"/>
    </row>
    <row r="1525" spans="1:16" ht="18">
      <c r="A1525" s="565"/>
      <c r="B1525" s="565"/>
      <c r="C1525" s="565"/>
      <c r="D1525" s="978"/>
      <c r="E1525" s="978"/>
      <c r="F1525" s="981"/>
      <c r="G1525" s="981"/>
      <c r="H1525" s="565"/>
      <c r="I1525" s="565"/>
      <c r="J1525" s="565"/>
      <c r="K1525" s="565"/>
      <c r="L1525" s="565"/>
      <c r="M1525" s="565"/>
      <c r="N1525" s="565"/>
      <c r="O1525" s="565"/>
      <c r="P1525" s="565"/>
    </row>
    <row r="1526" spans="1:16" ht="18">
      <c r="A1526" s="565"/>
      <c r="B1526" s="565"/>
      <c r="C1526" s="565"/>
      <c r="D1526" s="978"/>
      <c r="E1526" s="978"/>
      <c r="F1526" s="981"/>
      <c r="G1526" s="981"/>
      <c r="H1526" s="565"/>
      <c r="I1526" s="565"/>
      <c r="J1526" s="565"/>
      <c r="K1526" s="565"/>
      <c r="L1526" s="565"/>
      <c r="M1526" s="565"/>
      <c r="N1526" s="565"/>
      <c r="O1526" s="565"/>
      <c r="P1526" s="565"/>
    </row>
    <row r="1527" spans="1:16" ht="18">
      <c r="A1527" s="565"/>
      <c r="B1527" s="565"/>
      <c r="C1527" s="565"/>
      <c r="D1527" s="978"/>
      <c r="E1527" s="978"/>
      <c r="F1527" s="981"/>
      <c r="G1527" s="981"/>
      <c r="H1527" s="565"/>
      <c r="I1527" s="565"/>
      <c r="J1527" s="565"/>
      <c r="K1527" s="565"/>
      <c r="L1527" s="565"/>
      <c r="M1527" s="565"/>
      <c r="N1527" s="565"/>
      <c r="O1527" s="565"/>
      <c r="P1527" s="565"/>
    </row>
    <row r="1528" spans="1:16" ht="18">
      <c r="A1528" s="565"/>
      <c r="B1528" s="565"/>
      <c r="C1528" s="565"/>
      <c r="D1528" s="978"/>
      <c r="E1528" s="978"/>
      <c r="F1528" s="981"/>
      <c r="G1528" s="981"/>
      <c r="H1528" s="565"/>
      <c r="I1528" s="565"/>
      <c r="J1528" s="565"/>
      <c r="K1528" s="565"/>
      <c r="L1528" s="565"/>
      <c r="M1528" s="565"/>
      <c r="N1528" s="565"/>
      <c r="O1528" s="565"/>
      <c r="P1528" s="565"/>
    </row>
    <row r="1529" spans="1:16" ht="18">
      <c r="A1529" s="565"/>
      <c r="B1529" s="565"/>
      <c r="C1529" s="565"/>
      <c r="D1529" s="978"/>
      <c r="E1529" s="978"/>
      <c r="F1529" s="981"/>
      <c r="G1529" s="981"/>
      <c r="H1529" s="565"/>
      <c r="I1529" s="565"/>
      <c r="J1529" s="565"/>
      <c r="K1529" s="565"/>
      <c r="L1529" s="565"/>
      <c r="M1529" s="565"/>
      <c r="N1529" s="565"/>
      <c r="O1529" s="565"/>
      <c r="P1529" s="565"/>
    </row>
    <row r="1530" spans="1:16" ht="18">
      <c r="A1530" s="565"/>
      <c r="B1530" s="565"/>
      <c r="C1530" s="565"/>
      <c r="D1530" s="978"/>
      <c r="E1530" s="978"/>
      <c r="F1530" s="981"/>
      <c r="G1530" s="981"/>
      <c r="H1530" s="565"/>
      <c r="I1530" s="565"/>
      <c r="J1530" s="565"/>
      <c r="K1530" s="565"/>
      <c r="L1530" s="565"/>
      <c r="M1530" s="565"/>
      <c r="N1530" s="565"/>
      <c r="O1530" s="565"/>
      <c r="P1530" s="565"/>
    </row>
    <row r="1531" spans="1:16" ht="18">
      <c r="A1531" s="565"/>
      <c r="B1531" s="565"/>
      <c r="C1531" s="565"/>
      <c r="D1531" s="978"/>
      <c r="E1531" s="978"/>
      <c r="F1531" s="981"/>
      <c r="G1531" s="981"/>
      <c r="H1531" s="565"/>
      <c r="I1531" s="565"/>
      <c r="J1531" s="565"/>
      <c r="K1531" s="565"/>
      <c r="L1531" s="565"/>
      <c r="M1531" s="565"/>
      <c r="N1531" s="565"/>
      <c r="O1531" s="565"/>
      <c r="P1531" s="565"/>
    </row>
    <row r="1532" spans="1:16" ht="18">
      <c r="A1532" s="565"/>
      <c r="B1532" s="565"/>
      <c r="C1532" s="565"/>
      <c r="D1532" s="978"/>
      <c r="E1532" s="978"/>
      <c r="F1532" s="981"/>
      <c r="G1532" s="981"/>
      <c r="H1532" s="565"/>
      <c r="I1532" s="565"/>
      <c r="J1532" s="565"/>
      <c r="K1532" s="565"/>
      <c r="L1532" s="565"/>
      <c r="M1532" s="565"/>
      <c r="N1532" s="565"/>
      <c r="O1532" s="565"/>
      <c r="P1532" s="565"/>
    </row>
    <row r="1533" spans="1:16" ht="18">
      <c r="A1533" s="565"/>
      <c r="B1533" s="565"/>
      <c r="C1533" s="565"/>
      <c r="D1533" s="978"/>
      <c r="E1533" s="978"/>
      <c r="F1533" s="981"/>
      <c r="G1533" s="981"/>
      <c r="H1533" s="565"/>
      <c r="I1533" s="565"/>
      <c r="J1533" s="565"/>
      <c r="K1533" s="565"/>
      <c r="L1533" s="565"/>
      <c r="M1533" s="565"/>
      <c r="N1533" s="565"/>
      <c r="O1533" s="565"/>
      <c r="P1533" s="565"/>
    </row>
    <row r="1534" spans="1:16" ht="18">
      <c r="A1534" s="565"/>
      <c r="B1534" s="565"/>
      <c r="C1534" s="565"/>
      <c r="D1534" s="978"/>
      <c r="E1534" s="978"/>
      <c r="F1534" s="981"/>
      <c r="G1534" s="981"/>
      <c r="H1534" s="565"/>
      <c r="I1534" s="565"/>
      <c r="J1534" s="565"/>
      <c r="K1534" s="565"/>
      <c r="L1534" s="565"/>
      <c r="M1534" s="565"/>
      <c r="N1534" s="565"/>
      <c r="O1534" s="565"/>
      <c r="P1534" s="565"/>
    </row>
    <row r="1535" spans="1:16" ht="18">
      <c r="A1535" s="565"/>
      <c r="B1535" s="565"/>
      <c r="C1535" s="565"/>
      <c r="D1535" s="978"/>
      <c r="E1535" s="978"/>
      <c r="F1535" s="981"/>
      <c r="G1535" s="981"/>
      <c r="H1535" s="565"/>
      <c r="I1535" s="565"/>
      <c r="J1535" s="565"/>
      <c r="K1535" s="565"/>
      <c r="L1535" s="565"/>
      <c r="M1535" s="565"/>
      <c r="N1535" s="565"/>
      <c r="O1535" s="565"/>
      <c r="P1535" s="565"/>
    </row>
    <row r="1536" spans="1:16" ht="18">
      <c r="A1536" s="565"/>
      <c r="B1536" s="565"/>
      <c r="C1536" s="565"/>
      <c r="D1536" s="978"/>
      <c r="E1536" s="978"/>
      <c r="F1536" s="981"/>
      <c r="G1536" s="981"/>
      <c r="H1536" s="565"/>
      <c r="I1536" s="565"/>
      <c r="J1536" s="565"/>
      <c r="K1536" s="565"/>
      <c r="L1536" s="565"/>
      <c r="M1536" s="565"/>
      <c r="N1536" s="565"/>
      <c r="O1536" s="565"/>
      <c r="P1536" s="565"/>
    </row>
    <row r="1537" spans="1:16" ht="18">
      <c r="A1537" s="565"/>
      <c r="B1537" s="565"/>
      <c r="C1537" s="565"/>
      <c r="D1537" s="978"/>
      <c r="E1537" s="978"/>
      <c r="F1537" s="981"/>
      <c r="G1537" s="981"/>
      <c r="H1537" s="565"/>
      <c r="I1537" s="565"/>
      <c r="J1537" s="565"/>
      <c r="K1537" s="565"/>
      <c r="L1537" s="565"/>
      <c r="M1537" s="565"/>
      <c r="N1537" s="565"/>
      <c r="O1537" s="565"/>
      <c r="P1537" s="565"/>
    </row>
    <row r="1538" spans="1:16" ht="18">
      <c r="A1538" s="565"/>
      <c r="B1538" s="565"/>
      <c r="C1538" s="565"/>
      <c r="D1538" s="978"/>
      <c r="E1538" s="978"/>
      <c r="F1538" s="981"/>
      <c r="G1538" s="981"/>
      <c r="H1538" s="565"/>
      <c r="I1538" s="565"/>
      <c r="J1538" s="565"/>
      <c r="K1538" s="565"/>
      <c r="L1538" s="565"/>
      <c r="M1538" s="565"/>
      <c r="N1538" s="565"/>
      <c r="O1538" s="565"/>
      <c r="P1538" s="565"/>
    </row>
    <row r="1539" spans="1:16" ht="18">
      <c r="A1539" s="565"/>
      <c r="B1539" s="565"/>
      <c r="C1539" s="565"/>
      <c r="D1539" s="978"/>
      <c r="E1539" s="978"/>
      <c r="F1539" s="981"/>
      <c r="G1539" s="981"/>
      <c r="H1539" s="565"/>
      <c r="I1539" s="565"/>
      <c r="J1539" s="565"/>
      <c r="K1539" s="565"/>
      <c r="L1539" s="565"/>
      <c r="M1539" s="565"/>
      <c r="N1539" s="565"/>
      <c r="O1539" s="565"/>
      <c r="P1539" s="565"/>
    </row>
    <row r="1540" spans="1:16" ht="18">
      <c r="A1540" s="565"/>
      <c r="B1540" s="565"/>
      <c r="C1540" s="565"/>
      <c r="D1540" s="978"/>
      <c r="E1540" s="978"/>
      <c r="F1540" s="981"/>
      <c r="G1540" s="981"/>
      <c r="H1540" s="565"/>
      <c r="I1540" s="565"/>
      <c r="J1540" s="565"/>
      <c r="K1540" s="565"/>
      <c r="L1540" s="565"/>
      <c r="M1540" s="565"/>
      <c r="N1540" s="565"/>
      <c r="O1540" s="565"/>
      <c r="P1540" s="565"/>
    </row>
    <row r="1541" spans="1:16" ht="18">
      <c r="A1541" s="565"/>
      <c r="B1541" s="565"/>
      <c r="C1541" s="565"/>
      <c r="D1541" s="978"/>
      <c r="E1541" s="978"/>
      <c r="F1541" s="981"/>
      <c r="G1541" s="981"/>
      <c r="H1541" s="565"/>
      <c r="I1541" s="565"/>
      <c r="J1541" s="565"/>
      <c r="K1541" s="565"/>
      <c r="L1541" s="565"/>
      <c r="M1541" s="565"/>
      <c r="N1541" s="565"/>
      <c r="O1541" s="565"/>
      <c r="P1541" s="565"/>
    </row>
    <row r="1542" spans="1:16" ht="18">
      <c r="A1542" s="565"/>
      <c r="B1542" s="565"/>
      <c r="C1542" s="565"/>
      <c r="D1542" s="978"/>
      <c r="E1542" s="978"/>
      <c r="F1542" s="981"/>
      <c r="G1542" s="981"/>
      <c r="H1542" s="565"/>
      <c r="I1542" s="565"/>
      <c r="J1542" s="565"/>
      <c r="K1542" s="565"/>
      <c r="L1542" s="565"/>
      <c r="M1542" s="565"/>
      <c r="N1542" s="565"/>
      <c r="O1542" s="565"/>
      <c r="P1542" s="565"/>
    </row>
    <row r="1543" spans="1:16" ht="18">
      <c r="A1543" s="565"/>
      <c r="B1543" s="565"/>
      <c r="C1543" s="565"/>
      <c r="D1543" s="978"/>
      <c r="E1543" s="978"/>
      <c r="F1543" s="981"/>
      <c r="G1543" s="981"/>
      <c r="H1543" s="565"/>
      <c r="I1543" s="565"/>
      <c r="J1543" s="565"/>
      <c r="K1543" s="565"/>
      <c r="L1543" s="565"/>
      <c r="M1543" s="565"/>
      <c r="N1543" s="565"/>
      <c r="O1543" s="565"/>
      <c r="P1543" s="565"/>
    </row>
    <row r="1544" spans="1:16" ht="18">
      <c r="A1544" s="565"/>
      <c r="B1544" s="565"/>
      <c r="C1544" s="565"/>
      <c r="D1544" s="978"/>
      <c r="E1544" s="978"/>
      <c r="F1544" s="981"/>
      <c r="G1544" s="981"/>
      <c r="H1544" s="565"/>
      <c r="I1544" s="565"/>
      <c r="J1544" s="565"/>
      <c r="K1544" s="565"/>
      <c r="L1544" s="565"/>
      <c r="M1544" s="565"/>
      <c r="N1544" s="565"/>
      <c r="O1544" s="565"/>
      <c r="P1544" s="565"/>
    </row>
    <row r="1545" spans="1:16" ht="18">
      <c r="A1545" s="565"/>
      <c r="B1545" s="565"/>
      <c r="C1545" s="565"/>
      <c r="D1545" s="978"/>
      <c r="E1545" s="978"/>
      <c r="F1545" s="981"/>
      <c r="G1545" s="981"/>
      <c r="H1545" s="565"/>
      <c r="I1545" s="565"/>
      <c r="J1545" s="565"/>
      <c r="K1545" s="565"/>
      <c r="L1545" s="565"/>
      <c r="M1545" s="565"/>
      <c r="N1545" s="565"/>
      <c r="O1545" s="565"/>
      <c r="P1545" s="565"/>
    </row>
    <row r="1546" spans="1:16" ht="18">
      <c r="A1546" s="565"/>
      <c r="B1546" s="565"/>
      <c r="C1546" s="565"/>
      <c r="D1546" s="978"/>
      <c r="E1546" s="978"/>
      <c r="F1546" s="981"/>
      <c r="G1546" s="981"/>
      <c r="H1546" s="565"/>
      <c r="I1546" s="565"/>
      <c r="J1546" s="565"/>
      <c r="K1546" s="565"/>
      <c r="L1546" s="565"/>
      <c r="M1546" s="565"/>
      <c r="N1546" s="565"/>
      <c r="O1546" s="565"/>
      <c r="P1546" s="565"/>
    </row>
    <row r="1547" spans="1:16" ht="18">
      <c r="A1547" s="565"/>
      <c r="B1547" s="565"/>
      <c r="C1547" s="565"/>
      <c r="D1547" s="978"/>
      <c r="E1547" s="978"/>
      <c r="F1547" s="981"/>
      <c r="G1547" s="981"/>
      <c r="H1547" s="565"/>
      <c r="I1547" s="565"/>
      <c r="J1547" s="565"/>
      <c r="K1547" s="565"/>
      <c r="L1547" s="565"/>
      <c r="M1547" s="565"/>
      <c r="N1547" s="565"/>
      <c r="O1547" s="565"/>
      <c r="P1547" s="565"/>
    </row>
    <row r="1548" spans="1:16" ht="18">
      <c r="A1548" s="565"/>
      <c r="B1548" s="565"/>
      <c r="C1548" s="565"/>
      <c r="D1548" s="978"/>
      <c r="E1548" s="978"/>
      <c r="F1548" s="981"/>
      <c r="G1548" s="981"/>
      <c r="H1548" s="565"/>
      <c r="I1548" s="565"/>
      <c r="J1548" s="565"/>
      <c r="K1548" s="565"/>
      <c r="L1548" s="565"/>
      <c r="M1548" s="565"/>
      <c r="N1548" s="565"/>
      <c r="O1548" s="565"/>
      <c r="P1548" s="565"/>
    </row>
    <row r="1549" spans="1:16" ht="18">
      <c r="A1549" s="565"/>
      <c r="B1549" s="565"/>
      <c r="C1549" s="565"/>
      <c r="D1549" s="978"/>
      <c r="E1549" s="978"/>
      <c r="F1549" s="981"/>
      <c r="G1549" s="981"/>
      <c r="H1549" s="565"/>
      <c r="I1549" s="565"/>
      <c r="J1549" s="565"/>
      <c r="K1549" s="565"/>
      <c r="L1549" s="565"/>
      <c r="M1549" s="565"/>
      <c r="N1549" s="565"/>
      <c r="O1549" s="565"/>
      <c r="P1549" s="565"/>
    </row>
    <row r="1550" spans="1:16" ht="18">
      <c r="A1550" s="565"/>
      <c r="B1550" s="565"/>
      <c r="C1550" s="565"/>
      <c r="D1550" s="978"/>
      <c r="E1550" s="978"/>
      <c r="F1550" s="981"/>
      <c r="G1550" s="981"/>
      <c r="H1550" s="565"/>
      <c r="I1550" s="565"/>
      <c r="J1550" s="565"/>
      <c r="K1550" s="565"/>
      <c r="L1550" s="565"/>
      <c r="M1550" s="565"/>
      <c r="N1550" s="565"/>
      <c r="O1550" s="565"/>
      <c r="P1550" s="565"/>
    </row>
    <row r="1551" spans="1:16" ht="18">
      <c r="A1551" s="565"/>
      <c r="B1551" s="565"/>
      <c r="C1551" s="565"/>
      <c r="D1551" s="978"/>
      <c r="E1551" s="978"/>
      <c r="F1551" s="981"/>
      <c r="G1551" s="981"/>
      <c r="H1551" s="565"/>
      <c r="I1551" s="565"/>
      <c r="J1551" s="565"/>
      <c r="K1551" s="565"/>
      <c r="L1551" s="565"/>
      <c r="M1551" s="565"/>
      <c r="N1551" s="565"/>
      <c r="O1551" s="565"/>
      <c r="P1551" s="565"/>
    </row>
    <row r="1552" spans="1:16" ht="18">
      <c r="A1552" s="565"/>
      <c r="B1552" s="565"/>
      <c r="C1552" s="565"/>
      <c r="D1552" s="978"/>
      <c r="E1552" s="978"/>
      <c r="F1552" s="981"/>
      <c r="G1552" s="981"/>
      <c r="H1552" s="565"/>
      <c r="I1552" s="565"/>
      <c r="J1552" s="565"/>
      <c r="K1552" s="565"/>
      <c r="L1552" s="565"/>
      <c r="M1552" s="565"/>
      <c r="N1552" s="565"/>
      <c r="O1552" s="565"/>
      <c r="P1552" s="565"/>
    </row>
    <row r="1553" spans="1:16" ht="18">
      <c r="A1553" s="565"/>
      <c r="B1553" s="565"/>
      <c r="C1553" s="565"/>
      <c r="D1553" s="978"/>
      <c r="E1553" s="978"/>
      <c r="F1553" s="981"/>
      <c r="G1553" s="981"/>
      <c r="H1553" s="565"/>
      <c r="I1553" s="565"/>
      <c r="J1553" s="565"/>
      <c r="K1553" s="565"/>
      <c r="L1553" s="565"/>
      <c r="M1553" s="565"/>
      <c r="N1553" s="565"/>
      <c r="O1553" s="565"/>
      <c r="P1553" s="565"/>
    </row>
    <row r="1554" spans="1:16" ht="18">
      <c r="A1554" s="565"/>
      <c r="B1554" s="565"/>
      <c r="C1554" s="565"/>
      <c r="D1554" s="978"/>
      <c r="E1554" s="978"/>
      <c r="F1554" s="981"/>
      <c r="G1554" s="981"/>
      <c r="H1554" s="565"/>
      <c r="I1554" s="565"/>
      <c r="J1554" s="565"/>
      <c r="K1554" s="565"/>
      <c r="L1554" s="565"/>
      <c r="M1554" s="565"/>
      <c r="N1554" s="565"/>
      <c r="O1554" s="565"/>
      <c r="P1554" s="565"/>
    </row>
    <row r="1555" spans="1:16" ht="18">
      <c r="A1555" s="565"/>
      <c r="B1555" s="565"/>
      <c r="C1555" s="565"/>
      <c r="D1555" s="978"/>
      <c r="E1555" s="978"/>
      <c r="F1555" s="981"/>
      <c r="G1555" s="981"/>
      <c r="H1555" s="565"/>
      <c r="I1555" s="565"/>
      <c r="J1555" s="565"/>
      <c r="K1555" s="565"/>
      <c r="L1555" s="565"/>
      <c r="M1555" s="565"/>
      <c r="N1555" s="565"/>
      <c r="O1555" s="565"/>
      <c r="P1555" s="565"/>
    </row>
    <row r="1556" spans="1:16" ht="18">
      <c r="A1556" s="565"/>
      <c r="B1556" s="565"/>
      <c r="C1556" s="565"/>
      <c r="D1556" s="978"/>
      <c r="E1556" s="978"/>
      <c r="F1556" s="981"/>
      <c r="G1556" s="981"/>
      <c r="H1556" s="565"/>
      <c r="I1556" s="565"/>
      <c r="J1556" s="565"/>
      <c r="K1556" s="565"/>
      <c r="L1556" s="565"/>
      <c r="M1556" s="565"/>
      <c r="N1556" s="565"/>
      <c r="O1556" s="565"/>
      <c r="P1556" s="565"/>
    </row>
    <row r="1557" spans="1:16" ht="18">
      <c r="A1557" s="565"/>
      <c r="B1557" s="565"/>
      <c r="C1557" s="565"/>
      <c r="D1557" s="978"/>
      <c r="E1557" s="978"/>
      <c r="F1557" s="981"/>
      <c r="G1557" s="981"/>
      <c r="H1557" s="565"/>
      <c r="I1557" s="565"/>
      <c r="J1557" s="565"/>
      <c r="K1557" s="565"/>
      <c r="L1557" s="565"/>
      <c r="M1557" s="565"/>
      <c r="N1557" s="565"/>
      <c r="O1557" s="565"/>
      <c r="P1557" s="565"/>
    </row>
    <row r="1558" spans="1:16" ht="18">
      <c r="A1558" s="565"/>
      <c r="B1558" s="565"/>
      <c r="C1558" s="565"/>
      <c r="D1558" s="978"/>
      <c r="E1558" s="978"/>
      <c r="F1558" s="981"/>
      <c r="G1558" s="981"/>
      <c r="H1558" s="565"/>
      <c r="I1558" s="565"/>
      <c r="J1558" s="565"/>
      <c r="K1558" s="565"/>
      <c r="L1558" s="565"/>
      <c r="M1558" s="565"/>
      <c r="N1558" s="565"/>
      <c r="O1558" s="565"/>
      <c r="P1558" s="565"/>
    </row>
    <row r="1559" spans="1:16" ht="18">
      <c r="A1559" s="565"/>
      <c r="B1559" s="565"/>
      <c r="C1559" s="565"/>
      <c r="D1559" s="978"/>
      <c r="E1559" s="978"/>
      <c r="F1559" s="981"/>
      <c r="G1559" s="981"/>
      <c r="H1559" s="565"/>
      <c r="I1559" s="565"/>
      <c r="J1559" s="565"/>
      <c r="K1559" s="565"/>
      <c r="L1559" s="565"/>
      <c r="M1559" s="565"/>
      <c r="N1559" s="565"/>
      <c r="O1559" s="565"/>
      <c r="P1559" s="565"/>
    </row>
    <row r="1560" spans="1:16" ht="18">
      <c r="A1560" s="565"/>
      <c r="B1560" s="565"/>
      <c r="C1560" s="565"/>
      <c r="D1560" s="978"/>
      <c r="E1560" s="978"/>
      <c r="F1560" s="981"/>
      <c r="G1560" s="981"/>
      <c r="H1560" s="565"/>
      <c r="I1560" s="565"/>
      <c r="J1560" s="565"/>
      <c r="K1560" s="565"/>
      <c r="L1560" s="565"/>
      <c r="M1560" s="565"/>
      <c r="N1560" s="565"/>
      <c r="O1560" s="565"/>
      <c r="P1560" s="565"/>
    </row>
    <row r="1561" spans="1:16" ht="18">
      <c r="A1561" s="565"/>
      <c r="B1561" s="565"/>
      <c r="C1561" s="565"/>
      <c r="D1561" s="978"/>
      <c r="E1561" s="978"/>
      <c r="F1561" s="981"/>
      <c r="G1561" s="981"/>
      <c r="H1561" s="565"/>
      <c r="I1561" s="565"/>
      <c r="J1561" s="565"/>
      <c r="K1561" s="565"/>
      <c r="L1561" s="565"/>
      <c r="M1561" s="565"/>
      <c r="N1561" s="565"/>
      <c r="O1561" s="565"/>
      <c r="P1561" s="565"/>
    </row>
    <row r="1562" spans="1:16" ht="18">
      <c r="A1562" s="565"/>
      <c r="B1562" s="565"/>
      <c r="C1562" s="565"/>
      <c r="D1562" s="978"/>
      <c r="E1562" s="978"/>
      <c r="F1562" s="981"/>
      <c r="G1562" s="981"/>
      <c r="H1562" s="565"/>
      <c r="I1562" s="565"/>
      <c r="J1562" s="565"/>
      <c r="K1562" s="565"/>
      <c r="L1562" s="565"/>
      <c r="M1562" s="565"/>
      <c r="N1562" s="565"/>
      <c r="O1562" s="565"/>
      <c r="P1562" s="565"/>
    </row>
    <row r="1563" spans="1:16" ht="18">
      <c r="A1563" s="565"/>
      <c r="B1563" s="565"/>
      <c r="C1563" s="565"/>
      <c r="D1563" s="978"/>
      <c r="E1563" s="978"/>
      <c r="F1563" s="981"/>
      <c r="G1563" s="981"/>
      <c r="H1563" s="565"/>
      <c r="I1563" s="565"/>
      <c r="J1563" s="565"/>
      <c r="K1563" s="565"/>
      <c r="L1563" s="565"/>
      <c r="M1563" s="565"/>
      <c r="N1563" s="565"/>
      <c r="O1563" s="565"/>
      <c r="P1563" s="565"/>
    </row>
    <row r="1564" spans="1:16" ht="18">
      <c r="A1564" s="565"/>
      <c r="B1564" s="565"/>
      <c r="C1564" s="565"/>
      <c r="D1564" s="978"/>
      <c r="E1564" s="978"/>
      <c r="F1564" s="981"/>
      <c r="G1564" s="981"/>
      <c r="H1564" s="565"/>
      <c r="I1564" s="565"/>
      <c r="J1564" s="565"/>
      <c r="K1564" s="565"/>
      <c r="L1564" s="565"/>
      <c r="M1564" s="565"/>
      <c r="N1564" s="565"/>
      <c r="O1564" s="565"/>
      <c r="P1564" s="565"/>
    </row>
    <row r="1565" spans="1:16" ht="18">
      <c r="A1565" s="565"/>
      <c r="B1565" s="565"/>
      <c r="C1565" s="565"/>
      <c r="D1565" s="978"/>
      <c r="E1565" s="978"/>
      <c r="F1565" s="981"/>
      <c r="G1565" s="981"/>
      <c r="H1565" s="565"/>
      <c r="I1565" s="565"/>
      <c r="J1565" s="565"/>
      <c r="K1565" s="565"/>
      <c r="L1565" s="565"/>
      <c r="M1565" s="565"/>
      <c r="N1565" s="565"/>
      <c r="O1565" s="565"/>
      <c r="P1565" s="565"/>
    </row>
    <row r="1566" spans="1:16" ht="18">
      <c r="A1566" s="565"/>
      <c r="B1566" s="565"/>
      <c r="C1566" s="565"/>
      <c r="D1566" s="978"/>
      <c r="E1566" s="978"/>
      <c r="F1566" s="981"/>
      <c r="G1566" s="981"/>
      <c r="H1566" s="565"/>
      <c r="I1566" s="565"/>
      <c r="J1566" s="565"/>
      <c r="K1566" s="565"/>
      <c r="L1566" s="565"/>
      <c r="M1566" s="565"/>
      <c r="N1566" s="565"/>
      <c r="O1566" s="565"/>
      <c r="P1566" s="565"/>
    </row>
    <row r="1567" spans="1:16" ht="18">
      <c r="A1567" s="565"/>
      <c r="B1567" s="565"/>
      <c r="C1567" s="565"/>
      <c r="D1567" s="978"/>
      <c r="E1567" s="978"/>
      <c r="F1567" s="981"/>
      <c r="G1567" s="981"/>
      <c r="H1567" s="565"/>
      <c r="I1567" s="565"/>
      <c r="J1567" s="565"/>
      <c r="K1567" s="565"/>
      <c r="L1567" s="565"/>
      <c r="M1567" s="565"/>
      <c r="N1567" s="565"/>
      <c r="O1567" s="565"/>
      <c r="P1567" s="565"/>
    </row>
    <row r="1568" spans="1:16" ht="18">
      <c r="A1568" s="565"/>
      <c r="B1568" s="565"/>
      <c r="C1568" s="565"/>
      <c r="D1568" s="978"/>
      <c r="E1568" s="978"/>
      <c r="F1568" s="981"/>
      <c r="G1568" s="981"/>
      <c r="H1568" s="565"/>
      <c r="I1568" s="565"/>
      <c r="J1568" s="565"/>
      <c r="K1568" s="565"/>
      <c r="L1568" s="565"/>
      <c r="M1568" s="565"/>
      <c r="N1568" s="565"/>
      <c r="O1568" s="565"/>
      <c r="P1568" s="565"/>
    </row>
    <row r="1569" spans="1:16" ht="18">
      <c r="A1569" s="565"/>
      <c r="B1569" s="565"/>
      <c r="C1569" s="565"/>
      <c r="D1569" s="978"/>
      <c r="E1569" s="978"/>
      <c r="F1569" s="981"/>
      <c r="G1569" s="981"/>
      <c r="H1569" s="565"/>
      <c r="I1569" s="565"/>
      <c r="J1569" s="565"/>
      <c r="K1569" s="565"/>
      <c r="L1569" s="565"/>
      <c r="M1569" s="565"/>
      <c r="N1569" s="565"/>
      <c r="O1569" s="565"/>
      <c r="P1569" s="565"/>
    </row>
    <row r="1570" spans="1:16" ht="18">
      <c r="A1570" s="565"/>
      <c r="B1570" s="565"/>
      <c r="C1570" s="565"/>
      <c r="D1570" s="978"/>
      <c r="E1570" s="978"/>
      <c r="F1570" s="981"/>
      <c r="G1570" s="981"/>
      <c r="H1570" s="565"/>
      <c r="I1570" s="565"/>
      <c r="J1570" s="565"/>
      <c r="K1570" s="565"/>
      <c r="L1570" s="565"/>
      <c r="M1570" s="565"/>
      <c r="N1570" s="565"/>
      <c r="O1570" s="565"/>
      <c r="P1570" s="565"/>
    </row>
    <row r="1571" spans="1:16" ht="18">
      <c r="A1571" s="565"/>
      <c r="B1571" s="565"/>
      <c r="C1571" s="565"/>
      <c r="D1571" s="978"/>
      <c r="E1571" s="978"/>
      <c r="F1571" s="981"/>
      <c r="G1571" s="981"/>
      <c r="H1571" s="565"/>
      <c r="I1571" s="565"/>
      <c r="J1571" s="565"/>
      <c r="K1571" s="565"/>
      <c r="L1571" s="565"/>
      <c r="M1571" s="565"/>
      <c r="N1571" s="565"/>
      <c r="O1571" s="565"/>
      <c r="P1571" s="565"/>
    </row>
    <row r="1572" spans="1:16" ht="18">
      <c r="A1572" s="565"/>
      <c r="B1572" s="565"/>
      <c r="C1572" s="565"/>
      <c r="D1572" s="978"/>
      <c r="E1572" s="978"/>
      <c r="F1572" s="981"/>
      <c r="G1572" s="981"/>
      <c r="H1572" s="565"/>
      <c r="I1572" s="565"/>
      <c r="J1572" s="565"/>
      <c r="K1572" s="565"/>
      <c r="L1572" s="565"/>
      <c r="M1572" s="565"/>
      <c r="N1572" s="565"/>
      <c r="O1572" s="565"/>
      <c r="P1572" s="565"/>
    </row>
    <row r="1573" spans="1:16" ht="18">
      <c r="A1573" s="565"/>
      <c r="B1573" s="565"/>
      <c r="C1573" s="565"/>
      <c r="D1573" s="978"/>
      <c r="E1573" s="978"/>
      <c r="F1573" s="981"/>
      <c r="G1573" s="981"/>
      <c r="H1573" s="565"/>
      <c r="I1573" s="565"/>
      <c r="J1573" s="565"/>
      <c r="K1573" s="565"/>
      <c r="L1573" s="565"/>
      <c r="M1573" s="565"/>
      <c r="N1573" s="565"/>
      <c r="O1573" s="565"/>
      <c r="P1573" s="565"/>
    </row>
    <row r="1574" spans="1:16" ht="18">
      <c r="A1574" s="565"/>
      <c r="B1574" s="565"/>
      <c r="C1574" s="565"/>
      <c r="D1574" s="978"/>
      <c r="E1574" s="978"/>
      <c r="F1574" s="981"/>
      <c r="G1574" s="981"/>
      <c r="H1574" s="565"/>
      <c r="I1574" s="565"/>
      <c r="J1574" s="565"/>
      <c r="K1574" s="565"/>
      <c r="L1574" s="565"/>
      <c r="M1574" s="565"/>
      <c r="N1574" s="565"/>
      <c r="O1574" s="565"/>
      <c r="P1574" s="565"/>
    </row>
    <row r="1575" spans="1:16" ht="18">
      <c r="A1575" s="565"/>
      <c r="B1575" s="565"/>
      <c r="C1575" s="565"/>
      <c r="D1575" s="978"/>
      <c r="E1575" s="978"/>
      <c r="F1575" s="981"/>
      <c r="G1575" s="981"/>
      <c r="H1575" s="565"/>
      <c r="I1575" s="565"/>
      <c r="J1575" s="565"/>
      <c r="K1575" s="565"/>
      <c r="L1575" s="565"/>
      <c r="M1575" s="565"/>
      <c r="N1575" s="565"/>
      <c r="O1575" s="565"/>
      <c r="P1575" s="565"/>
    </row>
    <row r="1576" spans="1:16" ht="18">
      <c r="A1576" s="565"/>
      <c r="B1576" s="565"/>
      <c r="C1576" s="565"/>
      <c r="D1576" s="978"/>
      <c r="E1576" s="978"/>
      <c r="F1576" s="981"/>
      <c r="G1576" s="981"/>
      <c r="H1576" s="565"/>
      <c r="I1576" s="565"/>
      <c r="J1576" s="565"/>
      <c r="K1576" s="565"/>
      <c r="L1576" s="565"/>
      <c r="M1576" s="565"/>
      <c r="N1576" s="565"/>
      <c r="O1576" s="565"/>
      <c r="P1576" s="565"/>
    </row>
    <row r="1577" spans="1:16" ht="18">
      <c r="A1577" s="565"/>
      <c r="B1577" s="565"/>
      <c r="C1577" s="565"/>
      <c r="D1577" s="978"/>
      <c r="E1577" s="978"/>
      <c r="F1577" s="981"/>
      <c r="G1577" s="981"/>
      <c r="H1577" s="565"/>
      <c r="I1577" s="565"/>
      <c r="J1577" s="565"/>
      <c r="K1577" s="565"/>
      <c r="L1577" s="565"/>
      <c r="M1577" s="565"/>
      <c r="N1577" s="565"/>
      <c r="O1577" s="565"/>
      <c r="P1577" s="565"/>
    </row>
    <row r="1578" spans="1:16" ht="18">
      <c r="A1578" s="565"/>
      <c r="B1578" s="565"/>
      <c r="C1578" s="565"/>
      <c r="D1578" s="978"/>
      <c r="E1578" s="978"/>
      <c r="F1578" s="981"/>
      <c r="G1578" s="981"/>
      <c r="H1578" s="565"/>
      <c r="I1578" s="565"/>
      <c r="J1578" s="565"/>
      <c r="K1578" s="565"/>
      <c r="L1578" s="565"/>
      <c r="M1578" s="565"/>
      <c r="N1578" s="565"/>
      <c r="O1578" s="565"/>
      <c r="P1578" s="565"/>
    </row>
    <row r="1579" spans="1:16" ht="18">
      <c r="A1579" s="565"/>
      <c r="B1579" s="565"/>
      <c r="C1579" s="565"/>
      <c r="D1579" s="978"/>
      <c r="E1579" s="978"/>
      <c r="F1579" s="981"/>
      <c r="G1579" s="981"/>
      <c r="H1579" s="565"/>
      <c r="I1579" s="565"/>
      <c r="J1579" s="565"/>
      <c r="K1579" s="565"/>
      <c r="L1579" s="565"/>
      <c r="M1579" s="565"/>
      <c r="N1579" s="565"/>
      <c r="O1579" s="565"/>
      <c r="P1579" s="565"/>
    </row>
    <row r="1580" spans="1:16" ht="18">
      <c r="A1580" s="565"/>
      <c r="B1580" s="565"/>
      <c r="C1580" s="565"/>
      <c r="D1580" s="978"/>
      <c r="E1580" s="978"/>
      <c r="F1580" s="981"/>
      <c r="G1580" s="981"/>
      <c r="H1580" s="565"/>
      <c r="I1580" s="565"/>
      <c r="J1580" s="565"/>
      <c r="K1580" s="565"/>
      <c r="L1580" s="565"/>
      <c r="M1580" s="565"/>
      <c r="N1580" s="565"/>
      <c r="O1580" s="565"/>
      <c r="P1580" s="565"/>
    </row>
    <row r="1581" spans="1:16" ht="18">
      <c r="A1581" s="565"/>
      <c r="B1581" s="565"/>
      <c r="C1581" s="565"/>
      <c r="D1581" s="978"/>
      <c r="E1581" s="978"/>
      <c r="F1581" s="981"/>
      <c r="G1581" s="981"/>
      <c r="H1581" s="565"/>
      <c r="I1581" s="565"/>
      <c r="J1581" s="565"/>
      <c r="K1581" s="565"/>
      <c r="L1581" s="565"/>
      <c r="M1581" s="565"/>
      <c r="N1581" s="565"/>
      <c r="O1581" s="565"/>
      <c r="P1581" s="565"/>
    </row>
    <row r="1582" spans="1:16" ht="18">
      <c r="A1582" s="565"/>
      <c r="B1582" s="565"/>
      <c r="C1582" s="565"/>
      <c r="D1582" s="978"/>
      <c r="E1582" s="978"/>
      <c r="F1582" s="981"/>
      <c r="G1582" s="981"/>
      <c r="H1582" s="565"/>
      <c r="I1582" s="565"/>
      <c r="J1582" s="565"/>
      <c r="K1582" s="565"/>
      <c r="L1582" s="565"/>
      <c r="M1582" s="565"/>
      <c r="N1582" s="565"/>
      <c r="O1582" s="565"/>
      <c r="P1582" s="565"/>
    </row>
    <row r="1583" spans="1:16" ht="18">
      <c r="A1583" s="565"/>
      <c r="B1583" s="565"/>
      <c r="C1583" s="565"/>
      <c r="D1583" s="978"/>
      <c r="E1583" s="978"/>
      <c r="F1583" s="981"/>
      <c r="G1583" s="981"/>
      <c r="H1583" s="565"/>
      <c r="I1583" s="565"/>
      <c r="J1583" s="565"/>
      <c r="K1583" s="565"/>
      <c r="L1583" s="565"/>
      <c r="M1583" s="565"/>
      <c r="N1583" s="565"/>
      <c r="O1583" s="565"/>
      <c r="P1583" s="565"/>
    </row>
    <row r="1584" spans="1:16" ht="18">
      <c r="A1584" s="565"/>
      <c r="B1584" s="565"/>
      <c r="C1584" s="565"/>
      <c r="D1584" s="978"/>
      <c r="E1584" s="978"/>
      <c r="F1584" s="981"/>
      <c r="G1584" s="981"/>
      <c r="H1584" s="565"/>
      <c r="I1584" s="565"/>
      <c r="J1584" s="565"/>
      <c r="K1584" s="565"/>
      <c r="L1584" s="565"/>
      <c r="M1584" s="565"/>
      <c r="N1584" s="565"/>
      <c r="O1584" s="565"/>
      <c r="P1584" s="565"/>
    </row>
    <row r="1585" spans="1:16" ht="18">
      <c r="A1585" s="565"/>
      <c r="B1585" s="565"/>
      <c r="C1585" s="565"/>
      <c r="D1585" s="978"/>
      <c r="E1585" s="978"/>
      <c r="F1585" s="981"/>
      <c r="G1585" s="981"/>
      <c r="H1585" s="565"/>
      <c r="I1585" s="565"/>
      <c r="J1585" s="565"/>
      <c r="K1585" s="565"/>
      <c r="L1585" s="565"/>
      <c r="M1585" s="565"/>
      <c r="N1585" s="565"/>
      <c r="O1585" s="565"/>
      <c r="P1585" s="565"/>
    </row>
    <row r="1586" spans="1:16" ht="18">
      <c r="A1586" s="565"/>
      <c r="B1586" s="565"/>
      <c r="C1586" s="565"/>
      <c r="D1586" s="978"/>
      <c r="E1586" s="978"/>
      <c r="F1586" s="981"/>
      <c r="G1586" s="981"/>
      <c r="H1586" s="565"/>
      <c r="I1586" s="565"/>
      <c r="J1586" s="565"/>
      <c r="K1586" s="565"/>
      <c r="L1586" s="565"/>
      <c r="M1586" s="565"/>
      <c r="N1586" s="565"/>
      <c r="O1586" s="565"/>
      <c r="P1586" s="565"/>
    </row>
    <row r="1587" spans="1:16" ht="18">
      <c r="A1587" s="565"/>
      <c r="B1587" s="565"/>
      <c r="C1587" s="565"/>
      <c r="D1587" s="978"/>
      <c r="E1587" s="978"/>
      <c r="F1587" s="981"/>
      <c r="G1587" s="981"/>
      <c r="H1587" s="565"/>
      <c r="I1587" s="565"/>
      <c r="J1587" s="565"/>
      <c r="K1587" s="565"/>
      <c r="L1587" s="565"/>
      <c r="M1587" s="565"/>
      <c r="N1587" s="565"/>
      <c r="O1587" s="565"/>
      <c r="P1587" s="565"/>
    </row>
    <row r="1588" spans="1:16" ht="18">
      <c r="A1588" s="565"/>
      <c r="B1588" s="565"/>
      <c r="C1588" s="565"/>
      <c r="D1588" s="978"/>
      <c r="E1588" s="978"/>
      <c r="F1588" s="981"/>
      <c r="G1588" s="981"/>
      <c r="H1588" s="565"/>
      <c r="I1588" s="565"/>
      <c r="J1588" s="565"/>
      <c r="K1588" s="565"/>
      <c r="L1588" s="565"/>
      <c r="M1588" s="565"/>
      <c r="N1588" s="565"/>
      <c r="O1588" s="565"/>
      <c r="P1588" s="565"/>
    </row>
    <row r="1589" spans="1:16" ht="18">
      <c r="A1589" s="565"/>
      <c r="B1589" s="565"/>
      <c r="C1589" s="565"/>
      <c r="D1589" s="978"/>
      <c r="E1589" s="978"/>
      <c r="F1589" s="981"/>
      <c r="G1589" s="981"/>
      <c r="H1589" s="565"/>
      <c r="I1589" s="565"/>
      <c r="J1589" s="565"/>
      <c r="K1589" s="565"/>
      <c r="L1589" s="565"/>
      <c r="M1589" s="565"/>
      <c r="N1589" s="565"/>
      <c r="O1589" s="565"/>
      <c r="P1589" s="565"/>
    </row>
    <row r="1590" spans="1:16" ht="18">
      <c r="A1590" s="565"/>
      <c r="B1590" s="565"/>
      <c r="C1590" s="565"/>
      <c r="D1590" s="978"/>
      <c r="E1590" s="978"/>
      <c r="F1590" s="981"/>
      <c r="G1590" s="981"/>
      <c r="H1590" s="565"/>
      <c r="I1590" s="565"/>
      <c r="J1590" s="565"/>
      <c r="K1590" s="565"/>
      <c r="L1590" s="565"/>
      <c r="M1590" s="565"/>
      <c r="N1590" s="565"/>
      <c r="O1590" s="565"/>
      <c r="P1590" s="565"/>
    </row>
    <row r="1591" spans="1:16" ht="18">
      <c r="A1591" s="565"/>
      <c r="B1591" s="565"/>
      <c r="C1591" s="565"/>
      <c r="D1591" s="978"/>
      <c r="E1591" s="978"/>
      <c r="F1591" s="981"/>
      <c r="G1591" s="981"/>
      <c r="H1591" s="565"/>
      <c r="I1591" s="565"/>
      <c r="J1591" s="565"/>
      <c r="K1591" s="565"/>
      <c r="L1591" s="565"/>
      <c r="M1591" s="565"/>
      <c r="N1591" s="565"/>
      <c r="O1591" s="565"/>
      <c r="P1591" s="565"/>
    </row>
    <row r="1592" spans="1:16" ht="18">
      <c r="A1592" s="565"/>
      <c r="B1592" s="565"/>
      <c r="C1592" s="565"/>
      <c r="D1592" s="978"/>
      <c r="E1592" s="978"/>
      <c r="F1592" s="981"/>
      <c r="G1592" s="981"/>
      <c r="H1592" s="565"/>
      <c r="I1592" s="565"/>
      <c r="J1592" s="565"/>
      <c r="K1592" s="565"/>
      <c r="L1592" s="565"/>
      <c r="M1592" s="565"/>
      <c r="N1592" s="565"/>
      <c r="O1592" s="565"/>
      <c r="P1592" s="565"/>
    </row>
    <row r="1593" spans="1:16" ht="18">
      <c r="A1593" s="565"/>
      <c r="B1593" s="565"/>
      <c r="C1593" s="565"/>
      <c r="D1593" s="978"/>
      <c r="E1593" s="978"/>
      <c r="F1593" s="981"/>
      <c r="G1593" s="981"/>
      <c r="H1593" s="565"/>
      <c r="I1593" s="565"/>
      <c r="J1593" s="565"/>
      <c r="K1593" s="565"/>
      <c r="L1593" s="565"/>
      <c r="M1593" s="565"/>
      <c r="N1593" s="565"/>
      <c r="O1593" s="565"/>
      <c r="P1593" s="565"/>
    </row>
    <row r="1594" spans="1:16" ht="18">
      <c r="A1594" s="565"/>
      <c r="B1594" s="565"/>
      <c r="C1594" s="565"/>
      <c r="D1594" s="978"/>
      <c r="E1594" s="978"/>
      <c r="F1594" s="981"/>
      <c r="G1594" s="981"/>
      <c r="H1594" s="565"/>
      <c r="I1594" s="565"/>
      <c r="J1594" s="565"/>
      <c r="K1594" s="565"/>
      <c r="L1594" s="565"/>
      <c r="M1594" s="565"/>
      <c r="N1594" s="565"/>
      <c r="O1594" s="565"/>
      <c r="P1594" s="565"/>
    </row>
    <row r="1595" spans="1:16" ht="18">
      <c r="A1595" s="565"/>
      <c r="B1595" s="565"/>
      <c r="C1595" s="565"/>
      <c r="D1595" s="978"/>
      <c r="E1595" s="978"/>
      <c r="F1595" s="981"/>
      <c r="G1595" s="981"/>
      <c r="H1595" s="565"/>
      <c r="I1595" s="565"/>
      <c r="J1595" s="565"/>
      <c r="K1595" s="565"/>
      <c r="L1595" s="565"/>
      <c r="M1595" s="565"/>
      <c r="N1595" s="565"/>
      <c r="O1595" s="565"/>
      <c r="P1595" s="565"/>
    </row>
    <row r="1596" spans="1:16" ht="18">
      <c r="A1596" s="565"/>
      <c r="B1596" s="565"/>
      <c r="C1596" s="565"/>
      <c r="D1596" s="978"/>
      <c r="E1596" s="978"/>
      <c r="F1596" s="981"/>
      <c r="G1596" s="981"/>
      <c r="H1596" s="565"/>
      <c r="I1596" s="565"/>
      <c r="J1596" s="565"/>
      <c r="K1596" s="565"/>
      <c r="L1596" s="565"/>
      <c r="M1596" s="565"/>
      <c r="N1596" s="565"/>
      <c r="O1596" s="565"/>
      <c r="P1596" s="565"/>
    </row>
    <row r="1597" spans="1:16" ht="18">
      <c r="A1597" s="565"/>
      <c r="B1597" s="565"/>
      <c r="C1597" s="565"/>
      <c r="D1597" s="978"/>
      <c r="E1597" s="978"/>
      <c r="F1597" s="981"/>
      <c r="G1597" s="981"/>
      <c r="H1597" s="565"/>
      <c r="I1597" s="565"/>
      <c r="J1597" s="565"/>
      <c r="K1597" s="565"/>
      <c r="L1597" s="565"/>
      <c r="M1597" s="565"/>
      <c r="N1597" s="565"/>
      <c r="O1597" s="565"/>
      <c r="P1597" s="565"/>
    </row>
    <row r="1598" spans="1:16" ht="18">
      <c r="A1598" s="565"/>
      <c r="B1598" s="565"/>
      <c r="C1598" s="565"/>
      <c r="D1598" s="978"/>
      <c r="E1598" s="978"/>
      <c r="F1598" s="981"/>
      <c r="G1598" s="981"/>
      <c r="H1598" s="565"/>
      <c r="I1598" s="565"/>
      <c r="J1598" s="565"/>
      <c r="K1598" s="565"/>
      <c r="L1598" s="565"/>
      <c r="M1598" s="565"/>
      <c r="N1598" s="565"/>
      <c r="O1598" s="565"/>
      <c r="P1598" s="565"/>
    </row>
    <row r="1599" spans="1:16" ht="18">
      <c r="A1599" s="565"/>
      <c r="B1599" s="565"/>
      <c r="C1599" s="565"/>
      <c r="D1599" s="978"/>
      <c r="E1599" s="978"/>
      <c r="F1599" s="981"/>
      <c r="G1599" s="981"/>
      <c r="H1599" s="565"/>
      <c r="I1599" s="565"/>
      <c r="J1599" s="565"/>
      <c r="K1599" s="565"/>
      <c r="L1599" s="565"/>
      <c r="M1599" s="565"/>
      <c r="N1599" s="565"/>
      <c r="O1599" s="565"/>
      <c r="P1599" s="565"/>
    </row>
    <row r="1600" spans="1:16" ht="18">
      <c r="A1600" s="565"/>
      <c r="B1600" s="565"/>
      <c r="C1600" s="565"/>
      <c r="D1600" s="978"/>
      <c r="E1600" s="978"/>
      <c r="F1600" s="981"/>
      <c r="G1600" s="981"/>
      <c r="H1600" s="565"/>
      <c r="I1600" s="565"/>
      <c r="J1600" s="565"/>
      <c r="K1600" s="565"/>
      <c r="L1600" s="565"/>
      <c r="M1600" s="565"/>
      <c r="N1600" s="565"/>
      <c r="O1600" s="565"/>
      <c r="P1600" s="565"/>
    </row>
    <row r="1601" spans="1:16" ht="18">
      <c r="A1601" s="565"/>
      <c r="B1601" s="565"/>
      <c r="C1601" s="565"/>
      <c r="D1601" s="978"/>
      <c r="E1601" s="978"/>
      <c r="F1601" s="981"/>
      <c r="G1601" s="981"/>
      <c r="H1601" s="565"/>
      <c r="I1601" s="565"/>
      <c r="J1601" s="565"/>
      <c r="K1601" s="565"/>
      <c r="L1601" s="565"/>
      <c r="M1601" s="565"/>
      <c r="N1601" s="565"/>
      <c r="O1601" s="565"/>
      <c r="P1601" s="565"/>
    </row>
    <row r="1602" spans="1:16" ht="18">
      <c r="A1602" s="565"/>
      <c r="B1602" s="565"/>
      <c r="C1602" s="565"/>
      <c r="D1602" s="978"/>
      <c r="E1602" s="978"/>
      <c r="F1602" s="981"/>
      <c r="G1602" s="981"/>
      <c r="H1602" s="565"/>
      <c r="I1602" s="565"/>
      <c r="J1602" s="565"/>
      <c r="K1602" s="565"/>
      <c r="L1602" s="565"/>
      <c r="M1602" s="565"/>
      <c r="N1602" s="565"/>
      <c r="O1602" s="565"/>
      <c r="P1602" s="565"/>
    </row>
    <row r="1603" spans="1:16" ht="18">
      <c r="A1603" s="565"/>
      <c r="B1603" s="565"/>
      <c r="C1603" s="565"/>
      <c r="D1603" s="978"/>
      <c r="E1603" s="978"/>
      <c r="F1603" s="981"/>
      <c r="G1603" s="981"/>
      <c r="H1603" s="565"/>
      <c r="I1603" s="565"/>
      <c r="J1603" s="565"/>
      <c r="K1603" s="565"/>
      <c r="L1603" s="565"/>
      <c r="M1603" s="565"/>
      <c r="N1603" s="565"/>
      <c r="O1603" s="565"/>
      <c r="P1603" s="565"/>
    </row>
    <row r="1604" spans="1:16" ht="18">
      <c r="A1604" s="565"/>
      <c r="B1604" s="565"/>
      <c r="C1604" s="565"/>
      <c r="D1604" s="978"/>
      <c r="E1604" s="978"/>
      <c r="F1604" s="981"/>
      <c r="G1604" s="981"/>
      <c r="H1604" s="565"/>
      <c r="I1604" s="565"/>
      <c r="J1604" s="565"/>
      <c r="K1604" s="565"/>
      <c r="L1604" s="565"/>
      <c r="M1604" s="565"/>
      <c r="N1604" s="565"/>
      <c r="O1604" s="565"/>
      <c r="P1604" s="565"/>
    </row>
    <row r="1605" spans="1:16" ht="18">
      <c r="A1605" s="565"/>
      <c r="B1605" s="565"/>
      <c r="C1605" s="565"/>
      <c r="D1605" s="978"/>
      <c r="E1605" s="978"/>
      <c r="F1605" s="981"/>
      <c r="G1605" s="981"/>
      <c r="H1605" s="565"/>
      <c r="I1605" s="565"/>
      <c r="J1605" s="565"/>
      <c r="K1605" s="565"/>
      <c r="L1605" s="565"/>
      <c r="M1605" s="565"/>
      <c r="N1605" s="565"/>
      <c r="O1605" s="565"/>
      <c r="P1605" s="565"/>
    </row>
    <row r="1606" spans="1:16" ht="18">
      <c r="A1606" s="565"/>
      <c r="B1606" s="565"/>
      <c r="C1606" s="565"/>
      <c r="D1606" s="978"/>
      <c r="E1606" s="978"/>
      <c r="F1606" s="981"/>
      <c r="G1606" s="981"/>
      <c r="H1606" s="565"/>
      <c r="I1606" s="565"/>
      <c r="J1606" s="565"/>
      <c r="K1606" s="565"/>
      <c r="L1606" s="565"/>
      <c r="M1606" s="565"/>
      <c r="N1606" s="565"/>
      <c r="O1606" s="565"/>
      <c r="P1606" s="565"/>
    </row>
    <row r="1607" spans="1:16" ht="18">
      <c r="A1607" s="565"/>
      <c r="B1607" s="565"/>
      <c r="C1607" s="565"/>
      <c r="D1607" s="978"/>
      <c r="E1607" s="978"/>
      <c r="F1607" s="981"/>
      <c r="G1607" s="981"/>
      <c r="H1607" s="565"/>
      <c r="I1607" s="565"/>
      <c r="J1607" s="565"/>
      <c r="K1607" s="565"/>
      <c r="L1607" s="565"/>
      <c r="M1607" s="565"/>
      <c r="N1607" s="565"/>
      <c r="O1607" s="565"/>
      <c r="P1607" s="565"/>
    </row>
    <row r="1608" spans="1:16" ht="18">
      <c r="A1608" s="565"/>
      <c r="B1608" s="565"/>
      <c r="C1608" s="565"/>
      <c r="D1608" s="978"/>
      <c r="E1608" s="978"/>
      <c r="F1608" s="981"/>
      <c r="G1608" s="981"/>
      <c r="H1608" s="565"/>
      <c r="I1608" s="565"/>
      <c r="J1608" s="565"/>
      <c r="K1608" s="565"/>
      <c r="L1608" s="565"/>
      <c r="M1608" s="565"/>
      <c r="N1608" s="565"/>
      <c r="O1608" s="565"/>
      <c r="P1608" s="565"/>
    </row>
    <row r="1609" spans="1:16" ht="18">
      <c r="A1609" s="565"/>
      <c r="B1609" s="565"/>
      <c r="C1609" s="565"/>
      <c r="D1609" s="978"/>
      <c r="E1609" s="978"/>
      <c r="F1609" s="981"/>
      <c r="G1609" s="981"/>
      <c r="H1609" s="565"/>
      <c r="I1609" s="565"/>
      <c r="J1609" s="565"/>
      <c r="K1609" s="565"/>
      <c r="L1609" s="565"/>
      <c r="M1609" s="565"/>
      <c r="N1609" s="565"/>
      <c r="O1609" s="565"/>
      <c r="P1609" s="565"/>
    </row>
    <row r="1610" spans="1:16" ht="18">
      <c r="A1610" s="565"/>
      <c r="B1610" s="565"/>
      <c r="C1610" s="565"/>
      <c r="D1610" s="978"/>
      <c r="E1610" s="978"/>
      <c r="F1610" s="981"/>
      <c r="G1610" s="981"/>
      <c r="H1610" s="565"/>
      <c r="I1610" s="565"/>
      <c r="J1610" s="565"/>
      <c r="K1610" s="565"/>
      <c r="L1610" s="565"/>
      <c r="M1610" s="565"/>
      <c r="N1610" s="565"/>
      <c r="O1610" s="565"/>
      <c r="P1610" s="565"/>
    </row>
    <row r="1611" spans="1:16" ht="18">
      <c r="A1611" s="565"/>
      <c r="B1611" s="565"/>
      <c r="C1611" s="565"/>
      <c r="D1611" s="978"/>
      <c r="E1611" s="978"/>
      <c r="F1611" s="981"/>
      <c r="G1611" s="981"/>
      <c r="H1611" s="565"/>
      <c r="I1611" s="565"/>
      <c r="J1611" s="565"/>
      <c r="K1611" s="565"/>
      <c r="L1611" s="565"/>
      <c r="M1611" s="565"/>
      <c r="N1611" s="565"/>
      <c r="O1611" s="565"/>
      <c r="P1611" s="565"/>
    </row>
    <row r="1612" spans="1:16" ht="18">
      <c r="A1612" s="565"/>
      <c r="B1612" s="565"/>
      <c r="C1612" s="565"/>
      <c r="D1612" s="978"/>
      <c r="E1612" s="978"/>
      <c r="F1612" s="981"/>
      <c r="G1612" s="981"/>
      <c r="H1612" s="565"/>
      <c r="I1612" s="565"/>
      <c r="J1612" s="565"/>
      <c r="K1612" s="565"/>
      <c r="L1612" s="565"/>
      <c r="M1612" s="565"/>
      <c r="N1612" s="565"/>
      <c r="O1612" s="565"/>
      <c r="P1612" s="565"/>
    </row>
    <row r="1613" spans="1:16" ht="18">
      <c r="A1613" s="565"/>
      <c r="B1613" s="565"/>
      <c r="C1613" s="565"/>
      <c r="D1613" s="978"/>
      <c r="E1613" s="978"/>
      <c r="F1613" s="981"/>
      <c r="G1613" s="981"/>
      <c r="H1613" s="565"/>
      <c r="I1613" s="565"/>
      <c r="J1613" s="565"/>
      <c r="K1613" s="565"/>
      <c r="L1613" s="565"/>
      <c r="M1613" s="565"/>
      <c r="N1613" s="565"/>
      <c r="O1613" s="565"/>
      <c r="P1613" s="565"/>
    </row>
    <row r="1614" spans="1:16" ht="18">
      <c r="A1614" s="565"/>
      <c r="B1614" s="565"/>
      <c r="C1614" s="565"/>
      <c r="D1614" s="978"/>
      <c r="E1614" s="978"/>
      <c r="F1614" s="981"/>
      <c r="G1614" s="981"/>
      <c r="H1614" s="565"/>
      <c r="I1614" s="565"/>
      <c r="J1614" s="565"/>
      <c r="K1614" s="565"/>
      <c r="L1614" s="565"/>
      <c r="M1614" s="565"/>
      <c r="N1614" s="565"/>
      <c r="O1614" s="565"/>
      <c r="P1614" s="565"/>
    </row>
    <row r="1615" spans="1:16" ht="18">
      <c r="A1615" s="565"/>
      <c r="B1615" s="565"/>
      <c r="C1615" s="565"/>
      <c r="D1615" s="978"/>
      <c r="E1615" s="978"/>
      <c r="F1615" s="981"/>
      <c r="G1615" s="981"/>
      <c r="H1615" s="565"/>
      <c r="I1615" s="565"/>
      <c r="J1615" s="565"/>
      <c r="K1615" s="565"/>
      <c r="L1615" s="565"/>
      <c r="M1615" s="565"/>
      <c r="N1615" s="565"/>
      <c r="O1615" s="565"/>
      <c r="P1615" s="565"/>
    </row>
    <row r="1616" spans="1:16" ht="18">
      <c r="A1616" s="565"/>
      <c r="B1616" s="565"/>
      <c r="C1616" s="565"/>
      <c r="D1616" s="978"/>
      <c r="E1616" s="978"/>
      <c r="F1616" s="981"/>
      <c r="G1616" s="981"/>
      <c r="H1616" s="565"/>
      <c r="I1616" s="565"/>
      <c r="J1616" s="565"/>
      <c r="K1616" s="565"/>
      <c r="L1616" s="565"/>
      <c r="M1616" s="565"/>
      <c r="N1616" s="565"/>
      <c r="O1616" s="565"/>
      <c r="P1616" s="565"/>
    </row>
    <row r="1617" spans="1:16" ht="18">
      <c r="A1617" s="565"/>
      <c r="B1617" s="565"/>
      <c r="C1617" s="565"/>
      <c r="D1617" s="978"/>
      <c r="E1617" s="978"/>
      <c r="F1617" s="981"/>
      <c r="G1617" s="981"/>
      <c r="H1617" s="565"/>
      <c r="I1617" s="565"/>
      <c r="J1617" s="565"/>
      <c r="K1617" s="565"/>
      <c r="L1617" s="565"/>
      <c r="M1617" s="565"/>
      <c r="N1617" s="565"/>
      <c r="O1617" s="565"/>
      <c r="P1617" s="565"/>
    </row>
    <row r="1618" spans="1:16" ht="18">
      <c r="A1618" s="565"/>
      <c r="B1618" s="565"/>
      <c r="C1618" s="565"/>
      <c r="D1618" s="978"/>
      <c r="E1618" s="978"/>
      <c r="F1618" s="981"/>
      <c r="G1618" s="981"/>
      <c r="H1618" s="565"/>
      <c r="I1618" s="565"/>
      <c r="J1618" s="565"/>
      <c r="K1618" s="565"/>
      <c r="L1618" s="565"/>
      <c r="M1618" s="565"/>
      <c r="N1618" s="565"/>
      <c r="O1618" s="565"/>
      <c r="P1618" s="565"/>
    </row>
    <row r="1619" spans="1:16" ht="18">
      <c r="A1619" s="565"/>
      <c r="B1619" s="565"/>
      <c r="C1619" s="565"/>
      <c r="D1619" s="978"/>
      <c r="E1619" s="978"/>
      <c r="F1619" s="981"/>
      <c r="G1619" s="981"/>
      <c r="H1619" s="565"/>
      <c r="I1619" s="565"/>
      <c r="J1619" s="565"/>
      <c r="K1619" s="565"/>
      <c r="L1619" s="565"/>
      <c r="M1619" s="565"/>
      <c r="N1619" s="565"/>
      <c r="O1619" s="565"/>
      <c r="P1619" s="565"/>
    </row>
    <row r="1620" spans="1:16" ht="18">
      <c r="A1620" s="565"/>
      <c r="B1620" s="565"/>
      <c r="C1620" s="565"/>
      <c r="D1620" s="978"/>
      <c r="E1620" s="978"/>
      <c r="F1620" s="981"/>
      <c r="G1620" s="981"/>
      <c r="H1620" s="565"/>
      <c r="I1620" s="565"/>
      <c r="J1620" s="565"/>
      <c r="K1620" s="565"/>
      <c r="L1620" s="565"/>
      <c r="M1620" s="565"/>
      <c r="N1620" s="565"/>
      <c r="O1620" s="565"/>
      <c r="P1620" s="565"/>
    </row>
    <row r="1621" spans="1:16" ht="18">
      <c r="A1621" s="565"/>
      <c r="B1621" s="565"/>
      <c r="C1621" s="565"/>
      <c r="D1621" s="978"/>
      <c r="E1621" s="978"/>
      <c r="F1621" s="981"/>
      <c r="G1621" s="981"/>
      <c r="H1621" s="565"/>
      <c r="I1621" s="565"/>
      <c r="J1621" s="565"/>
      <c r="K1621" s="565"/>
      <c r="L1621" s="565"/>
      <c r="M1621" s="565"/>
      <c r="N1621" s="565"/>
      <c r="O1621" s="565"/>
      <c r="P1621" s="565"/>
    </row>
    <row r="1622" spans="1:16" ht="18">
      <c r="A1622" s="565"/>
      <c r="B1622" s="565"/>
      <c r="C1622" s="565"/>
      <c r="D1622" s="978"/>
      <c r="E1622" s="978"/>
      <c r="F1622" s="981"/>
      <c r="G1622" s="981"/>
      <c r="H1622" s="565"/>
      <c r="I1622" s="565"/>
      <c r="J1622" s="565"/>
      <c r="K1622" s="565"/>
      <c r="L1622" s="565"/>
      <c r="M1622" s="565"/>
      <c r="N1622" s="565"/>
      <c r="O1622" s="565"/>
      <c r="P1622" s="565"/>
    </row>
    <row r="1623" spans="1:16" ht="18">
      <c r="A1623" s="565"/>
      <c r="B1623" s="565"/>
      <c r="C1623" s="565"/>
      <c r="D1623" s="978"/>
      <c r="E1623" s="978"/>
      <c r="F1623" s="981"/>
      <c r="G1623" s="981"/>
      <c r="H1623" s="565"/>
      <c r="I1623" s="565"/>
      <c r="J1623" s="565"/>
      <c r="K1623" s="565"/>
      <c r="L1623" s="565"/>
      <c r="M1623" s="565"/>
      <c r="N1623" s="565"/>
      <c r="O1623" s="565"/>
      <c r="P1623" s="565"/>
    </row>
    <row r="1624" spans="1:16" ht="18">
      <c r="A1624" s="565"/>
      <c r="B1624" s="565"/>
      <c r="C1624" s="565"/>
      <c r="D1624" s="978"/>
      <c r="E1624" s="978"/>
      <c r="F1624" s="981"/>
      <c r="G1624" s="981"/>
      <c r="H1624" s="565"/>
      <c r="I1624" s="565"/>
      <c r="J1624" s="565"/>
      <c r="K1624" s="565"/>
      <c r="L1624" s="565"/>
      <c r="M1624" s="565"/>
      <c r="N1624" s="565"/>
      <c r="O1624" s="565"/>
      <c r="P1624" s="565"/>
    </row>
    <row r="1625" spans="1:16" ht="18">
      <c r="A1625" s="565"/>
      <c r="B1625" s="565"/>
      <c r="C1625" s="565"/>
      <c r="D1625" s="978"/>
      <c r="E1625" s="978"/>
      <c r="F1625" s="981"/>
      <c r="G1625" s="981"/>
      <c r="H1625" s="565"/>
      <c r="I1625" s="565"/>
      <c r="J1625" s="565"/>
      <c r="K1625" s="565"/>
      <c r="L1625" s="565"/>
      <c r="M1625" s="565"/>
      <c r="N1625" s="565"/>
      <c r="O1625" s="565"/>
      <c r="P1625" s="565"/>
    </row>
    <row r="1626" spans="1:16" ht="18">
      <c r="A1626" s="565"/>
      <c r="B1626" s="565"/>
      <c r="C1626" s="565"/>
      <c r="D1626" s="978"/>
      <c r="E1626" s="978"/>
      <c r="F1626" s="981"/>
      <c r="G1626" s="981"/>
      <c r="H1626" s="565"/>
      <c r="I1626" s="565"/>
      <c r="J1626" s="565"/>
      <c r="K1626" s="565"/>
      <c r="L1626" s="565"/>
      <c r="M1626" s="565"/>
      <c r="N1626" s="565"/>
      <c r="O1626" s="565"/>
      <c r="P1626" s="565"/>
    </row>
    <row r="1627" spans="1:16" ht="18">
      <c r="A1627" s="565"/>
      <c r="B1627" s="565"/>
      <c r="C1627" s="565"/>
      <c r="D1627" s="565"/>
      <c r="E1627" s="978"/>
      <c r="F1627" s="979"/>
      <c r="G1627" s="979"/>
      <c r="H1627" s="565"/>
      <c r="I1627" s="565"/>
      <c r="J1627" s="980"/>
      <c r="K1627" s="980"/>
      <c r="L1627" s="565"/>
      <c r="M1627" s="565"/>
      <c r="N1627" s="565"/>
      <c r="O1627" s="565"/>
      <c r="P1627" s="565"/>
    </row>
    <row r="1628" spans="1:16" ht="18">
      <c r="A1628" s="565"/>
      <c r="B1628" s="565"/>
      <c r="C1628" s="565"/>
      <c r="D1628" s="565"/>
      <c r="E1628" s="978"/>
      <c r="F1628" s="979"/>
      <c r="G1628" s="979"/>
      <c r="H1628" s="565"/>
      <c r="I1628" s="565"/>
      <c r="J1628" s="980"/>
      <c r="K1628" s="980"/>
      <c r="L1628" s="565"/>
      <c r="M1628" s="565"/>
      <c r="N1628" s="565"/>
      <c r="O1628" s="565"/>
      <c r="P1628" s="565"/>
    </row>
    <row r="1629" spans="1:16" ht="18">
      <c r="A1629" s="565"/>
      <c r="B1629" s="565"/>
      <c r="C1629" s="565"/>
      <c r="D1629" s="565"/>
      <c r="E1629" s="565"/>
      <c r="F1629" s="981"/>
      <c r="G1629" s="981"/>
      <c r="H1629" s="565"/>
      <c r="I1629" s="565"/>
      <c r="J1629" s="980"/>
      <c r="K1629" s="980"/>
      <c r="L1629" s="565"/>
      <c r="M1629" s="565"/>
      <c r="N1629" s="565"/>
      <c r="O1629" s="565"/>
      <c r="P1629" s="565"/>
    </row>
    <row r="1630" spans="1:16" ht="18">
      <c r="A1630" s="565"/>
      <c r="B1630" s="565"/>
      <c r="C1630" s="565"/>
      <c r="D1630" s="565"/>
      <c r="E1630" s="565"/>
      <c r="F1630" s="981"/>
      <c r="G1630" s="981"/>
      <c r="H1630" s="565"/>
      <c r="I1630" s="565"/>
      <c r="J1630" s="980"/>
      <c r="K1630" s="980"/>
      <c r="L1630" s="565"/>
      <c r="M1630" s="565"/>
      <c r="N1630" s="565"/>
      <c r="O1630" s="565"/>
      <c r="P1630" s="565"/>
    </row>
    <row r="1631" spans="1:16" ht="18">
      <c r="A1631" s="565"/>
      <c r="B1631" s="565"/>
      <c r="C1631" s="565"/>
      <c r="D1631" s="565"/>
      <c r="E1631" s="978"/>
      <c r="F1631" s="979"/>
      <c r="G1631" s="979"/>
      <c r="H1631" s="565"/>
      <c r="I1631" s="565"/>
      <c r="J1631" s="980"/>
      <c r="K1631" s="980"/>
      <c r="L1631" s="565"/>
      <c r="M1631" s="565"/>
      <c r="N1631" s="565"/>
      <c r="O1631" s="565"/>
      <c r="P1631" s="565"/>
    </row>
    <row r="1632" spans="1:16" ht="18">
      <c r="A1632" s="565"/>
      <c r="B1632" s="565"/>
      <c r="C1632" s="565"/>
      <c r="D1632" s="978"/>
      <c r="E1632" s="978"/>
      <c r="F1632" s="981"/>
      <c r="G1632" s="981"/>
      <c r="H1632" s="565"/>
      <c r="I1632" s="565"/>
      <c r="J1632" s="565"/>
      <c r="K1632" s="565"/>
      <c r="L1632" s="565"/>
      <c r="M1632" s="565"/>
      <c r="N1632" s="565"/>
      <c r="O1632" s="565"/>
      <c r="P1632" s="565"/>
    </row>
    <row r="1633" spans="1:16" ht="18">
      <c r="A1633" s="565"/>
      <c r="B1633" s="565"/>
      <c r="C1633" s="565"/>
      <c r="D1633" s="565"/>
      <c r="E1633" s="978"/>
      <c r="F1633" s="981"/>
      <c r="G1633" s="981"/>
      <c r="H1633" s="565"/>
      <c r="I1633" s="565"/>
      <c r="J1633" s="980"/>
      <c r="K1633" s="980"/>
      <c r="L1633" s="565"/>
      <c r="M1633" s="565"/>
      <c r="N1633" s="565"/>
      <c r="O1633" s="565"/>
      <c r="P1633" s="565"/>
    </row>
    <row r="1634" spans="1:16" ht="18">
      <c r="A1634" s="565"/>
      <c r="B1634" s="565"/>
      <c r="C1634" s="565"/>
      <c r="D1634" s="978"/>
      <c r="E1634" s="978"/>
      <c r="F1634" s="981"/>
      <c r="G1634" s="981"/>
      <c r="H1634" s="565"/>
      <c r="I1634" s="565"/>
      <c r="J1634" s="565"/>
      <c r="K1634" s="565"/>
      <c r="L1634" s="565"/>
      <c r="M1634" s="565"/>
      <c r="N1634" s="565"/>
      <c r="O1634" s="565"/>
      <c r="P1634" s="565"/>
    </row>
    <row r="1635" spans="1:16" ht="18">
      <c r="A1635" s="565"/>
      <c r="B1635" s="565"/>
      <c r="C1635" s="565"/>
      <c r="D1635" s="978"/>
      <c r="E1635" s="978"/>
      <c r="F1635" s="981"/>
      <c r="G1635" s="981"/>
      <c r="H1635" s="565"/>
      <c r="I1635" s="565"/>
      <c r="J1635" s="565"/>
      <c r="K1635" s="565"/>
      <c r="L1635" s="565"/>
      <c r="M1635" s="565"/>
      <c r="N1635" s="565"/>
      <c r="O1635" s="565"/>
      <c r="P1635" s="565"/>
    </row>
    <row r="1636" spans="1:16" ht="18">
      <c r="A1636" s="565"/>
      <c r="B1636" s="565"/>
      <c r="C1636" s="565"/>
      <c r="D1636" s="978"/>
      <c r="E1636" s="978"/>
      <c r="F1636" s="981"/>
      <c r="G1636" s="981"/>
      <c r="H1636" s="565"/>
      <c r="I1636" s="565"/>
      <c r="J1636" s="565"/>
      <c r="K1636" s="565"/>
      <c r="L1636" s="565"/>
      <c r="M1636" s="565"/>
      <c r="N1636" s="565"/>
      <c r="O1636" s="565"/>
      <c r="P1636" s="565"/>
    </row>
    <row r="1637" spans="1:16" ht="18">
      <c r="A1637" s="565"/>
      <c r="B1637" s="565"/>
      <c r="C1637" s="565"/>
      <c r="D1637" s="978"/>
      <c r="E1637" s="978"/>
      <c r="F1637" s="981"/>
      <c r="G1637" s="981"/>
      <c r="H1637" s="565"/>
      <c r="I1637" s="565"/>
      <c r="J1637" s="565"/>
      <c r="K1637" s="565"/>
      <c r="L1637" s="565"/>
      <c r="M1637" s="565"/>
      <c r="N1637" s="565"/>
      <c r="O1637" s="565"/>
      <c r="P1637" s="565"/>
    </row>
    <row r="1638" spans="1:16" ht="18">
      <c r="A1638" s="565"/>
      <c r="B1638" s="565"/>
      <c r="C1638" s="565"/>
      <c r="D1638" s="978"/>
      <c r="E1638" s="978"/>
      <c r="F1638" s="981"/>
      <c r="G1638" s="981"/>
      <c r="H1638" s="565"/>
      <c r="I1638" s="565"/>
      <c r="J1638" s="565"/>
      <c r="K1638" s="565"/>
      <c r="L1638" s="565"/>
      <c r="M1638" s="565"/>
      <c r="N1638" s="565"/>
      <c r="O1638" s="565"/>
      <c r="P1638" s="565"/>
    </row>
    <row r="1639" spans="1:16" ht="18">
      <c r="A1639" s="565"/>
      <c r="B1639" s="565"/>
      <c r="C1639" s="565"/>
      <c r="D1639" s="978"/>
      <c r="E1639" s="978"/>
      <c r="F1639" s="981"/>
      <c r="G1639" s="981"/>
      <c r="H1639" s="565"/>
      <c r="I1639" s="565"/>
      <c r="J1639" s="565"/>
      <c r="K1639" s="565"/>
      <c r="L1639" s="565"/>
      <c r="M1639" s="565"/>
      <c r="N1639" s="565"/>
      <c r="O1639" s="565"/>
      <c r="P1639" s="565"/>
    </row>
    <row r="1640" spans="1:16" ht="18">
      <c r="A1640" s="565"/>
      <c r="B1640" s="565"/>
      <c r="C1640" s="565"/>
      <c r="D1640" s="978"/>
      <c r="E1640" s="978"/>
      <c r="F1640" s="981"/>
      <c r="G1640" s="981"/>
      <c r="H1640" s="565"/>
      <c r="I1640" s="565"/>
      <c r="J1640" s="565"/>
      <c r="K1640" s="565"/>
      <c r="L1640" s="565"/>
      <c r="M1640" s="565"/>
      <c r="N1640" s="565"/>
      <c r="O1640" s="565"/>
      <c r="P1640" s="565"/>
    </row>
    <row r="1641" spans="1:16" ht="18">
      <c r="A1641" s="565"/>
      <c r="B1641" s="565"/>
      <c r="C1641" s="565"/>
      <c r="D1641" s="978"/>
      <c r="E1641" s="978"/>
      <c r="F1641" s="981"/>
      <c r="G1641" s="981"/>
      <c r="H1641" s="565"/>
      <c r="I1641" s="565"/>
      <c r="J1641" s="565"/>
      <c r="K1641" s="565"/>
      <c r="L1641" s="565"/>
      <c r="M1641" s="565"/>
      <c r="N1641" s="565"/>
      <c r="O1641" s="565"/>
      <c r="P1641" s="565"/>
    </row>
    <row r="1642" spans="1:16" ht="18">
      <c r="A1642" s="565"/>
      <c r="B1642" s="565"/>
      <c r="C1642" s="565"/>
      <c r="D1642" s="978"/>
      <c r="E1642" s="978"/>
      <c r="F1642" s="981"/>
      <c r="G1642" s="981"/>
      <c r="H1642" s="565"/>
      <c r="I1642" s="565"/>
      <c r="J1642" s="565"/>
      <c r="K1642" s="565"/>
      <c r="L1642" s="565"/>
      <c r="M1642" s="565"/>
      <c r="N1642" s="565"/>
      <c r="O1642" s="565"/>
      <c r="P1642" s="565"/>
    </row>
    <row r="1643" spans="1:16" ht="18">
      <c r="A1643" s="565"/>
      <c r="B1643" s="565"/>
      <c r="C1643" s="565"/>
      <c r="D1643" s="978"/>
      <c r="E1643" s="978"/>
      <c r="F1643" s="981"/>
      <c r="G1643" s="981"/>
      <c r="H1643" s="565"/>
      <c r="I1643" s="565"/>
      <c r="J1643" s="565"/>
      <c r="K1643" s="565"/>
      <c r="L1643" s="565"/>
      <c r="M1643" s="565"/>
      <c r="N1643" s="565"/>
      <c r="O1643" s="565"/>
      <c r="P1643" s="565"/>
    </row>
    <row r="1644" spans="1:16" ht="18">
      <c r="A1644" s="565"/>
      <c r="B1644" s="565"/>
      <c r="C1644" s="565"/>
      <c r="D1644" s="978"/>
      <c r="E1644" s="978"/>
      <c r="F1644" s="981"/>
      <c r="G1644" s="981"/>
      <c r="H1644" s="565"/>
      <c r="I1644" s="565"/>
      <c r="J1644" s="565"/>
      <c r="K1644" s="565"/>
      <c r="L1644" s="565"/>
      <c r="M1644" s="565"/>
      <c r="N1644" s="565"/>
      <c r="O1644" s="565"/>
      <c r="P1644" s="565"/>
    </row>
    <row r="1645" spans="1:16" ht="18">
      <c r="A1645" s="565"/>
      <c r="B1645" s="565"/>
      <c r="C1645" s="565"/>
      <c r="D1645" s="565"/>
      <c r="E1645" s="978"/>
      <c r="F1645" s="981"/>
      <c r="G1645" s="979"/>
      <c r="H1645" s="565"/>
      <c r="I1645" s="565"/>
      <c r="J1645" s="565"/>
      <c r="K1645" s="980"/>
      <c r="L1645" s="565"/>
      <c r="M1645" s="565"/>
      <c r="N1645" s="565"/>
      <c r="O1645" s="565"/>
      <c r="P1645" s="565"/>
    </row>
    <row r="1646" spans="1:16" ht="18">
      <c r="A1646" s="565"/>
      <c r="B1646" s="565"/>
      <c r="C1646" s="565"/>
      <c r="D1646" s="565"/>
      <c r="E1646" s="565"/>
      <c r="F1646" s="981"/>
      <c r="G1646" s="981"/>
      <c r="H1646" s="565"/>
      <c r="I1646" s="565"/>
      <c r="J1646" s="565"/>
      <c r="K1646" s="980"/>
      <c r="L1646" s="565"/>
      <c r="M1646" s="565"/>
      <c r="N1646" s="565"/>
      <c r="O1646" s="565"/>
      <c r="P1646" s="565"/>
    </row>
    <row r="1647" spans="1:16" ht="18">
      <c r="A1647" s="565"/>
      <c r="B1647" s="565"/>
      <c r="C1647" s="565"/>
      <c r="D1647" s="565"/>
      <c r="E1647" s="565"/>
      <c r="F1647" s="981"/>
      <c r="G1647" s="981"/>
      <c r="H1647" s="565"/>
      <c r="I1647" s="565"/>
      <c r="J1647" s="565"/>
      <c r="K1647" s="980"/>
      <c r="L1647" s="565"/>
      <c r="M1647" s="565"/>
      <c r="N1647" s="565"/>
      <c r="O1647" s="565"/>
      <c r="P1647" s="565"/>
    </row>
    <row r="1648" spans="1:16" ht="18">
      <c r="A1648" s="565"/>
      <c r="B1648" s="565"/>
      <c r="C1648" s="565"/>
      <c r="D1648" s="565"/>
      <c r="E1648" s="978"/>
      <c r="F1648" s="981"/>
      <c r="G1648" s="979"/>
      <c r="H1648" s="565"/>
      <c r="I1648" s="565"/>
      <c r="J1648" s="565"/>
      <c r="K1648" s="980"/>
      <c r="L1648" s="565"/>
      <c r="M1648" s="565"/>
      <c r="N1648" s="565"/>
      <c r="O1648" s="565"/>
      <c r="P1648" s="565"/>
    </row>
    <row r="1649" spans="1:16" ht="18">
      <c r="A1649" s="565"/>
      <c r="B1649" s="565"/>
      <c r="C1649" s="565"/>
      <c r="D1649" s="978"/>
      <c r="E1649" s="978"/>
      <c r="F1649" s="981"/>
      <c r="G1649" s="981"/>
      <c r="H1649" s="565"/>
      <c r="I1649" s="565"/>
      <c r="J1649" s="565"/>
      <c r="K1649" s="565"/>
      <c r="L1649" s="565"/>
      <c r="M1649" s="565"/>
      <c r="N1649" s="565"/>
      <c r="O1649" s="565"/>
      <c r="P1649" s="565"/>
    </row>
    <row r="1650" spans="1:16" ht="18">
      <c r="A1650" s="565"/>
      <c r="B1650" s="565"/>
      <c r="C1650" s="565"/>
      <c r="D1650" s="565"/>
      <c r="E1650" s="978"/>
      <c r="F1650" s="981"/>
      <c r="G1650" s="981"/>
      <c r="H1650" s="565"/>
      <c r="I1650" s="565"/>
      <c r="J1650" s="565"/>
      <c r="K1650" s="980"/>
      <c r="L1650" s="565"/>
      <c r="M1650" s="565"/>
      <c r="N1650" s="565"/>
      <c r="O1650" s="565"/>
      <c r="P1650" s="565"/>
    </row>
    <row r="1651" spans="1:16" ht="18">
      <c r="A1651" s="565"/>
      <c r="B1651" s="565"/>
      <c r="C1651" s="565"/>
      <c r="D1651" s="978"/>
      <c r="E1651" s="978"/>
      <c r="F1651" s="981"/>
      <c r="G1651" s="981"/>
      <c r="H1651" s="565"/>
      <c r="I1651" s="565"/>
      <c r="J1651" s="565"/>
      <c r="K1651" s="565"/>
      <c r="L1651" s="565"/>
      <c r="M1651" s="565"/>
      <c r="N1651" s="565"/>
      <c r="O1651" s="565"/>
      <c r="P1651" s="565"/>
    </row>
    <row r="1652" spans="1:16" ht="18">
      <c r="A1652" s="565"/>
      <c r="B1652" s="565"/>
      <c r="C1652" s="565"/>
      <c r="D1652" s="978"/>
      <c r="E1652" s="978"/>
      <c r="F1652" s="981"/>
      <c r="G1652" s="981"/>
      <c r="H1652" s="565"/>
      <c r="I1652" s="565"/>
      <c r="J1652" s="565"/>
      <c r="K1652" s="565"/>
      <c r="L1652" s="565"/>
      <c r="M1652" s="565"/>
      <c r="N1652" s="565"/>
      <c r="O1652" s="565"/>
      <c r="P1652" s="565"/>
    </row>
    <row r="1653" spans="1:16" ht="18">
      <c r="A1653" s="565"/>
      <c r="B1653" s="565"/>
      <c r="C1653" s="565"/>
      <c r="D1653" s="978"/>
      <c r="E1653" s="978"/>
      <c r="F1653" s="981"/>
      <c r="G1653" s="981"/>
      <c r="H1653" s="565"/>
      <c r="I1653" s="565"/>
      <c r="J1653" s="565"/>
      <c r="K1653" s="565"/>
      <c r="L1653" s="565"/>
      <c r="M1653" s="565"/>
      <c r="N1653" s="565"/>
      <c r="O1653" s="565"/>
      <c r="P1653" s="565"/>
    </row>
    <row r="1654" spans="1:16" ht="18">
      <c r="A1654" s="565"/>
      <c r="B1654" s="565"/>
      <c r="C1654" s="565"/>
      <c r="D1654" s="978"/>
      <c r="E1654" s="978"/>
      <c r="F1654" s="981"/>
      <c r="G1654" s="981"/>
      <c r="H1654" s="565"/>
      <c r="I1654" s="565"/>
      <c r="J1654" s="565"/>
      <c r="K1654" s="565"/>
      <c r="L1654" s="565"/>
      <c r="M1654" s="565"/>
      <c r="N1654" s="565"/>
      <c r="O1654" s="565"/>
      <c r="P1654" s="565"/>
    </row>
    <row r="1655" spans="1:16" ht="18">
      <c r="A1655" s="565"/>
      <c r="B1655" s="565"/>
      <c r="C1655" s="565"/>
      <c r="D1655" s="978"/>
      <c r="E1655" s="978"/>
      <c r="F1655" s="981"/>
      <c r="G1655" s="981"/>
      <c r="H1655" s="565"/>
      <c r="I1655" s="565"/>
      <c r="J1655" s="565"/>
      <c r="K1655" s="565"/>
      <c r="L1655" s="565"/>
      <c r="M1655" s="565"/>
      <c r="N1655" s="565"/>
      <c r="O1655" s="565"/>
      <c r="P1655" s="565"/>
    </row>
    <row r="1656" spans="1:16" ht="18">
      <c r="A1656" s="565"/>
      <c r="B1656" s="565"/>
      <c r="C1656" s="565"/>
      <c r="D1656" s="978"/>
      <c r="E1656" s="978"/>
      <c r="F1656" s="981"/>
      <c r="G1656" s="981"/>
      <c r="H1656" s="565"/>
      <c r="I1656" s="565"/>
      <c r="J1656" s="565"/>
      <c r="K1656" s="565"/>
      <c r="L1656" s="565"/>
      <c r="M1656" s="565"/>
      <c r="N1656" s="565"/>
      <c r="O1656" s="565"/>
      <c r="P1656" s="565"/>
    </row>
    <row r="1657" spans="1:16" ht="18">
      <c r="A1657" s="565"/>
      <c r="B1657" s="565"/>
      <c r="C1657" s="565"/>
      <c r="D1657" s="978"/>
      <c r="E1657" s="978"/>
      <c r="F1657" s="981"/>
      <c r="G1657" s="981"/>
      <c r="H1657" s="565"/>
      <c r="I1657" s="565"/>
      <c r="J1657" s="565"/>
      <c r="K1657" s="565"/>
      <c r="L1657" s="565"/>
      <c r="M1657" s="565"/>
      <c r="N1657" s="565"/>
      <c r="O1657" s="565"/>
      <c r="P1657" s="565"/>
    </row>
    <row r="1658" spans="1:16" ht="18">
      <c r="A1658" s="565"/>
      <c r="B1658" s="565"/>
      <c r="C1658" s="565"/>
      <c r="D1658" s="978"/>
      <c r="E1658" s="978"/>
      <c r="F1658" s="981"/>
      <c r="G1658" s="981"/>
      <c r="H1658" s="565"/>
      <c r="I1658" s="565"/>
      <c r="J1658" s="565"/>
      <c r="K1658" s="565"/>
      <c r="L1658" s="565"/>
      <c r="M1658" s="565"/>
      <c r="N1658" s="565"/>
      <c r="O1658" s="565"/>
      <c r="P1658" s="565"/>
    </row>
    <row r="1659" spans="1:16" ht="18">
      <c r="A1659" s="565"/>
      <c r="B1659" s="565"/>
      <c r="C1659" s="565"/>
      <c r="D1659" s="978"/>
      <c r="E1659" s="978"/>
      <c r="F1659" s="981"/>
      <c r="G1659" s="981"/>
      <c r="H1659" s="565"/>
      <c r="I1659" s="565"/>
      <c r="J1659" s="565"/>
      <c r="K1659" s="565"/>
      <c r="L1659" s="565"/>
      <c r="M1659" s="565"/>
      <c r="N1659" s="565"/>
      <c r="O1659" s="565"/>
      <c r="P1659" s="565"/>
    </row>
    <row r="1660" spans="1:16" ht="18">
      <c r="A1660" s="565"/>
      <c r="B1660" s="565"/>
      <c r="C1660" s="565"/>
      <c r="D1660" s="978"/>
      <c r="E1660" s="978"/>
      <c r="F1660" s="981"/>
      <c r="G1660" s="981"/>
      <c r="H1660" s="565"/>
      <c r="I1660" s="565"/>
      <c r="J1660" s="565"/>
      <c r="K1660" s="565"/>
      <c r="L1660" s="565"/>
      <c r="M1660" s="565"/>
      <c r="N1660" s="565"/>
      <c r="O1660" s="565"/>
      <c r="P1660" s="565"/>
    </row>
    <row r="1661" spans="1:16" ht="18">
      <c r="A1661" s="565"/>
      <c r="B1661" s="565"/>
      <c r="C1661" s="565"/>
      <c r="D1661" s="565"/>
      <c r="E1661" s="978"/>
      <c r="F1661" s="981"/>
      <c r="G1661" s="979"/>
      <c r="H1661" s="565"/>
      <c r="I1661" s="565"/>
      <c r="J1661" s="565"/>
      <c r="K1661" s="980"/>
      <c r="L1661" s="565"/>
      <c r="M1661" s="565"/>
      <c r="N1661" s="565"/>
      <c r="O1661" s="565"/>
      <c r="P1661" s="565"/>
    </row>
    <row r="1662" spans="1:16" ht="18">
      <c r="A1662" s="565"/>
      <c r="B1662" s="565"/>
      <c r="C1662" s="565"/>
      <c r="D1662" s="565"/>
      <c r="E1662" s="978"/>
      <c r="F1662" s="981"/>
      <c r="G1662" s="981"/>
      <c r="H1662" s="565"/>
      <c r="I1662" s="565"/>
      <c r="J1662" s="565"/>
      <c r="K1662" s="565"/>
      <c r="L1662" s="565"/>
      <c r="M1662" s="565"/>
      <c r="N1662" s="565"/>
      <c r="O1662" s="565"/>
      <c r="P1662" s="565"/>
    </row>
    <row r="1663" spans="1:16" ht="18">
      <c r="A1663" s="565"/>
      <c r="B1663" s="565"/>
      <c r="C1663" s="565"/>
      <c r="D1663" s="565"/>
      <c r="E1663" s="978"/>
      <c r="F1663" s="981"/>
      <c r="G1663" s="981"/>
      <c r="H1663" s="565"/>
      <c r="I1663" s="565"/>
      <c r="J1663" s="565"/>
      <c r="K1663" s="565"/>
      <c r="L1663" s="565"/>
      <c r="M1663" s="565"/>
      <c r="N1663" s="565"/>
      <c r="O1663" s="565"/>
      <c r="P1663" s="565"/>
    </row>
    <row r="1664" spans="1:16" ht="18">
      <c r="A1664" s="565"/>
      <c r="B1664" s="565"/>
      <c r="C1664" s="565"/>
      <c r="D1664" s="565"/>
      <c r="E1664" s="978"/>
      <c r="F1664" s="981"/>
      <c r="G1664" s="981"/>
      <c r="H1664" s="565"/>
      <c r="I1664" s="565"/>
      <c r="J1664" s="565"/>
      <c r="K1664" s="980"/>
      <c r="L1664" s="565"/>
      <c r="M1664" s="565"/>
      <c r="N1664" s="565"/>
      <c r="O1664" s="565"/>
      <c r="P1664" s="565"/>
    </row>
    <row r="1665" spans="1:16" ht="18">
      <c r="A1665" s="565"/>
      <c r="B1665" s="565"/>
      <c r="C1665" s="565"/>
      <c r="D1665" s="978"/>
      <c r="E1665" s="978"/>
      <c r="F1665" s="981"/>
      <c r="G1665" s="981"/>
      <c r="H1665" s="565"/>
      <c r="I1665" s="565"/>
      <c r="J1665" s="565"/>
      <c r="K1665" s="565"/>
      <c r="L1665" s="565"/>
      <c r="M1665" s="565"/>
      <c r="N1665" s="565"/>
      <c r="O1665" s="565"/>
      <c r="P1665" s="565"/>
    </row>
    <row r="1666" spans="1:16" ht="18">
      <c r="A1666" s="565"/>
      <c r="B1666" s="565"/>
      <c r="C1666" s="565"/>
      <c r="D1666" s="565"/>
      <c r="E1666" s="565"/>
      <c r="F1666" s="981"/>
      <c r="G1666" s="981"/>
      <c r="H1666" s="565"/>
      <c r="I1666" s="565"/>
      <c r="J1666" s="565"/>
      <c r="K1666" s="980"/>
      <c r="L1666" s="565"/>
      <c r="M1666" s="565"/>
      <c r="N1666" s="565"/>
      <c r="O1666" s="565"/>
      <c r="P1666" s="565"/>
    </row>
    <row r="1667" spans="1:16" ht="18">
      <c r="A1667" s="565"/>
      <c r="B1667" s="565"/>
      <c r="C1667" s="565"/>
      <c r="D1667" s="978"/>
      <c r="E1667" s="978"/>
      <c r="F1667" s="981"/>
      <c r="G1667" s="981"/>
      <c r="H1667" s="565"/>
      <c r="I1667" s="565"/>
      <c r="J1667" s="565"/>
      <c r="K1667" s="565"/>
      <c r="L1667" s="565"/>
      <c r="M1667" s="565"/>
      <c r="N1667" s="565"/>
      <c r="O1667" s="565"/>
      <c r="P1667" s="565"/>
    </row>
    <row r="1668" spans="1:16" ht="18">
      <c r="A1668" s="565"/>
      <c r="B1668" s="565"/>
      <c r="C1668" s="565"/>
      <c r="D1668" s="978"/>
      <c r="E1668" s="978"/>
      <c r="F1668" s="981"/>
      <c r="G1668" s="981"/>
      <c r="H1668" s="565"/>
      <c r="I1668" s="565"/>
      <c r="J1668" s="565"/>
      <c r="K1668" s="565"/>
      <c r="L1668" s="565"/>
      <c r="M1668" s="565"/>
      <c r="N1668" s="565"/>
      <c r="O1668" s="565"/>
      <c r="P1668" s="565"/>
    </row>
    <row r="1669" spans="1:16" ht="18">
      <c r="A1669" s="565"/>
      <c r="B1669" s="565"/>
      <c r="C1669" s="565"/>
      <c r="D1669" s="978"/>
      <c r="E1669" s="978"/>
      <c r="F1669" s="981"/>
      <c r="G1669" s="981"/>
      <c r="H1669" s="565"/>
      <c r="I1669" s="565"/>
      <c r="J1669" s="565"/>
      <c r="K1669" s="565"/>
      <c r="L1669" s="565"/>
      <c r="M1669" s="565"/>
      <c r="N1669" s="565"/>
      <c r="O1669" s="565"/>
      <c r="P1669" s="565"/>
    </row>
    <row r="1670" spans="1:16" ht="18">
      <c r="A1670" s="565"/>
      <c r="B1670" s="565"/>
      <c r="C1670" s="565"/>
      <c r="D1670" s="978"/>
      <c r="E1670" s="978"/>
      <c r="F1670" s="981"/>
      <c r="G1670" s="981"/>
      <c r="H1670" s="565"/>
      <c r="I1670" s="565"/>
      <c r="J1670" s="565"/>
      <c r="K1670" s="565"/>
      <c r="L1670" s="565"/>
      <c r="M1670" s="565"/>
      <c r="N1670" s="565"/>
      <c r="O1670" s="565"/>
      <c r="P1670" s="565"/>
    </row>
    <row r="1671" spans="1:16" ht="18">
      <c r="A1671" s="565"/>
      <c r="B1671" s="565"/>
      <c r="C1671" s="565"/>
      <c r="D1671" s="978"/>
      <c r="E1671" s="978"/>
      <c r="F1671" s="981"/>
      <c r="G1671" s="981"/>
      <c r="H1671" s="565"/>
      <c r="I1671" s="565"/>
      <c r="J1671" s="565"/>
      <c r="K1671" s="565"/>
      <c r="L1671" s="565"/>
      <c r="M1671" s="565"/>
      <c r="N1671" s="565"/>
      <c r="O1671" s="565"/>
      <c r="P1671" s="565"/>
    </row>
    <row r="1672" spans="1:16" ht="18">
      <c r="A1672" s="565"/>
      <c r="B1672" s="565"/>
      <c r="C1672" s="565"/>
      <c r="D1672" s="978"/>
      <c r="E1672" s="978"/>
      <c r="F1672" s="981"/>
      <c r="G1672" s="981"/>
      <c r="H1672" s="565"/>
      <c r="I1672" s="565"/>
      <c r="J1672" s="565"/>
      <c r="K1672" s="565"/>
      <c r="L1672" s="565"/>
      <c r="M1672" s="565"/>
      <c r="N1672" s="565"/>
      <c r="O1672" s="565"/>
      <c r="P1672" s="565"/>
    </row>
    <row r="1673" spans="1:16" ht="18">
      <c r="A1673" s="565"/>
      <c r="B1673" s="565"/>
      <c r="C1673" s="565"/>
      <c r="D1673" s="978"/>
      <c r="E1673" s="978"/>
      <c r="F1673" s="981"/>
      <c r="G1673" s="981"/>
      <c r="H1673" s="565"/>
      <c r="I1673" s="565"/>
      <c r="J1673" s="565"/>
      <c r="K1673" s="565"/>
      <c r="L1673" s="565"/>
      <c r="M1673" s="565"/>
      <c r="N1673" s="565"/>
      <c r="O1673" s="565"/>
      <c r="P1673" s="565"/>
    </row>
    <row r="1674" spans="1:16" ht="18">
      <c r="A1674" s="565"/>
      <c r="B1674" s="565"/>
      <c r="C1674" s="565"/>
      <c r="D1674" s="978"/>
      <c r="E1674" s="978"/>
      <c r="F1674" s="981"/>
      <c r="G1674" s="981"/>
      <c r="H1674" s="565"/>
      <c r="I1674" s="565"/>
      <c r="J1674" s="565"/>
      <c r="K1674" s="565"/>
      <c r="L1674" s="565"/>
      <c r="M1674" s="565"/>
      <c r="N1674" s="565"/>
      <c r="O1674" s="565"/>
      <c r="P1674" s="565"/>
    </row>
    <row r="1675" spans="1:16" ht="18">
      <c r="A1675" s="565"/>
      <c r="B1675" s="565"/>
      <c r="C1675" s="565"/>
      <c r="D1675" s="978"/>
      <c r="E1675" s="978"/>
      <c r="F1675" s="981"/>
      <c r="G1675" s="981"/>
      <c r="H1675" s="565"/>
      <c r="I1675" s="565"/>
      <c r="J1675" s="565"/>
      <c r="K1675" s="565"/>
      <c r="L1675" s="565"/>
      <c r="M1675" s="565"/>
      <c r="N1675" s="565"/>
      <c r="O1675" s="565"/>
      <c r="P1675" s="565"/>
    </row>
    <row r="1676" spans="1:16" ht="18">
      <c r="A1676" s="565"/>
      <c r="B1676" s="565"/>
      <c r="C1676" s="565"/>
      <c r="D1676" s="978"/>
      <c r="E1676" s="978"/>
      <c r="F1676" s="981"/>
      <c r="G1676" s="981"/>
      <c r="H1676" s="565"/>
      <c r="I1676" s="565"/>
      <c r="J1676" s="565"/>
      <c r="K1676" s="565"/>
      <c r="L1676" s="565"/>
      <c r="M1676" s="565"/>
      <c r="N1676" s="565"/>
      <c r="O1676" s="565"/>
      <c r="P1676" s="565"/>
    </row>
    <row r="1677" spans="1:16" ht="18">
      <c r="A1677" s="565"/>
      <c r="B1677" s="565"/>
      <c r="C1677" s="565"/>
      <c r="D1677" s="978"/>
      <c r="E1677" s="978"/>
      <c r="F1677" s="981"/>
      <c r="G1677" s="981"/>
      <c r="H1677" s="565"/>
      <c r="I1677" s="565"/>
      <c r="J1677" s="565"/>
      <c r="K1677" s="565"/>
      <c r="L1677" s="565"/>
      <c r="M1677" s="565"/>
      <c r="N1677" s="565"/>
      <c r="O1677" s="565"/>
      <c r="P1677" s="565"/>
    </row>
    <row r="1678" spans="1:16" ht="18">
      <c r="A1678" s="565"/>
      <c r="B1678" s="565"/>
      <c r="C1678" s="565"/>
      <c r="D1678" s="978"/>
      <c r="E1678" s="978"/>
      <c r="F1678" s="981"/>
      <c r="G1678" s="981"/>
      <c r="H1678" s="565"/>
      <c r="I1678" s="565"/>
      <c r="J1678" s="565"/>
      <c r="K1678" s="565"/>
      <c r="L1678" s="565"/>
      <c r="M1678" s="565"/>
      <c r="N1678" s="565"/>
      <c r="O1678" s="565"/>
      <c r="P1678" s="565"/>
    </row>
    <row r="1679" spans="1:16" ht="18">
      <c r="A1679" s="565"/>
      <c r="B1679" s="565"/>
      <c r="C1679" s="565"/>
      <c r="D1679" s="978"/>
      <c r="E1679" s="978"/>
      <c r="F1679" s="981"/>
      <c r="G1679" s="981"/>
      <c r="H1679" s="565"/>
      <c r="I1679" s="565"/>
      <c r="J1679" s="565"/>
      <c r="K1679" s="565"/>
      <c r="L1679" s="565"/>
      <c r="M1679" s="565"/>
      <c r="N1679" s="565"/>
      <c r="O1679" s="565"/>
      <c r="P1679" s="565"/>
    </row>
    <row r="1680" spans="1:16" ht="18">
      <c r="A1680" s="565"/>
      <c r="B1680" s="565"/>
      <c r="C1680" s="565"/>
      <c r="D1680" s="978"/>
      <c r="E1680" s="978"/>
      <c r="F1680" s="981"/>
      <c r="G1680" s="981"/>
      <c r="H1680" s="565"/>
      <c r="I1680" s="565"/>
      <c r="J1680" s="565"/>
      <c r="K1680" s="565"/>
      <c r="L1680" s="565"/>
      <c r="M1680" s="565"/>
      <c r="N1680" s="565"/>
      <c r="O1680" s="565"/>
      <c r="P1680" s="565"/>
    </row>
    <row r="1681" spans="1:16" ht="18">
      <c r="A1681" s="565"/>
      <c r="B1681" s="565"/>
      <c r="C1681" s="565"/>
      <c r="D1681" s="978"/>
      <c r="E1681" s="978"/>
      <c r="F1681" s="981"/>
      <c r="G1681" s="981"/>
      <c r="H1681" s="565"/>
      <c r="I1681" s="565"/>
      <c r="J1681" s="565"/>
      <c r="K1681" s="565"/>
      <c r="L1681" s="565"/>
      <c r="M1681" s="565"/>
      <c r="N1681" s="565"/>
      <c r="O1681" s="565"/>
      <c r="P1681" s="565"/>
    </row>
    <row r="1682" spans="1:16" ht="18">
      <c r="A1682" s="565"/>
      <c r="B1682" s="565"/>
      <c r="C1682" s="565"/>
      <c r="D1682" s="978"/>
      <c r="E1682" s="978"/>
      <c r="F1682" s="981"/>
      <c r="G1682" s="981"/>
      <c r="H1682" s="565"/>
      <c r="I1682" s="565"/>
      <c r="J1682" s="565"/>
      <c r="K1682" s="565"/>
      <c r="L1682" s="565"/>
      <c r="M1682" s="565"/>
      <c r="N1682" s="565"/>
      <c r="O1682" s="565"/>
      <c r="P1682" s="565"/>
    </row>
    <row r="1683" spans="1:16" ht="18">
      <c r="A1683" s="565"/>
      <c r="B1683" s="565"/>
      <c r="C1683" s="565"/>
      <c r="D1683" s="978"/>
      <c r="E1683" s="978"/>
      <c r="F1683" s="981"/>
      <c r="G1683" s="981"/>
      <c r="H1683" s="565"/>
      <c r="I1683" s="565"/>
      <c r="J1683" s="565"/>
      <c r="K1683" s="565"/>
      <c r="L1683" s="565"/>
      <c r="M1683" s="565"/>
      <c r="N1683" s="565"/>
      <c r="O1683" s="565"/>
      <c r="P1683" s="565"/>
    </row>
    <row r="1684" spans="1:16" ht="18">
      <c r="A1684" s="565"/>
      <c r="B1684" s="565"/>
      <c r="C1684" s="565"/>
      <c r="D1684" s="978"/>
      <c r="E1684" s="978"/>
      <c r="F1684" s="981"/>
      <c r="G1684" s="981"/>
      <c r="H1684" s="565"/>
      <c r="I1684" s="565"/>
      <c r="J1684" s="565"/>
      <c r="K1684" s="565"/>
      <c r="L1684" s="565"/>
      <c r="M1684" s="565"/>
      <c r="N1684" s="565"/>
      <c r="O1684" s="565"/>
      <c r="P1684" s="565"/>
    </row>
    <row r="1685" spans="1:16" ht="18">
      <c r="A1685" s="565"/>
      <c r="B1685" s="565"/>
      <c r="C1685" s="565"/>
      <c r="D1685" s="978"/>
      <c r="E1685" s="978"/>
      <c r="F1685" s="981"/>
      <c r="G1685" s="981"/>
      <c r="H1685" s="565"/>
      <c r="I1685" s="565"/>
      <c r="J1685" s="565"/>
      <c r="K1685" s="565"/>
      <c r="L1685" s="565"/>
      <c r="M1685" s="565"/>
      <c r="N1685" s="565"/>
      <c r="O1685" s="565"/>
      <c r="P1685" s="565"/>
    </row>
    <row r="1686" spans="1:16" ht="18">
      <c r="A1686" s="565"/>
      <c r="B1686" s="565"/>
      <c r="C1686" s="565"/>
      <c r="D1686" s="978"/>
      <c r="E1686" s="978"/>
      <c r="F1686" s="981"/>
      <c r="G1686" s="981"/>
      <c r="H1686" s="565"/>
      <c r="I1686" s="565"/>
      <c r="J1686" s="565"/>
      <c r="K1686" s="565"/>
      <c r="L1686" s="565"/>
      <c r="M1686" s="565"/>
      <c r="N1686" s="565"/>
      <c r="O1686" s="565"/>
      <c r="P1686" s="565"/>
    </row>
    <row r="1687" spans="1:16" ht="18">
      <c r="A1687" s="565"/>
      <c r="B1687" s="565"/>
      <c r="C1687" s="565"/>
      <c r="D1687" s="978"/>
      <c r="E1687" s="978"/>
      <c r="F1687" s="981"/>
      <c r="G1687" s="981"/>
      <c r="H1687" s="565"/>
      <c r="I1687" s="565"/>
      <c r="J1687" s="565"/>
      <c r="K1687" s="565"/>
      <c r="L1687" s="565"/>
      <c r="M1687" s="565"/>
      <c r="N1687" s="565"/>
      <c r="O1687" s="565"/>
      <c r="P1687" s="565"/>
    </row>
    <row r="1688" spans="1:16" ht="18">
      <c r="A1688" s="565"/>
      <c r="B1688" s="565"/>
      <c r="C1688" s="565"/>
      <c r="D1688" s="978"/>
      <c r="E1688" s="978"/>
      <c r="F1688" s="981"/>
      <c r="G1688" s="981"/>
      <c r="H1688" s="565"/>
      <c r="I1688" s="565"/>
      <c r="J1688" s="565"/>
      <c r="K1688" s="565"/>
      <c r="L1688" s="565"/>
      <c r="M1688" s="565"/>
      <c r="N1688" s="565"/>
      <c r="O1688" s="565"/>
      <c r="P1688" s="565"/>
    </row>
    <row r="1689" spans="1:16" ht="18">
      <c r="A1689" s="565"/>
      <c r="B1689" s="565"/>
      <c r="C1689" s="565"/>
      <c r="D1689" s="978"/>
      <c r="E1689" s="978"/>
      <c r="F1689" s="981"/>
      <c r="G1689" s="981"/>
      <c r="H1689" s="565"/>
      <c r="I1689" s="565"/>
      <c r="J1689" s="565"/>
      <c r="K1689" s="565"/>
      <c r="L1689" s="565"/>
      <c r="M1689" s="565"/>
      <c r="N1689" s="565"/>
      <c r="O1689" s="565"/>
      <c r="P1689" s="565"/>
    </row>
    <row r="1690" spans="1:16" ht="18">
      <c r="A1690" s="565"/>
      <c r="B1690" s="565"/>
      <c r="C1690" s="565"/>
      <c r="D1690" s="978"/>
      <c r="E1690" s="978"/>
      <c r="F1690" s="981"/>
      <c r="G1690" s="981"/>
      <c r="H1690" s="565"/>
      <c r="I1690" s="565"/>
      <c r="J1690" s="565"/>
      <c r="K1690" s="565"/>
      <c r="L1690" s="565"/>
      <c r="M1690" s="565"/>
      <c r="N1690" s="565"/>
      <c r="O1690" s="565"/>
      <c r="P1690" s="565"/>
    </row>
    <row r="1691" spans="1:16" ht="18">
      <c r="A1691" s="565"/>
      <c r="B1691" s="565"/>
      <c r="C1691" s="565"/>
      <c r="D1691" s="978"/>
      <c r="E1691" s="978"/>
      <c r="F1691" s="981"/>
      <c r="G1691" s="981"/>
      <c r="H1691" s="565"/>
      <c r="I1691" s="565"/>
      <c r="J1691" s="565"/>
      <c r="K1691" s="565"/>
      <c r="L1691" s="565"/>
      <c r="M1691" s="565"/>
      <c r="N1691" s="565"/>
      <c r="O1691" s="565"/>
      <c r="P1691" s="565"/>
    </row>
    <row r="1692" spans="1:16" ht="18">
      <c r="A1692" s="565"/>
      <c r="B1692" s="565"/>
      <c r="C1692" s="565"/>
      <c r="D1692" s="978"/>
      <c r="E1692" s="978"/>
      <c r="F1692" s="981"/>
      <c r="G1692" s="981"/>
      <c r="H1692" s="565"/>
      <c r="I1692" s="565"/>
      <c r="J1692" s="565"/>
      <c r="K1692" s="565"/>
      <c r="L1692" s="565"/>
      <c r="M1692" s="565"/>
      <c r="N1692" s="565"/>
      <c r="O1692" s="565"/>
      <c r="P1692" s="565"/>
    </row>
    <row r="1693" spans="1:16" ht="18">
      <c r="A1693" s="565"/>
      <c r="B1693" s="565"/>
      <c r="C1693" s="565"/>
      <c r="D1693" s="978"/>
      <c r="E1693" s="978"/>
      <c r="F1693" s="981"/>
      <c r="G1693" s="981"/>
      <c r="H1693" s="565"/>
      <c r="I1693" s="565"/>
      <c r="J1693" s="565"/>
      <c r="K1693" s="565"/>
      <c r="L1693" s="565"/>
      <c r="M1693" s="565"/>
      <c r="N1693" s="565"/>
      <c r="O1693" s="565"/>
      <c r="P1693" s="565"/>
    </row>
    <row r="1694" spans="1:16" ht="18">
      <c r="A1694" s="565"/>
      <c r="B1694" s="565"/>
      <c r="C1694" s="565"/>
      <c r="D1694" s="978"/>
      <c r="E1694" s="978"/>
      <c r="F1694" s="981"/>
      <c r="G1694" s="981"/>
      <c r="H1694" s="565"/>
      <c r="I1694" s="565"/>
      <c r="J1694" s="565"/>
      <c r="K1694" s="565"/>
      <c r="L1694" s="565"/>
      <c r="M1694" s="565"/>
      <c r="N1694" s="565"/>
      <c r="O1694" s="565"/>
      <c r="P1694" s="565"/>
    </row>
    <row r="1695" spans="1:16" ht="18">
      <c r="A1695" s="565"/>
      <c r="B1695" s="565"/>
      <c r="C1695" s="565"/>
      <c r="D1695" s="978"/>
      <c r="E1695" s="978"/>
      <c r="F1695" s="981"/>
      <c r="G1695" s="981"/>
      <c r="H1695" s="565"/>
      <c r="I1695" s="565"/>
      <c r="J1695" s="565"/>
      <c r="K1695" s="565"/>
      <c r="L1695" s="565"/>
      <c r="M1695" s="565"/>
      <c r="N1695" s="565"/>
      <c r="O1695" s="565"/>
      <c r="P1695" s="565"/>
    </row>
    <row r="1696" spans="1:16" ht="18">
      <c r="A1696" s="565"/>
      <c r="B1696" s="565"/>
      <c r="C1696" s="565"/>
      <c r="D1696" s="978"/>
      <c r="E1696" s="978"/>
      <c r="F1696" s="981"/>
      <c r="G1696" s="981"/>
      <c r="H1696" s="565"/>
      <c r="I1696" s="565"/>
      <c r="J1696" s="565"/>
      <c r="K1696" s="565"/>
      <c r="L1696" s="565"/>
      <c r="M1696" s="565"/>
      <c r="N1696" s="565"/>
      <c r="O1696" s="565"/>
      <c r="P1696" s="565"/>
    </row>
    <row r="1697" spans="1:16" ht="18">
      <c r="A1697" s="565"/>
      <c r="B1697" s="565"/>
      <c r="C1697" s="565"/>
      <c r="D1697" s="978"/>
      <c r="E1697" s="978"/>
      <c r="F1697" s="981"/>
      <c r="G1697" s="981"/>
      <c r="H1697" s="565"/>
      <c r="I1697" s="565"/>
      <c r="J1697" s="565"/>
      <c r="K1697" s="565"/>
      <c r="L1697" s="565"/>
      <c r="M1697" s="565"/>
      <c r="N1697" s="565"/>
      <c r="O1697" s="565"/>
      <c r="P1697" s="565"/>
    </row>
    <row r="1698" spans="1:16" ht="18">
      <c r="A1698" s="565"/>
      <c r="B1698" s="565"/>
      <c r="C1698" s="565"/>
      <c r="D1698" s="978"/>
      <c r="E1698" s="978"/>
      <c r="F1698" s="981"/>
      <c r="G1698" s="981"/>
      <c r="H1698" s="565"/>
      <c r="I1698" s="565"/>
      <c r="J1698" s="565"/>
      <c r="K1698" s="565"/>
      <c r="L1698" s="565"/>
      <c r="M1698" s="565"/>
      <c r="N1698" s="565"/>
      <c r="O1698" s="565"/>
      <c r="P1698" s="565"/>
    </row>
    <row r="1699" spans="1:16" ht="18">
      <c r="A1699" s="565"/>
      <c r="B1699" s="565"/>
      <c r="C1699" s="565"/>
      <c r="D1699" s="978"/>
      <c r="E1699" s="978"/>
      <c r="F1699" s="981"/>
      <c r="G1699" s="981"/>
      <c r="H1699" s="565"/>
      <c r="I1699" s="565"/>
      <c r="J1699" s="565"/>
      <c r="K1699" s="565"/>
      <c r="L1699" s="565"/>
      <c r="M1699" s="565"/>
      <c r="N1699" s="565"/>
      <c r="O1699" s="565"/>
      <c r="P1699" s="565"/>
    </row>
    <row r="1700" spans="1:16" ht="18">
      <c r="A1700" s="565"/>
      <c r="B1700" s="565"/>
      <c r="C1700" s="565"/>
      <c r="D1700" s="978"/>
      <c r="E1700" s="978"/>
      <c r="F1700" s="981"/>
      <c r="G1700" s="981"/>
      <c r="H1700" s="565"/>
      <c r="I1700" s="565"/>
      <c r="J1700" s="565"/>
      <c r="K1700" s="565"/>
      <c r="L1700" s="565"/>
      <c r="M1700" s="565"/>
      <c r="N1700" s="565"/>
      <c r="O1700" s="565"/>
      <c r="P1700" s="565"/>
    </row>
    <row r="1701" spans="1:16" ht="18">
      <c r="A1701" s="565"/>
      <c r="B1701" s="565"/>
      <c r="C1701" s="565"/>
      <c r="D1701" s="978"/>
      <c r="E1701" s="978"/>
      <c r="F1701" s="981"/>
      <c r="G1701" s="981"/>
      <c r="H1701" s="565"/>
      <c r="I1701" s="565"/>
      <c r="J1701" s="565"/>
      <c r="K1701" s="565"/>
      <c r="L1701" s="565"/>
      <c r="M1701" s="565"/>
      <c r="N1701" s="565"/>
      <c r="O1701" s="565"/>
      <c r="P1701" s="565"/>
    </row>
    <row r="1702" spans="1:16" ht="18">
      <c r="A1702" s="565"/>
      <c r="B1702" s="565"/>
      <c r="C1702" s="565"/>
      <c r="D1702" s="978"/>
      <c r="E1702" s="978"/>
      <c r="F1702" s="981"/>
      <c r="G1702" s="981"/>
      <c r="H1702" s="565"/>
      <c r="I1702" s="565"/>
      <c r="J1702" s="565"/>
      <c r="K1702" s="565"/>
      <c r="L1702" s="565"/>
      <c r="M1702" s="565"/>
      <c r="N1702" s="565"/>
      <c r="O1702" s="565"/>
      <c r="P1702" s="565"/>
    </row>
    <row r="1703" spans="1:16" ht="18">
      <c r="A1703" s="565"/>
      <c r="B1703" s="565"/>
      <c r="C1703" s="565"/>
      <c r="D1703" s="978"/>
      <c r="E1703" s="978"/>
      <c r="F1703" s="981"/>
      <c r="G1703" s="981"/>
      <c r="H1703" s="565"/>
      <c r="I1703" s="565"/>
      <c r="J1703" s="565"/>
      <c r="K1703" s="565"/>
      <c r="L1703" s="565"/>
      <c r="M1703" s="565"/>
      <c r="N1703" s="565"/>
      <c r="O1703" s="565"/>
      <c r="P1703" s="565"/>
    </row>
    <row r="1704" spans="1:16" ht="18">
      <c r="A1704" s="565"/>
      <c r="B1704" s="565"/>
      <c r="C1704" s="565"/>
      <c r="D1704" s="978"/>
      <c r="E1704" s="978"/>
      <c r="F1704" s="981"/>
      <c r="G1704" s="981"/>
      <c r="H1704" s="565"/>
      <c r="I1704" s="565"/>
      <c r="J1704" s="565"/>
      <c r="K1704" s="565"/>
      <c r="L1704" s="565"/>
      <c r="M1704" s="565"/>
      <c r="N1704" s="565"/>
      <c r="O1704" s="565"/>
      <c r="P1704" s="565"/>
    </row>
    <row r="1705" spans="1:16" ht="18">
      <c r="A1705" s="565"/>
      <c r="B1705" s="565"/>
      <c r="C1705" s="565"/>
      <c r="D1705" s="978"/>
      <c r="E1705" s="978"/>
      <c r="F1705" s="981"/>
      <c r="G1705" s="981"/>
      <c r="H1705" s="565"/>
      <c r="I1705" s="565"/>
      <c r="J1705" s="565"/>
      <c r="K1705" s="565"/>
      <c r="L1705" s="565"/>
      <c r="M1705" s="565"/>
      <c r="N1705" s="565"/>
      <c r="O1705" s="565"/>
      <c r="P1705" s="565"/>
    </row>
    <row r="1706" spans="1:16" ht="18">
      <c r="A1706" s="565"/>
      <c r="B1706" s="565"/>
      <c r="C1706" s="565"/>
      <c r="D1706" s="978"/>
      <c r="E1706" s="978"/>
      <c r="F1706" s="981"/>
      <c r="G1706" s="981"/>
      <c r="H1706" s="565"/>
      <c r="I1706" s="565"/>
      <c r="J1706" s="565"/>
      <c r="K1706" s="565"/>
      <c r="L1706" s="565"/>
      <c r="M1706" s="565"/>
      <c r="N1706" s="565"/>
      <c r="O1706" s="565"/>
      <c r="P1706" s="565"/>
    </row>
    <row r="1707" spans="1:16" ht="18">
      <c r="A1707" s="565"/>
      <c r="B1707" s="565"/>
      <c r="C1707" s="565"/>
      <c r="D1707" s="978"/>
      <c r="E1707" s="978"/>
      <c r="F1707" s="981"/>
      <c r="G1707" s="981"/>
      <c r="H1707" s="565"/>
      <c r="I1707" s="565"/>
      <c r="J1707" s="565"/>
      <c r="K1707" s="565"/>
      <c r="L1707" s="565"/>
      <c r="M1707" s="565"/>
      <c r="N1707" s="565"/>
      <c r="O1707" s="565"/>
      <c r="P1707" s="565"/>
    </row>
    <row r="1708" spans="1:16" ht="18">
      <c r="A1708" s="565"/>
      <c r="B1708" s="565"/>
      <c r="C1708" s="565"/>
      <c r="D1708" s="978"/>
      <c r="E1708" s="978"/>
      <c r="F1708" s="981"/>
      <c r="G1708" s="981"/>
      <c r="H1708" s="565"/>
      <c r="I1708" s="565"/>
      <c r="J1708" s="565"/>
      <c r="K1708" s="565"/>
      <c r="L1708" s="565"/>
      <c r="M1708" s="565"/>
      <c r="N1708" s="565"/>
      <c r="O1708" s="565"/>
      <c r="P1708" s="565"/>
    </row>
    <row r="1709" spans="1:16" ht="18">
      <c r="A1709" s="565"/>
      <c r="B1709" s="565"/>
      <c r="C1709" s="565"/>
      <c r="D1709" s="978"/>
      <c r="E1709" s="978"/>
      <c r="F1709" s="981"/>
      <c r="G1709" s="981"/>
      <c r="H1709" s="565"/>
      <c r="I1709" s="565"/>
      <c r="J1709" s="565"/>
      <c r="K1709" s="565"/>
      <c r="L1709" s="565"/>
      <c r="M1709" s="565"/>
      <c r="N1709" s="565"/>
      <c r="O1709" s="565"/>
      <c r="P1709" s="565"/>
    </row>
    <row r="1710" spans="1:16" ht="18">
      <c r="A1710" s="565"/>
      <c r="B1710" s="565"/>
      <c r="C1710" s="565"/>
      <c r="D1710" s="978"/>
      <c r="E1710" s="978"/>
      <c r="F1710" s="981"/>
      <c r="G1710" s="981"/>
      <c r="H1710" s="565"/>
      <c r="I1710" s="565"/>
      <c r="J1710" s="565"/>
      <c r="K1710" s="565"/>
      <c r="L1710" s="565"/>
      <c r="M1710" s="565"/>
      <c r="N1710" s="565"/>
      <c r="O1710" s="565"/>
      <c r="P1710" s="565"/>
    </row>
    <row r="1711" spans="1:16" ht="18">
      <c r="A1711" s="565"/>
      <c r="B1711" s="565"/>
      <c r="C1711" s="565"/>
      <c r="D1711" s="978"/>
      <c r="E1711" s="978"/>
      <c r="F1711" s="981"/>
      <c r="G1711" s="981"/>
      <c r="H1711" s="565"/>
      <c r="I1711" s="565"/>
      <c r="J1711" s="565"/>
      <c r="K1711" s="565"/>
      <c r="L1711" s="565"/>
      <c r="M1711" s="565"/>
      <c r="N1711" s="565"/>
      <c r="O1711" s="565"/>
      <c r="P1711" s="565"/>
    </row>
    <row r="1712" spans="1:16" ht="18">
      <c r="A1712" s="565"/>
      <c r="B1712" s="565"/>
      <c r="C1712" s="565"/>
      <c r="D1712" s="978"/>
      <c r="E1712" s="978"/>
      <c r="F1712" s="981"/>
      <c r="G1712" s="981"/>
      <c r="H1712" s="565"/>
      <c r="I1712" s="565"/>
      <c r="J1712" s="565"/>
      <c r="K1712" s="565"/>
      <c r="L1712" s="565"/>
      <c r="M1712" s="565"/>
      <c r="N1712" s="565"/>
      <c r="O1712" s="565"/>
      <c r="P1712" s="565"/>
    </row>
    <row r="1713" spans="1:16" ht="18">
      <c r="A1713" s="565"/>
      <c r="B1713" s="565"/>
      <c r="C1713" s="565"/>
      <c r="D1713" s="978"/>
      <c r="E1713" s="978"/>
      <c r="F1713" s="981"/>
      <c r="G1713" s="981"/>
      <c r="H1713" s="565"/>
      <c r="I1713" s="565"/>
      <c r="J1713" s="565"/>
      <c r="K1713" s="565"/>
      <c r="L1713" s="565"/>
      <c r="M1713" s="565"/>
      <c r="N1713" s="565"/>
      <c r="O1713" s="565"/>
      <c r="P1713" s="565"/>
    </row>
    <row r="1714" spans="1:16" ht="18">
      <c r="A1714" s="565"/>
      <c r="B1714" s="565"/>
      <c r="C1714" s="565"/>
      <c r="D1714" s="978"/>
      <c r="E1714" s="978"/>
      <c r="F1714" s="981"/>
      <c r="G1714" s="981"/>
      <c r="H1714" s="565"/>
      <c r="I1714" s="565"/>
      <c r="J1714" s="565"/>
      <c r="K1714" s="565"/>
      <c r="L1714" s="565"/>
      <c r="M1714" s="565"/>
      <c r="N1714" s="565"/>
      <c r="O1714" s="565"/>
      <c r="P1714" s="565"/>
    </row>
    <row r="1715" spans="1:16" ht="18">
      <c r="A1715" s="565"/>
      <c r="B1715" s="565"/>
      <c r="C1715" s="565"/>
      <c r="D1715" s="978"/>
      <c r="E1715" s="978"/>
      <c r="F1715" s="981"/>
      <c r="G1715" s="981"/>
      <c r="H1715" s="565"/>
      <c r="I1715" s="565"/>
      <c r="J1715" s="565"/>
      <c r="K1715" s="565"/>
      <c r="L1715" s="565"/>
      <c r="M1715" s="565"/>
      <c r="N1715" s="565"/>
      <c r="O1715" s="565"/>
      <c r="P1715" s="565"/>
    </row>
    <row r="1716" spans="1:16" ht="18">
      <c r="A1716" s="565"/>
      <c r="B1716" s="565"/>
      <c r="C1716" s="565"/>
      <c r="D1716" s="978"/>
      <c r="E1716" s="978"/>
      <c r="F1716" s="981"/>
      <c r="G1716" s="981"/>
      <c r="H1716" s="565"/>
      <c r="I1716" s="565"/>
      <c r="J1716" s="565"/>
      <c r="K1716" s="565"/>
      <c r="L1716" s="565"/>
      <c r="M1716" s="565"/>
      <c r="N1716" s="565"/>
      <c r="O1716" s="565"/>
      <c r="P1716" s="565"/>
    </row>
    <row r="1717" spans="1:16" ht="18">
      <c r="A1717" s="565"/>
      <c r="B1717" s="565"/>
      <c r="C1717" s="565"/>
      <c r="D1717" s="978"/>
      <c r="E1717" s="978"/>
      <c r="F1717" s="981"/>
      <c r="G1717" s="981"/>
      <c r="H1717" s="565"/>
      <c r="I1717" s="565"/>
      <c r="J1717" s="565"/>
      <c r="K1717" s="565"/>
      <c r="L1717" s="565"/>
      <c r="M1717" s="565"/>
      <c r="N1717" s="565"/>
      <c r="O1717" s="565"/>
      <c r="P1717" s="565"/>
    </row>
    <row r="1718" spans="1:16" ht="18">
      <c r="A1718" s="565"/>
      <c r="B1718" s="565"/>
      <c r="C1718" s="565"/>
      <c r="D1718" s="978"/>
      <c r="E1718" s="978"/>
      <c r="F1718" s="981"/>
      <c r="G1718" s="981"/>
      <c r="H1718" s="565"/>
      <c r="I1718" s="565"/>
      <c r="J1718" s="565"/>
      <c r="K1718" s="565"/>
      <c r="L1718" s="565"/>
      <c r="M1718" s="565"/>
      <c r="N1718" s="565"/>
      <c r="O1718" s="565"/>
      <c r="P1718" s="565"/>
    </row>
    <row r="1719" spans="1:16" ht="18">
      <c r="A1719" s="565"/>
      <c r="B1719" s="565"/>
      <c r="C1719" s="565"/>
      <c r="D1719" s="978"/>
      <c r="E1719" s="978"/>
      <c r="F1719" s="981"/>
      <c r="G1719" s="981"/>
      <c r="H1719" s="565"/>
      <c r="I1719" s="565"/>
      <c r="J1719" s="565"/>
      <c r="K1719" s="565"/>
      <c r="L1719" s="565"/>
      <c r="M1719" s="565"/>
      <c r="N1719" s="565"/>
      <c r="O1719" s="565"/>
      <c r="P1719" s="565"/>
    </row>
    <row r="1720" spans="1:16" ht="18">
      <c r="A1720" s="565"/>
      <c r="B1720" s="565"/>
      <c r="C1720" s="565"/>
      <c r="D1720" s="978"/>
      <c r="E1720" s="978"/>
      <c r="F1720" s="981"/>
      <c r="G1720" s="981"/>
      <c r="H1720" s="565"/>
      <c r="I1720" s="565"/>
      <c r="J1720" s="565"/>
      <c r="K1720" s="565"/>
      <c r="L1720" s="565"/>
      <c r="M1720" s="565"/>
      <c r="N1720" s="565"/>
      <c r="O1720" s="565"/>
      <c r="P1720" s="565"/>
    </row>
    <row r="1721" spans="1:16" ht="18">
      <c r="A1721" s="565"/>
      <c r="B1721" s="565"/>
      <c r="C1721" s="565"/>
      <c r="D1721" s="978"/>
      <c r="E1721" s="978"/>
      <c r="F1721" s="981"/>
      <c r="G1721" s="981"/>
      <c r="H1721" s="565"/>
      <c r="I1721" s="565"/>
      <c r="J1721" s="565"/>
      <c r="K1721" s="565"/>
      <c r="L1721" s="565"/>
      <c r="M1721" s="565"/>
      <c r="N1721" s="565"/>
      <c r="O1721" s="565"/>
      <c r="P1721" s="565"/>
    </row>
    <row r="1722" spans="1:16" ht="18">
      <c r="A1722" s="565"/>
      <c r="B1722" s="565"/>
      <c r="C1722" s="565"/>
      <c r="D1722" s="978"/>
      <c r="E1722" s="978"/>
      <c r="F1722" s="981"/>
      <c r="G1722" s="981"/>
      <c r="H1722" s="565"/>
      <c r="I1722" s="565"/>
      <c r="J1722" s="565"/>
      <c r="K1722" s="565"/>
      <c r="L1722" s="565"/>
      <c r="M1722" s="565"/>
      <c r="N1722" s="565"/>
      <c r="O1722" s="565"/>
      <c r="P1722" s="565"/>
    </row>
    <row r="1723" spans="1:16" ht="18">
      <c r="A1723" s="565"/>
      <c r="B1723" s="565"/>
      <c r="C1723" s="565"/>
      <c r="D1723" s="978"/>
      <c r="E1723" s="978"/>
      <c r="F1723" s="981"/>
      <c r="G1723" s="981"/>
      <c r="H1723" s="565"/>
      <c r="I1723" s="565"/>
      <c r="J1723" s="565"/>
      <c r="K1723" s="565"/>
      <c r="L1723" s="565"/>
      <c r="M1723" s="565"/>
      <c r="N1723" s="565"/>
      <c r="O1723" s="565"/>
      <c r="P1723" s="565"/>
    </row>
    <row r="1724" spans="1:16" ht="18">
      <c r="A1724" s="565"/>
      <c r="B1724" s="565"/>
      <c r="C1724" s="565"/>
      <c r="D1724" s="978"/>
      <c r="E1724" s="978"/>
      <c r="F1724" s="981"/>
      <c r="G1724" s="981"/>
      <c r="H1724" s="565"/>
      <c r="I1724" s="565"/>
      <c r="J1724" s="565"/>
      <c r="K1724" s="565"/>
      <c r="L1724" s="565"/>
      <c r="M1724" s="565"/>
      <c r="N1724" s="565"/>
      <c r="O1724" s="565"/>
      <c r="P1724" s="565"/>
    </row>
    <row r="1725" spans="1:16" ht="18">
      <c r="A1725" s="565"/>
      <c r="B1725" s="565"/>
      <c r="C1725" s="565"/>
      <c r="D1725" s="978"/>
      <c r="E1725" s="978"/>
      <c r="F1725" s="981"/>
      <c r="G1725" s="981"/>
      <c r="H1725" s="565"/>
      <c r="I1725" s="565"/>
      <c r="J1725" s="565"/>
      <c r="K1725" s="565"/>
      <c r="L1725" s="565"/>
      <c r="M1725" s="565"/>
      <c r="N1725" s="565"/>
      <c r="O1725" s="565"/>
      <c r="P1725" s="565"/>
    </row>
    <row r="1726" spans="1:16" ht="18">
      <c r="A1726" s="565"/>
      <c r="B1726" s="565"/>
      <c r="C1726" s="565"/>
      <c r="D1726" s="978"/>
      <c r="E1726" s="978"/>
      <c r="F1726" s="981"/>
      <c r="G1726" s="981"/>
      <c r="H1726" s="565"/>
      <c r="I1726" s="565"/>
      <c r="J1726" s="565"/>
      <c r="K1726" s="565"/>
      <c r="L1726" s="565"/>
      <c r="M1726" s="565"/>
      <c r="N1726" s="565"/>
      <c r="O1726" s="565"/>
      <c r="P1726" s="565"/>
    </row>
    <row r="1727" spans="1:16" ht="18">
      <c r="A1727" s="565"/>
      <c r="B1727" s="565"/>
      <c r="C1727" s="565"/>
      <c r="D1727" s="978"/>
      <c r="E1727" s="978"/>
      <c r="F1727" s="981"/>
      <c r="G1727" s="981"/>
      <c r="H1727" s="565"/>
      <c r="I1727" s="565"/>
      <c r="J1727" s="565"/>
      <c r="K1727" s="565"/>
      <c r="L1727" s="565"/>
      <c r="M1727" s="565"/>
      <c r="N1727" s="565"/>
      <c r="O1727" s="565"/>
      <c r="P1727" s="565"/>
    </row>
    <row r="1728" spans="1:16" ht="18">
      <c r="A1728" s="565"/>
      <c r="B1728" s="565"/>
      <c r="C1728" s="565"/>
      <c r="D1728" s="978"/>
      <c r="E1728" s="978"/>
      <c r="F1728" s="981"/>
      <c r="G1728" s="981"/>
      <c r="H1728" s="565"/>
      <c r="I1728" s="565"/>
      <c r="J1728" s="565"/>
      <c r="K1728" s="565"/>
      <c r="L1728" s="565"/>
      <c r="M1728" s="565"/>
      <c r="N1728" s="565"/>
      <c r="O1728" s="565"/>
      <c r="P1728" s="565"/>
    </row>
    <row r="1729" spans="1:16" ht="18">
      <c r="A1729" s="565"/>
      <c r="B1729" s="565"/>
      <c r="C1729" s="565"/>
      <c r="D1729" s="978"/>
      <c r="E1729" s="978"/>
      <c r="F1729" s="981"/>
      <c r="G1729" s="981"/>
      <c r="H1729" s="565"/>
      <c r="I1729" s="565"/>
      <c r="J1729" s="565"/>
      <c r="K1729" s="565"/>
      <c r="L1729" s="565"/>
      <c r="M1729" s="565"/>
      <c r="N1729" s="565"/>
      <c r="O1729" s="565"/>
      <c r="P1729" s="565"/>
    </row>
    <row r="1730" spans="1:16" ht="18">
      <c r="A1730" s="565"/>
      <c r="B1730" s="565"/>
      <c r="C1730" s="565"/>
      <c r="D1730" s="978"/>
      <c r="E1730" s="978"/>
      <c r="F1730" s="981"/>
      <c r="G1730" s="981"/>
      <c r="H1730" s="565"/>
      <c r="I1730" s="565"/>
      <c r="J1730" s="565"/>
      <c r="K1730" s="565"/>
      <c r="L1730" s="565"/>
      <c r="M1730" s="565"/>
      <c r="N1730" s="565"/>
      <c r="O1730" s="565"/>
      <c r="P1730" s="565"/>
    </row>
    <row r="1731" spans="1:16" ht="18">
      <c r="A1731" s="565"/>
      <c r="B1731" s="565"/>
      <c r="C1731" s="565"/>
      <c r="D1731" s="978"/>
      <c r="E1731" s="978"/>
      <c r="F1731" s="981"/>
      <c r="G1731" s="981"/>
      <c r="H1731" s="565"/>
      <c r="I1731" s="565"/>
      <c r="J1731" s="565"/>
      <c r="K1731" s="565"/>
      <c r="L1731" s="565"/>
      <c r="M1731" s="565"/>
      <c r="N1731" s="565"/>
      <c r="O1731" s="565"/>
      <c r="P1731" s="565"/>
    </row>
    <row r="1732" spans="1:16" ht="18">
      <c r="A1732" s="565"/>
      <c r="B1732" s="565"/>
      <c r="C1732" s="565"/>
      <c r="D1732" s="978"/>
      <c r="E1732" s="978"/>
      <c r="F1732" s="981"/>
      <c r="G1732" s="981"/>
      <c r="H1732" s="565"/>
      <c r="I1732" s="565"/>
      <c r="J1732" s="565"/>
      <c r="K1732" s="565"/>
      <c r="L1732" s="565"/>
      <c r="M1732" s="565"/>
      <c r="N1732" s="565"/>
      <c r="O1732" s="565"/>
      <c r="P1732" s="565"/>
    </row>
    <row r="1733" spans="1:16" ht="18">
      <c r="A1733" s="565"/>
      <c r="B1733" s="565"/>
      <c r="C1733" s="565"/>
      <c r="D1733" s="978"/>
      <c r="E1733" s="978"/>
      <c r="F1733" s="981"/>
      <c r="G1733" s="981"/>
      <c r="H1733" s="565"/>
      <c r="I1733" s="565"/>
      <c r="J1733" s="565"/>
      <c r="K1733" s="565"/>
      <c r="L1733" s="565"/>
      <c r="M1733" s="565"/>
      <c r="N1733" s="565"/>
      <c r="O1733" s="565"/>
      <c r="P1733" s="565"/>
    </row>
    <row r="1734" spans="1:16" ht="18">
      <c r="A1734" s="565"/>
      <c r="B1734" s="565"/>
      <c r="C1734" s="565"/>
      <c r="D1734" s="978"/>
      <c r="E1734" s="978"/>
      <c r="F1734" s="981"/>
      <c r="G1734" s="981"/>
      <c r="H1734" s="565"/>
      <c r="I1734" s="565"/>
      <c r="J1734" s="565"/>
      <c r="K1734" s="565"/>
      <c r="L1734" s="565"/>
      <c r="M1734" s="565"/>
      <c r="N1734" s="565"/>
      <c r="O1734" s="565"/>
      <c r="P1734" s="565"/>
    </row>
    <row r="1735" spans="1:16" ht="18">
      <c r="A1735" s="565"/>
      <c r="B1735" s="565"/>
      <c r="C1735" s="565"/>
      <c r="D1735" s="978"/>
      <c r="E1735" s="978"/>
      <c r="F1735" s="981"/>
      <c r="G1735" s="981"/>
      <c r="H1735" s="565"/>
      <c r="I1735" s="565"/>
      <c r="J1735" s="565"/>
      <c r="K1735" s="565"/>
      <c r="L1735" s="565"/>
      <c r="M1735" s="565"/>
      <c r="N1735" s="565"/>
      <c r="O1735" s="565"/>
      <c r="P1735" s="565"/>
    </row>
    <row r="1736" spans="1:16" ht="18">
      <c r="A1736" s="565"/>
      <c r="B1736" s="565"/>
      <c r="C1736" s="565"/>
      <c r="D1736" s="978"/>
      <c r="E1736" s="978"/>
      <c r="F1736" s="981"/>
      <c r="G1736" s="981"/>
      <c r="H1736" s="565"/>
      <c r="I1736" s="565"/>
      <c r="J1736" s="565"/>
      <c r="K1736" s="565"/>
      <c r="L1736" s="565"/>
      <c r="M1736" s="565"/>
      <c r="N1736" s="565"/>
      <c r="O1736" s="565"/>
      <c r="P1736" s="565"/>
    </row>
    <row r="1737" spans="1:16" ht="18">
      <c r="A1737" s="565"/>
      <c r="B1737" s="565"/>
      <c r="C1737" s="565"/>
      <c r="D1737" s="978"/>
      <c r="E1737" s="978"/>
      <c r="F1737" s="981"/>
      <c r="G1737" s="981"/>
      <c r="H1737" s="565"/>
      <c r="I1737" s="565"/>
      <c r="J1737" s="565"/>
      <c r="K1737" s="565"/>
      <c r="L1737" s="565"/>
      <c r="M1737" s="565"/>
      <c r="N1737" s="565"/>
      <c r="O1737" s="565"/>
      <c r="P1737" s="565"/>
    </row>
    <row r="1738" spans="1:16" ht="18">
      <c r="A1738" s="565"/>
      <c r="B1738" s="565"/>
      <c r="C1738" s="565"/>
      <c r="D1738" s="978"/>
      <c r="E1738" s="978"/>
      <c r="F1738" s="981"/>
      <c r="G1738" s="981"/>
      <c r="H1738" s="565"/>
      <c r="I1738" s="565"/>
      <c r="J1738" s="565"/>
      <c r="K1738" s="565"/>
      <c r="L1738" s="565"/>
      <c r="M1738" s="565"/>
      <c r="N1738" s="565"/>
      <c r="O1738" s="565"/>
      <c r="P1738" s="565"/>
    </row>
    <row r="1739" spans="1:16" ht="18">
      <c r="A1739" s="565"/>
      <c r="B1739" s="565"/>
      <c r="C1739" s="565"/>
      <c r="D1739" s="978"/>
      <c r="E1739" s="978"/>
      <c r="F1739" s="981"/>
      <c r="G1739" s="981"/>
      <c r="H1739" s="565"/>
      <c r="I1739" s="565"/>
      <c r="J1739" s="565"/>
      <c r="K1739" s="565"/>
      <c r="L1739" s="565"/>
      <c r="M1739" s="565"/>
      <c r="N1739" s="565"/>
      <c r="O1739" s="565"/>
      <c r="P1739" s="565"/>
    </row>
    <row r="1740" spans="1:16" ht="18">
      <c r="A1740" s="565"/>
      <c r="B1740" s="565"/>
      <c r="C1740" s="565"/>
      <c r="D1740" s="978"/>
      <c r="E1740" s="978"/>
      <c r="F1740" s="981"/>
      <c r="G1740" s="981"/>
      <c r="H1740" s="565"/>
      <c r="I1740" s="565"/>
      <c r="J1740" s="565"/>
      <c r="K1740" s="565"/>
      <c r="L1740" s="565"/>
      <c r="M1740" s="565"/>
      <c r="N1740" s="565"/>
      <c r="O1740" s="565"/>
      <c r="P1740" s="565"/>
    </row>
    <row r="1741" spans="1:16" ht="18">
      <c r="A1741" s="565"/>
      <c r="B1741" s="565"/>
      <c r="C1741" s="565"/>
      <c r="D1741" s="978"/>
      <c r="E1741" s="978"/>
      <c r="F1741" s="981"/>
      <c r="G1741" s="981"/>
      <c r="H1741" s="565"/>
      <c r="I1741" s="565"/>
      <c r="J1741" s="565"/>
      <c r="K1741" s="565"/>
      <c r="L1741" s="565"/>
      <c r="M1741" s="565"/>
      <c r="N1741" s="565"/>
      <c r="O1741" s="565"/>
      <c r="P1741" s="565"/>
    </row>
    <row r="1742" spans="1:16" ht="18">
      <c r="A1742" s="565"/>
      <c r="B1742" s="565"/>
      <c r="C1742" s="565"/>
      <c r="D1742" s="978"/>
      <c r="E1742" s="978"/>
      <c r="F1742" s="981"/>
      <c r="G1742" s="981"/>
      <c r="H1742" s="565"/>
      <c r="I1742" s="565"/>
      <c r="J1742" s="565"/>
      <c r="K1742" s="565"/>
      <c r="L1742" s="565"/>
      <c r="M1742" s="565"/>
      <c r="N1742" s="565"/>
      <c r="O1742" s="565"/>
      <c r="P1742" s="565"/>
    </row>
    <row r="1743" spans="1:16" ht="18">
      <c r="A1743" s="565"/>
      <c r="B1743" s="565"/>
      <c r="C1743" s="565"/>
      <c r="D1743" s="978"/>
      <c r="E1743" s="978"/>
      <c r="F1743" s="981"/>
      <c r="G1743" s="981"/>
      <c r="H1743" s="565"/>
      <c r="I1743" s="565"/>
      <c r="J1743" s="565"/>
      <c r="K1743" s="565"/>
      <c r="L1743" s="565"/>
      <c r="M1743" s="565"/>
      <c r="N1743" s="565"/>
      <c r="O1743" s="565"/>
      <c r="P1743" s="565"/>
    </row>
    <row r="1744" spans="1:16" ht="18">
      <c r="A1744" s="565"/>
      <c r="B1744" s="565"/>
      <c r="C1744" s="565"/>
      <c r="D1744" s="978"/>
      <c r="E1744" s="978"/>
      <c r="F1744" s="981"/>
      <c r="G1744" s="981"/>
      <c r="H1744" s="565"/>
      <c r="I1744" s="565"/>
      <c r="J1744" s="565"/>
      <c r="K1744" s="565"/>
      <c r="L1744" s="565"/>
      <c r="M1744" s="565"/>
      <c r="N1744" s="565"/>
      <c r="O1744" s="565"/>
      <c r="P1744" s="565"/>
    </row>
    <row r="1745" spans="1:16" ht="18">
      <c r="A1745" s="565"/>
      <c r="B1745" s="565"/>
      <c r="C1745" s="565"/>
      <c r="D1745" s="978"/>
      <c r="E1745" s="978"/>
      <c r="F1745" s="981"/>
      <c r="G1745" s="981"/>
      <c r="H1745" s="565"/>
      <c r="I1745" s="565"/>
      <c r="J1745" s="565"/>
      <c r="K1745" s="565"/>
      <c r="L1745" s="565"/>
      <c r="M1745" s="565"/>
      <c r="N1745" s="565"/>
      <c r="O1745" s="565"/>
      <c r="P1745" s="565"/>
    </row>
    <row r="1746" spans="1:16" ht="18">
      <c r="A1746" s="565"/>
      <c r="B1746" s="565"/>
      <c r="C1746" s="565"/>
      <c r="D1746" s="978"/>
      <c r="E1746" s="978"/>
      <c r="F1746" s="981"/>
      <c r="G1746" s="981"/>
      <c r="H1746" s="565"/>
      <c r="I1746" s="565"/>
      <c r="J1746" s="565"/>
      <c r="K1746" s="565"/>
      <c r="L1746" s="565"/>
      <c r="M1746" s="565"/>
      <c r="N1746" s="565"/>
      <c r="O1746" s="565"/>
      <c r="P1746" s="565"/>
    </row>
    <row r="1747" spans="1:16" ht="18">
      <c r="A1747" s="565"/>
      <c r="B1747" s="565"/>
      <c r="C1747" s="565"/>
      <c r="D1747" s="978"/>
      <c r="E1747" s="978"/>
      <c r="F1747" s="981"/>
      <c r="G1747" s="981"/>
      <c r="H1747" s="565"/>
      <c r="I1747" s="565"/>
      <c r="J1747" s="565"/>
      <c r="K1747" s="565"/>
      <c r="L1747" s="565"/>
      <c r="M1747" s="565"/>
      <c r="N1747" s="565"/>
      <c r="O1747" s="565"/>
      <c r="P1747" s="565"/>
    </row>
    <row r="1748" spans="1:16" ht="18">
      <c r="A1748" s="565"/>
      <c r="B1748" s="565"/>
      <c r="C1748" s="565"/>
      <c r="D1748" s="978"/>
      <c r="E1748" s="978"/>
      <c r="F1748" s="981"/>
      <c r="G1748" s="981"/>
      <c r="H1748" s="565"/>
      <c r="I1748" s="565"/>
      <c r="J1748" s="565"/>
      <c r="K1748" s="565"/>
      <c r="L1748" s="565"/>
      <c r="M1748" s="565"/>
      <c r="N1748" s="565"/>
      <c r="O1748" s="565"/>
      <c r="P1748" s="565"/>
    </row>
    <row r="1749" spans="1:16" ht="18">
      <c r="A1749" s="565"/>
      <c r="B1749" s="565"/>
      <c r="C1749" s="565"/>
      <c r="D1749" s="978"/>
      <c r="E1749" s="978"/>
      <c r="F1749" s="981"/>
      <c r="G1749" s="981"/>
      <c r="H1749" s="565"/>
      <c r="I1749" s="565"/>
      <c r="J1749" s="565"/>
      <c r="K1749" s="565"/>
      <c r="L1749" s="565"/>
      <c r="M1749" s="565"/>
      <c r="N1749" s="565"/>
      <c r="O1749" s="565"/>
      <c r="P1749" s="565"/>
    </row>
    <row r="1750" spans="1:16" ht="18">
      <c r="A1750" s="565"/>
      <c r="B1750" s="565"/>
      <c r="C1750" s="565"/>
      <c r="D1750" s="978"/>
      <c r="E1750" s="978"/>
      <c r="F1750" s="981"/>
      <c r="G1750" s="981"/>
      <c r="H1750" s="565"/>
      <c r="I1750" s="565"/>
      <c r="J1750" s="565"/>
      <c r="K1750" s="565"/>
      <c r="L1750" s="565"/>
      <c r="M1750" s="565"/>
      <c r="N1750" s="565"/>
      <c r="O1750" s="565"/>
      <c r="P1750" s="565"/>
    </row>
    <row r="1751" spans="1:16" ht="18">
      <c r="A1751" s="565"/>
      <c r="B1751" s="565"/>
      <c r="C1751" s="565"/>
      <c r="D1751" s="978"/>
      <c r="E1751" s="978"/>
      <c r="F1751" s="981"/>
      <c r="G1751" s="981"/>
      <c r="H1751" s="565"/>
      <c r="I1751" s="565"/>
      <c r="J1751" s="565"/>
      <c r="K1751" s="565"/>
      <c r="L1751" s="565"/>
      <c r="M1751" s="565"/>
      <c r="N1751" s="565"/>
      <c r="O1751" s="565"/>
      <c r="P1751" s="565"/>
    </row>
    <row r="1752" spans="1:16" ht="18">
      <c r="A1752" s="565"/>
      <c r="B1752" s="565"/>
      <c r="C1752" s="565"/>
      <c r="D1752" s="978"/>
      <c r="E1752" s="978"/>
      <c r="F1752" s="981"/>
      <c r="G1752" s="981"/>
      <c r="H1752" s="565"/>
      <c r="I1752" s="565"/>
      <c r="J1752" s="565"/>
      <c r="K1752" s="565"/>
      <c r="L1752" s="565"/>
      <c r="M1752" s="565"/>
      <c r="N1752" s="565"/>
      <c r="O1752" s="565"/>
      <c r="P1752" s="565"/>
    </row>
    <row r="1753" spans="1:16" ht="18">
      <c r="A1753" s="565"/>
      <c r="B1753" s="565"/>
      <c r="C1753" s="565"/>
      <c r="D1753" s="978"/>
      <c r="E1753" s="978"/>
      <c r="F1753" s="981"/>
      <c r="G1753" s="981"/>
      <c r="H1753" s="565"/>
      <c r="I1753" s="565"/>
      <c r="J1753" s="565"/>
      <c r="K1753" s="565"/>
      <c r="L1753" s="565"/>
      <c r="M1753" s="565"/>
      <c r="N1753" s="565"/>
      <c r="O1753" s="565"/>
      <c r="P1753" s="565"/>
    </row>
    <row r="1754" spans="1:16" ht="18">
      <c r="A1754" s="565"/>
      <c r="B1754" s="565"/>
      <c r="C1754" s="565"/>
      <c r="D1754" s="978"/>
      <c r="E1754" s="978"/>
      <c r="F1754" s="981"/>
      <c r="G1754" s="981"/>
      <c r="H1754" s="565"/>
      <c r="I1754" s="565"/>
      <c r="J1754" s="565"/>
      <c r="K1754" s="565"/>
      <c r="L1754" s="565"/>
      <c r="M1754" s="565"/>
      <c r="N1754" s="565"/>
      <c r="O1754" s="565"/>
      <c r="P1754" s="565"/>
    </row>
    <row r="1755" spans="1:16" ht="18">
      <c r="A1755" s="565"/>
      <c r="B1755" s="565"/>
      <c r="C1755" s="565"/>
      <c r="D1755" s="978"/>
      <c r="E1755" s="978"/>
      <c r="F1755" s="981"/>
      <c r="G1755" s="981"/>
      <c r="H1755" s="565"/>
      <c r="I1755" s="565"/>
      <c r="J1755" s="565"/>
      <c r="K1755" s="565"/>
      <c r="L1755" s="565"/>
      <c r="M1755" s="565"/>
      <c r="N1755" s="565"/>
      <c r="O1755" s="565"/>
      <c r="P1755" s="565"/>
    </row>
    <row r="1756" spans="1:16" ht="18">
      <c r="A1756" s="565"/>
      <c r="B1756" s="565"/>
      <c r="C1756" s="565"/>
      <c r="D1756" s="978"/>
      <c r="E1756" s="978"/>
      <c r="F1756" s="981"/>
      <c r="G1756" s="981"/>
      <c r="H1756" s="565"/>
      <c r="I1756" s="565"/>
      <c r="J1756" s="565"/>
      <c r="K1756" s="565"/>
      <c r="L1756" s="565"/>
      <c r="M1756" s="565"/>
      <c r="N1756" s="565"/>
      <c r="O1756" s="565"/>
      <c r="P1756" s="565"/>
    </row>
    <row r="1757" spans="1:16" ht="18">
      <c r="A1757" s="565"/>
      <c r="B1757" s="565"/>
      <c r="C1757" s="565"/>
      <c r="D1757" s="978"/>
      <c r="E1757" s="978"/>
      <c r="F1757" s="981"/>
      <c r="G1757" s="981"/>
      <c r="H1757" s="565"/>
      <c r="I1757" s="565"/>
      <c r="J1757" s="565"/>
      <c r="K1757" s="565"/>
      <c r="L1757" s="565"/>
      <c r="M1757" s="565"/>
      <c r="N1757" s="565"/>
      <c r="O1757" s="565"/>
      <c r="P1757" s="565"/>
    </row>
    <row r="1758" spans="1:16" ht="18">
      <c r="A1758" s="565"/>
      <c r="B1758" s="565"/>
      <c r="C1758" s="565"/>
      <c r="D1758" s="978"/>
      <c r="E1758" s="978"/>
      <c r="F1758" s="981"/>
      <c r="G1758" s="981"/>
      <c r="H1758" s="565"/>
      <c r="I1758" s="565"/>
      <c r="J1758" s="565"/>
      <c r="K1758" s="565"/>
      <c r="L1758" s="565"/>
      <c r="M1758" s="565"/>
      <c r="N1758" s="565"/>
      <c r="O1758" s="565"/>
      <c r="P1758" s="565"/>
    </row>
    <row r="1759" spans="1:16" ht="18">
      <c r="A1759" s="565"/>
      <c r="B1759" s="565"/>
      <c r="C1759" s="565"/>
      <c r="D1759" s="978"/>
      <c r="E1759" s="978"/>
      <c r="F1759" s="981"/>
      <c r="G1759" s="981"/>
      <c r="H1759" s="565"/>
      <c r="I1759" s="565"/>
      <c r="J1759" s="565"/>
      <c r="K1759" s="565"/>
      <c r="L1759" s="565"/>
      <c r="M1759" s="565"/>
      <c r="N1759" s="565"/>
      <c r="O1759" s="565"/>
      <c r="P1759" s="565"/>
    </row>
    <row r="1760" spans="1:16" ht="18">
      <c r="A1760" s="565"/>
      <c r="B1760" s="565"/>
      <c r="C1760" s="565"/>
      <c r="D1760" s="978"/>
      <c r="E1760" s="978"/>
      <c r="F1760" s="981"/>
      <c r="G1760" s="981"/>
      <c r="H1760" s="565"/>
      <c r="I1760" s="565"/>
      <c r="J1760" s="565"/>
      <c r="K1760" s="565"/>
      <c r="L1760" s="565"/>
      <c r="M1760" s="565"/>
      <c r="N1760" s="565"/>
      <c r="O1760" s="565"/>
      <c r="P1760" s="565"/>
    </row>
    <row r="1761" spans="1:16" ht="18">
      <c r="A1761" s="565"/>
      <c r="B1761" s="565"/>
      <c r="C1761" s="565"/>
      <c r="D1761" s="978"/>
      <c r="E1761" s="978"/>
      <c r="F1761" s="981"/>
      <c r="G1761" s="981"/>
      <c r="H1761" s="565"/>
      <c r="I1761" s="565"/>
      <c r="J1761" s="565"/>
      <c r="K1761" s="565"/>
      <c r="L1761" s="565"/>
      <c r="M1761" s="565"/>
      <c r="N1761" s="565"/>
      <c r="O1761" s="565"/>
      <c r="P1761" s="565"/>
    </row>
    <row r="1762" spans="1:16" ht="18">
      <c r="A1762" s="565"/>
      <c r="B1762" s="565"/>
      <c r="C1762" s="565"/>
      <c r="D1762" s="978"/>
      <c r="E1762" s="978"/>
      <c r="F1762" s="981"/>
      <c r="G1762" s="981"/>
      <c r="H1762" s="565"/>
      <c r="I1762" s="565"/>
      <c r="J1762" s="565"/>
      <c r="K1762" s="565"/>
      <c r="L1762" s="565"/>
      <c r="M1762" s="565"/>
      <c r="N1762" s="565"/>
      <c r="O1762" s="565"/>
      <c r="P1762" s="565"/>
    </row>
    <row r="1763" spans="1:16" ht="18">
      <c r="A1763" s="565"/>
      <c r="B1763" s="565"/>
      <c r="C1763" s="565"/>
      <c r="D1763" s="978"/>
      <c r="E1763" s="978"/>
      <c r="F1763" s="981"/>
      <c r="G1763" s="981"/>
      <c r="H1763" s="565"/>
      <c r="I1763" s="565"/>
      <c r="J1763" s="565"/>
      <c r="K1763" s="565"/>
      <c r="L1763" s="565"/>
      <c r="M1763" s="565"/>
      <c r="N1763" s="565"/>
      <c r="O1763" s="565"/>
      <c r="P1763" s="565"/>
    </row>
    <row r="1764" spans="1:16" ht="18">
      <c r="A1764" s="565"/>
      <c r="B1764" s="565"/>
      <c r="C1764" s="565"/>
      <c r="D1764" s="978"/>
      <c r="E1764" s="978"/>
      <c r="F1764" s="981"/>
      <c r="G1764" s="981"/>
      <c r="H1764" s="565"/>
      <c r="I1764" s="565"/>
      <c r="J1764" s="565"/>
      <c r="K1764" s="565"/>
      <c r="L1764" s="565"/>
      <c r="M1764" s="565"/>
      <c r="N1764" s="565"/>
      <c r="O1764" s="565"/>
      <c r="P1764" s="565"/>
    </row>
    <row r="1765" spans="1:16" ht="18">
      <c r="A1765" s="565"/>
      <c r="B1765" s="565"/>
      <c r="C1765" s="565"/>
      <c r="D1765" s="978"/>
      <c r="E1765" s="978"/>
      <c r="F1765" s="981"/>
      <c r="G1765" s="981"/>
      <c r="H1765" s="565"/>
      <c r="I1765" s="565"/>
      <c r="J1765" s="565"/>
      <c r="K1765" s="565"/>
      <c r="L1765" s="565"/>
      <c r="M1765" s="565"/>
      <c r="N1765" s="565"/>
      <c r="O1765" s="565"/>
      <c r="P1765" s="565"/>
    </row>
    <row r="1766" spans="1:16" ht="18">
      <c r="A1766" s="565"/>
      <c r="B1766" s="565"/>
      <c r="C1766" s="565"/>
      <c r="D1766" s="978"/>
      <c r="E1766" s="978"/>
      <c r="F1766" s="981"/>
      <c r="G1766" s="981"/>
      <c r="H1766" s="565"/>
      <c r="I1766" s="565"/>
      <c r="J1766" s="565"/>
      <c r="K1766" s="565"/>
      <c r="L1766" s="565"/>
      <c r="M1766" s="565"/>
      <c r="N1766" s="565"/>
      <c r="O1766" s="565"/>
      <c r="P1766" s="565"/>
    </row>
    <row r="1767" spans="1:16" ht="18">
      <c r="A1767" s="565"/>
      <c r="B1767" s="565"/>
      <c r="C1767" s="565"/>
      <c r="D1767" s="978"/>
      <c r="E1767" s="978"/>
      <c r="F1767" s="981"/>
      <c r="G1767" s="981"/>
      <c r="H1767" s="565"/>
      <c r="I1767" s="565"/>
      <c r="J1767" s="565"/>
      <c r="K1767" s="565"/>
      <c r="L1767" s="565"/>
      <c r="M1767" s="565"/>
      <c r="N1767" s="565"/>
      <c r="O1767" s="565"/>
      <c r="P1767" s="565"/>
    </row>
    <row r="1768" spans="1:16" ht="18">
      <c r="A1768" s="565"/>
      <c r="B1768" s="565"/>
      <c r="C1768" s="565"/>
      <c r="D1768" s="978"/>
      <c r="E1768" s="978"/>
      <c r="F1768" s="981"/>
      <c r="G1768" s="981"/>
      <c r="H1768" s="565"/>
      <c r="I1768" s="565"/>
      <c r="J1768" s="565"/>
      <c r="K1768" s="565"/>
      <c r="L1768" s="565"/>
      <c r="M1768" s="565"/>
      <c r="N1768" s="565"/>
      <c r="O1768" s="565"/>
      <c r="P1768" s="565"/>
    </row>
    <row r="1769" spans="1:16" ht="18">
      <c r="A1769" s="565"/>
      <c r="B1769" s="565"/>
      <c r="C1769" s="565"/>
      <c r="D1769" s="978"/>
      <c r="E1769" s="978"/>
      <c r="F1769" s="981"/>
      <c r="G1769" s="981"/>
      <c r="H1769" s="565"/>
      <c r="I1769" s="565"/>
      <c r="J1769" s="565"/>
      <c r="K1769" s="565"/>
      <c r="L1769" s="565"/>
      <c r="M1769" s="565"/>
      <c r="N1769" s="565"/>
      <c r="O1769" s="565"/>
      <c r="P1769" s="565"/>
    </row>
    <row r="1770" spans="1:16" ht="18">
      <c r="A1770" s="565"/>
      <c r="B1770" s="565"/>
      <c r="C1770" s="565"/>
      <c r="D1770" s="978"/>
      <c r="E1770" s="978"/>
      <c r="F1770" s="981"/>
      <c r="G1770" s="981"/>
      <c r="H1770" s="565"/>
      <c r="I1770" s="565"/>
      <c r="J1770" s="565"/>
      <c r="K1770" s="565"/>
      <c r="L1770" s="565"/>
      <c r="M1770" s="565"/>
      <c r="N1770" s="565"/>
      <c r="O1770" s="565"/>
      <c r="P1770" s="565"/>
    </row>
    <row r="1771" spans="1:16" ht="18">
      <c r="A1771" s="565"/>
      <c r="B1771" s="565"/>
      <c r="C1771" s="565"/>
      <c r="D1771" s="978"/>
      <c r="E1771" s="978"/>
      <c r="F1771" s="981"/>
      <c r="G1771" s="981"/>
      <c r="H1771" s="565"/>
      <c r="I1771" s="565"/>
      <c r="J1771" s="565"/>
      <c r="K1771" s="565"/>
      <c r="L1771" s="565"/>
      <c r="M1771" s="565"/>
      <c r="N1771" s="565"/>
      <c r="O1771" s="565"/>
      <c r="P1771" s="565"/>
    </row>
    <row r="1772" spans="1:16" ht="18">
      <c r="A1772" s="565"/>
      <c r="B1772" s="565"/>
      <c r="C1772" s="565"/>
      <c r="D1772" s="978"/>
      <c r="E1772" s="978"/>
      <c r="F1772" s="981"/>
      <c r="G1772" s="981"/>
      <c r="H1772" s="565"/>
      <c r="I1772" s="565"/>
      <c r="J1772" s="565"/>
      <c r="K1772" s="565"/>
      <c r="L1772" s="565"/>
      <c r="M1772" s="565"/>
      <c r="N1772" s="565"/>
      <c r="O1772" s="565"/>
      <c r="P1772" s="565"/>
    </row>
    <row r="1773" spans="1:16" ht="18">
      <c r="A1773" s="565"/>
      <c r="B1773" s="565"/>
      <c r="C1773" s="565"/>
      <c r="D1773" s="978"/>
      <c r="E1773" s="978"/>
      <c r="F1773" s="981"/>
      <c r="G1773" s="981"/>
      <c r="H1773" s="565"/>
      <c r="I1773" s="565"/>
      <c r="J1773" s="565"/>
      <c r="K1773" s="565"/>
      <c r="L1773" s="565"/>
      <c r="M1773" s="565"/>
      <c r="N1773" s="565"/>
      <c r="O1773" s="565"/>
      <c r="P1773" s="565"/>
    </row>
    <row r="1774" spans="1:16" ht="18">
      <c r="A1774" s="565"/>
      <c r="B1774" s="565"/>
      <c r="C1774" s="565"/>
      <c r="D1774" s="978"/>
      <c r="E1774" s="978"/>
      <c r="F1774" s="981"/>
      <c r="G1774" s="981"/>
      <c r="H1774" s="565"/>
      <c r="I1774" s="565"/>
      <c r="J1774" s="565"/>
      <c r="K1774" s="565"/>
      <c r="L1774" s="565"/>
      <c r="M1774" s="565"/>
      <c r="N1774" s="565"/>
      <c r="O1774" s="565"/>
      <c r="P1774" s="565"/>
    </row>
    <row r="1775" spans="1:16" ht="18">
      <c r="A1775" s="565"/>
      <c r="B1775" s="565"/>
      <c r="C1775" s="565"/>
      <c r="D1775" s="978"/>
      <c r="E1775" s="978"/>
      <c r="F1775" s="981"/>
      <c r="G1775" s="981"/>
      <c r="H1775" s="565"/>
      <c r="I1775" s="565"/>
      <c r="J1775" s="565"/>
      <c r="K1775" s="565"/>
      <c r="L1775" s="565"/>
      <c r="M1775" s="565"/>
      <c r="N1775" s="565"/>
      <c r="O1775" s="565"/>
      <c r="P1775" s="565"/>
    </row>
    <row r="1776" spans="1:16" ht="18">
      <c r="A1776" s="565"/>
      <c r="B1776" s="565"/>
      <c r="C1776" s="565"/>
      <c r="D1776" s="978"/>
      <c r="E1776" s="978"/>
      <c r="F1776" s="981"/>
      <c r="G1776" s="981"/>
      <c r="H1776" s="565"/>
      <c r="I1776" s="565"/>
      <c r="J1776" s="565"/>
      <c r="K1776" s="565"/>
      <c r="L1776" s="565"/>
      <c r="M1776" s="565"/>
      <c r="N1776" s="565"/>
      <c r="O1776" s="565"/>
      <c r="P1776" s="565"/>
    </row>
    <row r="1777" spans="1:16" ht="18">
      <c r="A1777" s="565"/>
      <c r="B1777" s="565"/>
      <c r="C1777" s="565"/>
      <c r="D1777" s="978"/>
      <c r="E1777" s="978"/>
      <c r="F1777" s="981"/>
      <c r="G1777" s="981"/>
      <c r="H1777" s="565"/>
      <c r="I1777" s="565"/>
      <c r="J1777" s="565"/>
      <c r="K1777" s="565"/>
      <c r="L1777" s="565"/>
      <c r="M1777" s="565"/>
      <c r="N1777" s="565"/>
      <c r="O1777" s="565"/>
      <c r="P1777" s="565"/>
    </row>
    <row r="1778" spans="1:16" ht="18">
      <c r="A1778" s="565"/>
      <c r="B1778" s="565"/>
      <c r="C1778" s="565"/>
      <c r="D1778" s="978"/>
      <c r="E1778" s="978"/>
      <c r="F1778" s="981"/>
      <c r="G1778" s="981"/>
      <c r="H1778" s="565"/>
      <c r="I1778" s="565"/>
      <c r="J1778" s="565"/>
      <c r="K1778" s="565"/>
      <c r="L1778" s="565"/>
      <c r="M1778" s="565"/>
      <c r="N1778" s="565"/>
      <c r="O1778" s="565"/>
      <c r="P1778" s="565"/>
    </row>
    <row r="1779" spans="1:16" ht="18">
      <c r="A1779" s="565"/>
      <c r="B1779" s="565"/>
      <c r="C1779" s="565"/>
      <c r="D1779" s="978"/>
      <c r="E1779" s="978"/>
      <c r="F1779" s="981"/>
      <c r="G1779" s="981"/>
      <c r="H1779" s="565"/>
      <c r="I1779" s="565"/>
      <c r="J1779" s="565"/>
      <c r="K1779" s="565"/>
      <c r="L1779" s="565"/>
      <c r="M1779" s="565"/>
      <c r="N1779" s="565"/>
      <c r="O1779" s="565"/>
      <c r="P1779" s="565"/>
    </row>
    <row r="1780" spans="1:16" ht="18">
      <c r="A1780" s="565"/>
      <c r="B1780" s="565"/>
      <c r="C1780" s="565"/>
      <c r="D1780" s="978"/>
      <c r="E1780" s="978"/>
      <c r="F1780" s="981"/>
      <c r="G1780" s="981"/>
      <c r="H1780" s="565"/>
      <c r="I1780" s="565"/>
      <c r="J1780" s="565"/>
      <c r="K1780" s="565"/>
      <c r="L1780" s="565"/>
      <c r="M1780" s="565"/>
      <c r="N1780" s="565"/>
      <c r="O1780" s="565"/>
      <c r="P1780" s="565"/>
    </row>
    <row r="1781" spans="1:16" ht="18">
      <c r="A1781" s="565"/>
      <c r="B1781" s="565"/>
      <c r="C1781" s="565"/>
      <c r="D1781" s="978"/>
      <c r="E1781" s="978"/>
      <c r="F1781" s="981"/>
      <c r="G1781" s="981"/>
      <c r="H1781" s="565"/>
      <c r="I1781" s="565"/>
      <c r="J1781" s="565"/>
      <c r="K1781" s="565"/>
      <c r="L1781" s="565"/>
      <c r="M1781" s="565"/>
      <c r="N1781" s="565"/>
      <c r="O1781" s="565"/>
      <c r="P1781" s="565"/>
    </row>
    <row r="1782" spans="1:16" ht="18">
      <c r="A1782" s="565"/>
      <c r="B1782" s="565"/>
      <c r="C1782" s="565"/>
      <c r="D1782" s="978"/>
      <c r="E1782" s="978"/>
      <c r="F1782" s="981"/>
      <c r="G1782" s="981"/>
      <c r="H1782" s="565"/>
      <c r="I1782" s="565"/>
      <c r="J1782" s="565"/>
      <c r="K1782" s="565"/>
      <c r="L1782" s="565"/>
      <c r="M1782" s="565"/>
      <c r="N1782" s="565"/>
      <c r="O1782" s="565"/>
      <c r="P1782" s="565"/>
    </row>
    <row r="1783" spans="1:16" ht="18">
      <c r="A1783" s="565"/>
      <c r="B1783" s="565"/>
      <c r="C1783" s="565"/>
      <c r="D1783" s="978"/>
      <c r="E1783" s="978"/>
      <c r="F1783" s="981"/>
      <c r="G1783" s="981"/>
      <c r="H1783" s="565"/>
      <c r="I1783" s="565"/>
      <c r="J1783" s="565"/>
      <c r="K1783" s="565"/>
      <c r="L1783" s="565"/>
      <c r="M1783" s="565"/>
      <c r="N1783" s="565"/>
      <c r="O1783" s="565"/>
      <c r="P1783" s="565"/>
    </row>
    <row r="1784" spans="1:16" ht="18">
      <c r="A1784" s="565"/>
      <c r="B1784" s="565"/>
      <c r="C1784" s="565"/>
      <c r="D1784" s="978"/>
      <c r="E1784" s="978"/>
      <c r="F1784" s="981"/>
      <c r="G1784" s="981"/>
      <c r="H1784" s="565"/>
      <c r="I1784" s="565"/>
      <c r="J1784" s="565"/>
      <c r="K1784" s="565"/>
      <c r="L1784" s="565"/>
      <c r="M1784" s="565"/>
      <c r="N1784" s="565"/>
      <c r="O1784" s="565"/>
      <c r="P1784" s="565"/>
    </row>
    <row r="1785" spans="1:16" ht="18">
      <c r="A1785" s="565"/>
      <c r="B1785" s="565"/>
      <c r="C1785" s="565"/>
      <c r="D1785" s="978"/>
      <c r="E1785" s="978"/>
      <c r="F1785" s="981"/>
      <c r="G1785" s="981"/>
      <c r="H1785" s="565"/>
      <c r="I1785" s="565"/>
      <c r="J1785" s="565"/>
      <c r="K1785" s="565"/>
      <c r="L1785" s="565"/>
      <c r="M1785" s="565"/>
      <c r="N1785" s="565"/>
      <c r="O1785" s="565"/>
      <c r="P1785" s="565"/>
    </row>
    <row r="1786" spans="1:16" ht="18">
      <c r="A1786" s="565"/>
      <c r="B1786" s="565"/>
      <c r="C1786" s="565"/>
      <c r="D1786" s="978"/>
      <c r="E1786" s="978"/>
      <c r="F1786" s="981"/>
      <c r="G1786" s="981"/>
      <c r="H1786" s="565"/>
      <c r="I1786" s="565"/>
      <c r="J1786" s="565"/>
      <c r="K1786" s="565"/>
      <c r="L1786" s="565"/>
      <c r="M1786" s="565"/>
      <c r="N1786" s="565"/>
      <c r="O1786" s="565"/>
      <c r="P1786" s="565"/>
    </row>
    <row r="1787" spans="1:16" ht="18">
      <c r="A1787" s="565"/>
      <c r="B1787" s="565"/>
      <c r="C1787" s="565"/>
      <c r="D1787" s="978"/>
      <c r="E1787" s="978"/>
      <c r="F1787" s="981"/>
      <c r="G1787" s="981"/>
      <c r="H1787" s="565"/>
      <c r="I1787" s="565"/>
      <c r="J1787" s="565"/>
      <c r="K1787" s="565"/>
      <c r="L1787" s="565"/>
      <c r="M1787" s="565"/>
      <c r="N1787" s="565"/>
      <c r="O1787" s="565"/>
      <c r="P1787" s="565"/>
    </row>
    <row r="1788" spans="1:16" ht="18">
      <c r="A1788" s="565"/>
      <c r="B1788" s="565"/>
      <c r="C1788" s="565"/>
      <c r="D1788" s="978"/>
      <c r="E1788" s="978"/>
      <c r="F1788" s="981"/>
      <c r="G1788" s="981"/>
      <c r="H1788" s="565"/>
      <c r="I1788" s="565"/>
      <c r="J1788" s="565"/>
      <c r="K1788" s="565"/>
      <c r="L1788" s="565"/>
      <c r="M1788" s="565"/>
      <c r="N1788" s="565"/>
      <c r="O1788" s="565"/>
      <c r="P1788" s="565"/>
    </row>
    <row r="1789" spans="1:16" ht="18">
      <c r="A1789" s="565"/>
      <c r="B1789" s="565"/>
      <c r="C1789" s="565"/>
      <c r="D1789" s="978"/>
      <c r="E1789" s="978"/>
      <c r="F1789" s="981"/>
      <c r="G1789" s="981"/>
      <c r="H1789" s="565"/>
      <c r="I1789" s="565"/>
      <c r="J1789" s="565"/>
      <c r="K1789" s="565"/>
      <c r="L1789" s="565"/>
      <c r="M1789" s="565"/>
      <c r="N1789" s="565"/>
      <c r="O1789" s="565"/>
      <c r="P1789" s="565"/>
    </row>
    <row r="1790" spans="1:16" ht="18">
      <c r="A1790" s="565"/>
      <c r="B1790" s="565"/>
      <c r="C1790" s="565"/>
      <c r="D1790" s="978"/>
      <c r="E1790" s="978"/>
      <c r="F1790" s="981"/>
      <c r="G1790" s="981"/>
      <c r="H1790" s="565"/>
      <c r="I1790" s="565"/>
      <c r="J1790" s="565"/>
      <c r="K1790" s="565"/>
      <c r="L1790" s="565"/>
      <c r="M1790" s="565"/>
      <c r="N1790" s="565"/>
      <c r="O1790" s="565"/>
      <c r="P1790" s="565"/>
    </row>
    <row r="1791" spans="1:16" ht="18">
      <c r="A1791" s="565"/>
      <c r="B1791" s="565"/>
      <c r="C1791" s="565"/>
      <c r="D1791" s="978"/>
      <c r="E1791" s="978"/>
      <c r="F1791" s="981"/>
      <c r="G1791" s="981"/>
      <c r="H1791" s="565"/>
      <c r="I1791" s="565"/>
      <c r="J1791" s="565"/>
      <c r="K1791" s="565"/>
      <c r="L1791" s="565"/>
      <c r="M1791" s="565"/>
      <c r="N1791" s="565"/>
      <c r="O1791" s="565"/>
      <c r="P1791" s="565"/>
    </row>
    <row r="1792" spans="1:16" ht="18">
      <c r="A1792" s="565"/>
      <c r="B1792" s="565"/>
      <c r="C1792" s="565"/>
      <c r="D1792" s="978"/>
      <c r="E1792" s="978"/>
      <c r="F1792" s="981"/>
      <c r="G1792" s="981"/>
      <c r="H1792" s="565"/>
      <c r="I1792" s="565"/>
      <c r="J1792" s="565"/>
      <c r="K1792" s="565"/>
      <c r="L1792" s="565"/>
      <c r="M1792" s="565"/>
      <c r="N1792" s="565"/>
      <c r="O1792" s="565"/>
      <c r="P1792" s="565"/>
    </row>
    <row r="1793" spans="1:16" ht="18">
      <c r="A1793" s="565"/>
      <c r="B1793" s="565"/>
      <c r="C1793" s="565"/>
      <c r="D1793" s="978"/>
      <c r="E1793" s="978"/>
      <c r="F1793" s="981"/>
      <c r="G1793" s="981"/>
      <c r="H1793" s="565"/>
      <c r="I1793" s="565"/>
      <c r="J1793" s="565"/>
      <c r="K1793" s="565"/>
      <c r="L1793" s="565"/>
      <c r="M1793" s="565"/>
      <c r="N1793" s="565"/>
      <c r="O1793" s="565"/>
      <c r="P1793" s="565"/>
    </row>
    <row r="1794" spans="1:16" ht="18">
      <c r="A1794" s="565"/>
      <c r="B1794" s="565"/>
      <c r="C1794" s="565"/>
      <c r="D1794" s="978"/>
      <c r="E1794" s="978"/>
      <c r="F1794" s="981"/>
      <c r="G1794" s="981"/>
      <c r="H1794" s="565"/>
      <c r="I1794" s="565"/>
      <c r="J1794" s="565"/>
      <c r="K1794" s="565"/>
      <c r="L1794" s="565"/>
      <c r="M1794" s="565"/>
      <c r="N1794" s="565"/>
      <c r="O1794" s="565"/>
      <c r="P1794" s="565"/>
    </row>
    <row r="1795" spans="1:16" ht="18">
      <c r="A1795" s="565"/>
      <c r="B1795" s="565"/>
      <c r="C1795" s="565"/>
      <c r="D1795" s="978"/>
      <c r="E1795" s="978"/>
      <c r="F1795" s="981"/>
      <c r="G1795" s="981"/>
      <c r="H1795" s="565"/>
      <c r="I1795" s="565"/>
      <c r="J1795" s="565"/>
      <c r="K1795" s="565"/>
      <c r="L1795" s="565"/>
      <c r="M1795" s="565"/>
      <c r="N1795" s="565"/>
      <c r="O1795" s="565"/>
      <c r="P1795" s="565"/>
    </row>
    <row r="1796" spans="1:16" ht="18">
      <c r="A1796" s="565"/>
      <c r="B1796" s="565"/>
      <c r="C1796" s="565"/>
      <c r="D1796" s="978"/>
      <c r="E1796" s="978"/>
      <c r="F1796" s="981"/>
      <c r="G1796" s="981"/>
      <c r="H1796" s="565"/>
      <c r="I1796" s="565"/>
      <c r="J1796" s="565"/>
      <c r="K1796" s="565"/>
      <c r="L1796" s="565"/>
      <c r="M1796" s="565"/>
      <c r="N1796" s="565"/>
      <c r="O1796" s="565"/>
      <c r="P1796" s="565"/>
    </row>
    <row r="1797" spans="1:16" ht="18">
      <c r="A1797" s="565"/>
      <c r="B1797" s="565"/>
      <c r="C1797" s="565"/>
      <c r="D1797" s="978"/>
      <c r="E1797" s="978"/>
      <c r="F1797" s="981"/>
      <c r="G1797" s="981"/>
      <c r="H1797" s="565"/>
      <c r="I1797" s="565"/>
      <c r="J1797" s="565"/>
      <c r="K1797" s="565"/>
      <c r="L1797" s="565"/>
      <c r="M1797" s="565"/>
      <c r="N1797" s="565"/>
      <c r="O1797" s="565"/>
      <c r="P1797" s="565"/>
    </row>
    <row r="1798" spans="1:16" ht="18">
      <c r="A1798" s="565"/>
      <c r="B1798" s="565"/>
      <c r="C1798" s="565"/>
      <c r="D1798" s="978"/>
      <c r="E1798" s="978"/>
      <c r="F1798" s="981"/>
      <c r="G1798" s="981"/>
      <c r="H1798" s="565"/>
      <c r="I1798" s="565"/>
      <c r="J1798" s="565"/>
      <c r="K1798" s="565"/>
      <c r="L1798" s="565"/>
      <c r="M1798" s="565"/>
      <c r="N1798" s="565"/>
      <c r="O1798" s="565"/>
      <c r="P1798" s="565"/>
    </row>
    <row r="1799" spans="1:16" ht="18">
      <c r="A1799" s="565"/>
      <c r="B1799" s="565"/>
      <c r="C1799" s="565"/>
      <c r="D1799" s="978"/>
      <c r="E1799" s="978"/>
      <c r="F1799" s="981"/>
      <c r="G1799" s="981"/>
      <c r="H1799" s="565"/>
      <c r="I1799" s="565"/>
      <c r="J1799" s="565"/>
      <c r="K1799" s="565"/>
      <c r="L1799" s="565"/>
      <c r="M1799" s="565"/>
      <c r="N1799" s="565"/>
      <c r="O1799" s="565"/>
      <c r="P1799" s="565"/>
    </row>
    <row r="1800" spans="1:16" ht="18">
      <c r="A1800" s="565"/>
      <c r="B1800" s="565"/>
      <c r="C1800" s="565"/>
      <c r="D1800" s="978"/>
      <c r="E1800" s="978"/>
      <c r="F1800" s="981"/>
      <c r="G1800" s="981"/>
      <c r="H1800" s="565"/>
      <c r="I1800" s="565"/>
      <c r="J1800" s="565"/>
      <c r="K1800" s="565"/>
      <c r="L1800" s="565"/>
      <c r="M1800" s="565"/>
      <c r="N1800" s="565"/>
      <c r="O1800" s="565"/>
      <c r="P1800" s="565"/>
    </row>
    <row r="1801" spans="1:16" ht="18">
      <c r="A1801" s="565"/>
      <c r="B1801" s="565"/>
      <c r="C1801" s="565"/>
      <c r="D1801" s="978"/>
      <c r="E1801" s="978"/>
      <c r="F1801" s="981"/>
      <c r="G1801" s="981"/>
      <c r="H1801" s="565"/>
      <c r="I1801" s="565"/>
      <c r="J1801" s="565"/>
      <c r="K1801" s="565"/>
      <c r="L1801" s="565"/>
      <c r="M1801" s="565"/>
      <c r="N1801" s="565"/>
      <c r="O1801" s="565"/>
      <c r="P1801" s="565"/>
    </row>
    <row r="1802" spans="1:16" ht="18">
      <c r="A1802" s="565"/>
      <c r="B1802" s="565"/>
      <c r="C1802" s="565"/>
      <c r="D1802" s="978"/>
      <c r="E1802" s="978"/>
      <c r="F1802" s="981"/>
      <c r="G1802" s="981"/>
      <c r="H1802" s="565"/>
      <c r="I1802" s="565"/>
      <c r="J1802" s="565"/>
      <c r="K1802" s="565"/>
      <c r="L1802" s="565"/>
      <c r="M1802" s="565"/>
      <c r="N1802" s="565"/>
      <c r="O1802" s="565"/>
      <c r="P1802" s="565"/>
    </row>
    <row r="1803" spans="1:16" ht="18">
      <c r="A1803" s="565"/>
      <c r="B1803" s="565"/>
      <c r="C1803" s="565"/>
      <c r="D1803" s="978"/>
      <c r="E1803" s="978"/>
      <c r="F1803" s="981"/>
      <c r="G1803" s="981"/>
      <c r="H1803" s="565"/>
      <c r="I1803" s="565"/>
      <c r="J1803" s="565"/>
      <c r="K1803" s="565"/>
      <c r="L1803" s="565"/>
      <c r="M1803" s="565"/>
      <c r="N1803" s="565"/>
      <c r="O1803" s="565"/>
      <c r="P1803" s="565"/>
    </row>
    <row r="1804" spans="1:16" ht="18">
      <c r="A1804" s="565"/>
      <c r="B1804" s="565"/>
      <c r="C1804" s="565"/>
      <c r="D1804" s="978"/>
      <c r="E1804" s="978"/>
      <c r="F1804" s="981"/>
      <c r="G1804" s="981"/>
      <c r="H1804" s="565"/>
      <c r="I1804" s="565"/>
      <c r="J1804" s="565"/>
      <c r="K1804" s="565"/>
      <c r="L1804" s="565"/>
      <c r="M1804" s="565"/>
      <c r="N1804" s="565"/>
      <c r="O1804" s="565"/>
      <c r="P1804" s="565"/>
    </row>
    <row r="1805" spans="1:16" ht="18">
      <c r="A1805" s="565"/>
      <c r="B1805" s="565"/>
      <c r="C1805" s="565"/>
      <c r="D1805" s="978"/>
      <c r="E1805" s="978"/>
      <c r="F1805" s="981"/>
      <c r="G1805" s="981"/>
      <c r="H1805" s="565"/>
      <c r="I1805" s="565"/>
      <c r="J1805" s="565"/>
      <c r="K1805" s="565"/>
      <c r="L1805" s="565"/>
      <c r="M1805" s="565"/>
      <c r="N1805" s="565"/>
      <c r="O1805" s="565"/>
      <c r="P1805" s="565"/>
    </row>
    <row r="1806" spans="1:16" ht="18">
      <c r="A1806" s="565"/>
      <c r="B1806" s="565"/>
      <c r="C1806" s="565"/>
      <c r="D1806" s="978"/>
      <c r="E1806" s="978"/>
      <c r="F1806" s="981"/>
      <c r="G1806" s="981"/>
      <c r="H1806" s="565"/>
      <c r="I1806" s="565"/>
      <c r="J1806" s="565"/>
      <c r="K1806" s="565"/>
      <c r="L1806" s="565"/>
      <c r="M1806" s="565"/>
      <c r="N1806" s="565"/>
      <c r="O1806" s="565"/>
      <c r="P1806" s="565"/>
    </row>
    <row r="1807" spans="1:16" ht="18">
      <c r="A1807" s="565"/>
      <c r="B1807" s="565"/>
      <c r="C1807" s="565"/>
      <c r="D1807" s="978"/>
      <c r="E1807" s="978"/>
      <c r="F1807" s="981"/>
      <c r="G1807" s="981"/>
      <c r="H1807" s="565"/>
      <c r="I1807" s="565"/>
      <c r="J1807" s="565"/>
      <c r="K1807" s="565"/>
      <c r="L1807" s="565"/>
      <c r="M1807" s="565"/>
      <c r="N1807" s="565"/>
      <c r="O1807" s="565"/>
      <c r="P1807" s="565"/>
    </row>
    <row r="1808" spans="1:16" ht="18">
      <c r="A1808" s="565"/>
      <c r="B1808" s="565"/>
      <c r="C1808" s="565"/>
      <c r="D1808" s="978"/>
      <c r="E1808" s="978"/>
      <c r="F1808" s="981"/>
      <c r="G1808" s="981"/>
      <c r="H1808" s="565"/>
      <c r="I1808" s="565"/>
      <c r="J1808" s="565"/>
      <c r="K1808" s="565"/>
      <c r="L1808" s="565"/>
      <c r="M1808" s="565"/>
      <c r="N1808" s="565"/>
      <c r="O1808" s="565"/>
      <c r="P1808" s="565"/>
    </row>
    <row r="1809" spans="1:16" ht="18">
      <c r="A1809" s="565"/>
      <c r="B1809" s="565"/>
      <c r="C1809" s="565"/>
      <c r="D1809" s="978"/>
      <c r="E1809" s="978"/>
      <c r="F1809" s="981"/>
      <c r="G1809" s="981"/>
      <c r="H1809" s="565"/>
      <c r="I1809" s="565"/>
      <c r="J1809" s="565"/>
      <c r="K1809" s="565"/>
      <c r="L1809" s="565"/>
      <c r="M1809" s="565"/>
      <c r="N1809" s="565"/>
      <c r="O1809" s="565"/>
      <c r="P1809" s="565"/>
    </row>
    <row r="1810" spans="1:16" ht="18">
      <c r="A1810" s="565"/>
      <c r="B1810" s="565"/>
      <c r="C1810" s="565"/>
      <c r="D1810" s="978"/>
      <c r="E1810" s="978"/>
      <c r="F1810" s="981"/>
      <c r="G1810" s="981"/>
      <c r="H1810" s="565"/>
      <c r="I1810" s="565"/>
      <c r="J1810" s="565"/>
      <c r="K1810" s="565"/>
      <c r="L1810" s="565"/>
      <c r="M1810" s="565"/>
      <c r="N1810" s="565"/>
      <c r="O1810" s="565"/>
      <c r="P1810" s="565"/>
    </row>
    <row r="1811" spans="1:16" ht="18">
      <c r="A1811" s="565"/>
      <c r="B1811" s="565"/>
      <c r="C1811" s="565"/>
      <c r="D1811" s="978"/>
      <c r="E1811" s="978"/>
      <c r="F1811" s="981"/>
      <c r="G1811" s="981"/>
      <c r="H1811" s="565"/>
      <c r="I1811" s="565"/>
      <c r="J1811" s="565"/>
      <c r="K1811" s="565"/>
      <c r="L1811" s="565"/>
      <c r="M1811" s="565"/>
      <c r="N1811" s="565"/>
      <c r="O1811" s="565"/>
      <c r="P1811" s="565"/>
    </row>
    <row r="1812" spans="1:16" ht="18">
      <c r="A1812" s="565"/>
      <c r="B1812" s="565"/>
      <c r="C1812" s="565"/>
      <c r="D1812" s="978"/>
      <c r="E1812" s="978"/>
      <c r="F1812" s="981"/>
      <c r="G1812" s="981"/>
      <c r="H1812" s="565"/>
      <c r="I1812" s="565"/>
      <c r="J1812" s="565"/>
      <c r="K1812" s="565"/>
      <c r="L1812" s="565"/>
      <c r="M1812" s="565"/>
      <c r="N1812" s="565"/>
      <c r="O1812" s="565"/>
      <c r="P1812" s="565"/>
    </row>
    <row r="1813" spans="1:16" ht="18">
      <c r="A1813" s="565"/>
      <c r="B1813" s="565"/>
      <c r="C1813" s="565"/>
      <c r="D1813" s="978"/>
      <c r="E1813" s="978"/>
      <c r="F1813" s="981"/>
      <c r="G1813" s="981"/>
      <c r="H1813" s="565"/>
      <c r="I1813" s="565"/>
      <c r="J1813" s="565"/>
      <c r="K1813" s="565"/>
      <c r="L1813" s="565"/>
      <c r="M1813" s="565"/>
      <c r="N1813" s="565"/>
      <c r="O1813" s="565"/>
      <c r="P1813" s="565"/>
    </row>
    <row r="1814" spans="1:16" ht="18">
      <c r="A1814" s="565"/>
      <c r="B1814" s="565"/>
      <c r="C1814" s="565"/>
      <c r="D1814" s="978"/>
      <c r="E1814" s="978"/>
      <c r="F1814" s="981"/>
      <c r="G1814" s="981"/>
      <c r="H1814" s="565"/>
      <c r="I1814" s="565"/>
      <c r="J1814" s="565"/>
      <c r="K1814" s="565"/>
      <c r="L1814" s="565"/>
      <c r="M1814" s="565"/>
      <c r="N1814" s="565"/>
      <c r="O1814" s="565"/>
      <c r="P1814" s="565"/>
    </row>
    <row r="1815" spans="1:16" ht="18">
      <c r="A1815" s="565"/>
      <c r="B1815" s="565"/>
      <c r="C1815" s="565"/>
      <c r="D1815" s="978"/>
      <c r="E1815" s="978"/>
      <c r="F1815" s="981"/>
      <c r="G1815" s="981"/>
      <c r="H1815" s="565"/>
      <c r="I1815" s="565"/>
      <c r="J1815" s="565"/>
      <c r="K1815" s="565"/>
      <c r="L1815" s="565"/>
      <c r="M1815" s="565"/>
      <c r="N1815" s="565"/>
      <c r="O1815" s="565"/>
      <c r="P1815" s="565"/>
    </row>
    <row r="1816" spans="1:16" ht="18">
      <c r="A1816" s="565"/>
      <c r="B1816" s="565"/>
      <c r="C1816" s="565"/>
      <c r="D1816" s="978"/>
      <c r="E1816" s="978"/>
      <c r="F1816" s="981"/>
      <c r="G1816" s="981"/>
      <c r="H1816" s="565"/>
      <c r="I1816" s="565"/>
      <c r="J1816" s="565"/>
      <c r="K1816" s="565"/>
      <c r="L1816" s="565"/>
      <c r="M1816" s="565"/>
      <c r="N1816" s="565"/>
      <c r="O1816" s="565"/>
      <c r="P1816" s="565"/>
    </row>
    <row r="1817" spans="1:16" ht="18">
      <c r="A1817" s="565"/>
      <c r="B1817" s="565"/>
      <c r="C1817" s="565"/>
      <c r="D1817" s="978"/>
      <c r="E1817" s="978"/>
      <c r="F1817" s="981"/>
      <c r="G1817" s="981"/>
      <c r="H1817" s="565"/>
      <c r="I1817" s="565"/>
      <c r="J1817" s="565"/>
      <c r="K1817" s="565"/>
      <c r="L1817" s="565"/>
      <c r="M1817" s="565"/>
      <c r="N1817" s="565"/>
      <c r="O1817" s="565"/>
      <c r="P1817" s="565"/>
    </row>
    <row r="1818" spans="1:16" ht="18">
      <c r="A1818" s="565"/>
      <c r="B1818" s="565"/>
      <c r="C1818" s="565"/>
      <c r="D1818" s="978"/>
      <c r="E1818" s="978"/>
      <c r="F1818" s="981"/>
      <c r="G1818" s="981"/>
      <c r="H1818" s="565"/>
      <c r="I1818" s="565"/>
      <c r="J1818" s="565"/>
      <c r="K1818" s="565"/>
      <c r="L1818" s="565"/>
      <c r="M1818" s="565"/>
      <c r="N1818" s="565"/>
      <c r="O1818" s="565"/>
      <c r="P1818" s="565"/>
    </row>
    <row r="1819" spans="1:16" ht="18">
      <c r="A1819" s="565"/>
      <c r="B1819" s="565"/>
      <c r="C1819" s="565"/>
      <c r="D1819" s="978"/>
      <c r="E1819" s="978"/>
      <c r="F1819" s="981"/>
      <c r="G1819" s="981"/>
      <c r="H1819" s="565"/>
      <c r="I1819" s="565"/>
      <c r="J1819" s="565"/>
      <c r="K1819" s="565"/>
      <c r="L1819" s="565"/>
      <c r="M1819" s="565"/>
      <c r="N1819" s="565"/>
      <c r="O1819" s="565"/>
      <c r="P1819" s="565"/>
    </row>
    <row r="1820" spans="1:16" ht="18">
      <c r="A1820" s="565"/>
      <c r="B1820" s="565"/>
      <c r="C1820" s="565"/>
      <c r="D1820" s="978"/>
      <c r="E1820" s="978"/>
      <c r="F1820" s="981"/>
      <c r="G1820" s="981"/>
      <c r="H1820" s="565"/>
      <c r="I1820" s="565"/>
      <c r="J1820" s="565"/>
      <c r="K1820" s="565"/>
      <c r="L1820" s="565"/>
      <c r="M1820" s="565"/>
      <c r="N1820" s="565"/>
      <c r="O1820" s="565"/>
      <c r="P1820" s="565"/>
    </row>
    <row r="1821" spans="1:16" ht="18">
      <c r="A1821" s="565"/>
      <c r="B1821" s="565"/>
      <c r="C1821" s="565"/>
      <c r="D1821" s="978"/>
      <c r="E1821" s="978"/>
      <c r="F1821" s="981"/>
      <c r="G1821" s="981"/>
      <c r="H1821" s="565"/>
      <c r="I1821" s="565"/>
      <c r="J1821" s="565"/>
      <c r="K1821" s="565"/>
      <c r="L1821" s="565"/>
      <c r="M1821" s="565"/>
      <c r="N1821" s="565"/>
      <c r="O1821" s="565"/>
      <c r="P1821" s="565"/>
    </row>
    <row r="1822" spans="1:16" ht="18">
      <c r="A1822" s="565"/>
      <c r="B1822" s="565"/>
      <c r="C1822" s="565"/>
      <c r="D1822" s="978"/>
      <c r="E1822" s="978"/>
      <c r="F1822" s="981"/>
      <c r="G1822" s="981"/>
      <c r="H1822" s="565"/>
      <c r="I1822" s="565"/>
      <c r="J1822" s="565"/>
      <c r="K1822" s="565"/>
      <c r="L1822" s="565"/>
      <c r="M1822" s="565"/>
      <c r="N1822" s="565"/>
      <c r="O1822" s="565"/>
      <c r="P1822" s="565"/>
    </row>
    <row r="1823" spans="1:16" ht="18">
      <c r="A1823" s="565"/>
      <c r="B1823" s="565"/>
      <c r="C1823" s="565"/>
      <c r="D1823" s="978"/>
      <c r="E1823" s="978"/>
      <c r="F1823" s="981"/>
      <c r="G1823" s="981"/>
      <c r="H1823" s="565"/>
      <c r="I1823" s="565"/>
      <c r="J1823" s="565"/>
      <c r="K1823" s="565"/>
      <c r="L1823" s="565"/>
      <c r="M1823" s="565"/>
      <c r="N1823" s="565"/>
      <c r="O1823" s="565"/>
      <c r="P1823" s="565"/>
    </row>
    <row r="1824" spans="1:16" ht="18">
      <c r="A1824" s="565"/>
      <c r="B1824" s="565"/>
      <c r="C1824" s="565"/>
      <c r="D1824" s="978"/>
      <c r="E1824" s="978"/>
      <c r="F1824" s="981"/>
      <c r="G1824" s="981"/>
      <c r="H1824" s="565"/>
      <c r="I1824" s="565"/>
      <c r="J1824" s="565"/>
      <c r="K1824" s="565"/>
      <c r="L1824" s="565"/>
      <c r="M1824" s="565"/>
      <c r="N1824" s="565"/>
      <c r="O1824" s="565"/>
      <c r="P1824" s="565"/>
    </row>
    <row r="1825" spans="1:16" ht="18">
      <c r="A1825" s="565"/>
      <c r="B1825" s="565"/>
      <c r="C1825" s="565"/>
      <c r="D1825" s="978"/>
      <c r="E1825" s="978"/>
      <c r="F1825" s="981"/>
      <c r="G1825" s="981"/>
      <c r="H1825" s="565"/>
      <c r="I1825" s="565"/>
      <c r="J1825" s="565"/>
      <c r="K1825" s="565"/>
      <c r="L1825" s="565"/>
      <c r="M1825" s="565"/>
      <c r="N1825" s="565"/>
      <c r="O1825" s="565"/>
      <c r="P1825" s="565"/>
    </row>
    <row r="1826" spans="1:16" ht="18">
      <c r="A1826" s="565"/>
      <c r="B1826" s="565"/>
      <c r="C1826" s="565"/>
      <c r="D1826" s="978"/>
      <c r="E1826" s="978"/>
      <c r="F1826" s="981"/>
      <c r="G1826" s="981"/>
      <c r="H1826" s="565"/>
      <c r="I1826" s="565"/>
      <c r="J1826" s="565"/>
      <c r="K1826" s="565"/>
      <c r="L1826" s="565"/>
      <c r="M1826" s="565"/>
      <c r="N1826" s="565"/>
      <c r="O1826" s="565"/>
      <c r="P1826" s="565"/>
    </row>
    <row r="1827" spans="1:16" ht="18">
      <c r="A1827" s="565"/>
      <c r="B1827" s="565"/>
      <c r="C1827" s="565"/>
      <c r="D1827" s="978"/>
      <c r="E1827" s="978"/>
      <c r="F1827" s="981"/>
      <c r="G1827" s="981"/>
      <c r="H1827" s="565"/>
      <c r="I1827" s="565"/>
      <c r="J1827" s="565"/>
      <c r="K1827" s="565"/>
      <c r="L1827" s="565"/>
      <c r="M1827" s="565"/>
      <c r="N1827" s="565"/>
      <c r="O1827" s="565"/>
      <c r="P1827" s="565"/>
    </row>
    <row r="1828" spans="1:16" ht="18">
      <c r="A1828" s="565"/>
      <c r="B1828" s="565"/>
      <c r="C1828" s="565"/>
      <c r="D1828" s="978"/>
      <c r="E1828" s="978"/>
      <c r="F1828" s="981"/>
      <c r="G1828" s="981"/>
      <c r="H1828" s="565"/>
      <c r="I1828" s="565"/>
      <c r="J1828" s="565"/>
      <c r="K1828" s="565"/>
      <c r="L1828" s="565"/>
      <c r="M1828" s="565"/>
      <c r="N1828" s="565"/>
      <c r="O1828" s="565"/>
      <c r="P1828" s="565"/>
    </row>
    <row r="1829" spans="1:16" ht="18">
      <c r="A1829" s="565"/>
      <c r="B1829" s="565"/>
      <c r="C1829" s="565"/>
      <c r="D1829" s="978"/>
      <c r="E1829" s="978"/>
      <c r="F1829" s="981"/>
      <c r="G1829" s="981"/>
      <c r="H1829" s="565"/>
      <c r="I1829" s="565"/>
      <c r="J1829" s="565"/>
      <c r="K1829" s="565"/>
      <c r="L1829" s="565"/>
      <c r="M1829" s="565"/>
      <c r="N1829" s="565"/>
      <c r="O1829" s="565"/>
      <c r="P1829" s="565"/>
    </row>
    <row r="1830" spans="1:16" ht="18">
      <c r="A1830" s="565"/>
      <c r="B1830" s="565"/>
      <c r="C1830" s="565"/>
      <c r="D1830" s="978"/>
      <c r="E1830" s="978"/>
      <c r="F1830" s="981"/>
      <c r="G1830" s="981"/>
      <c r="H1830" s="565"/>
      <c r="I1830" s="565"/>
      <c r="J1830" s="565"/>
      <c r="K1830" s="565"/>
      <c r="L1830" s="565"/>
      <c r="M1830" s="565"/>
      <c r="N1830" s="565"/>
      <c r="O1830" s="565"/>
      <c r="P1830" s="565"/>
    </row>
    <row r="1831" spans="1:16" ht="18">
      <c r="A1831" s="565"/>
      <c r="B1831" s="565"/>
      <c r="C1831" s="565"/>
      <c r="D1831" s="978"/>
      <c r="E1831" s="978"/>
      <c r="F1831" s="981"/>
      <c r="G1831" s="981"/>
      <c r="H1831" s="565"/>
      <c r="I1831" s="565"/>
      <c r="J1831" s="565"/>
      <c r="K1831" s="565"/>
      <c r="L1831" s="565"/>
      <c r="M1831" s="565"/>
      <c r="N1831" s="565"/>
      <c r="O1831" s="565"/>
      <c r="P1831" s="565"/>
    </row>
    <row r="1832" spans="1:16" ht="18">
      <c r="A1832" s="565"/>
      <c r="B1832" s="565"/>
      <c r="C1832" s="565"/>
      <c r="D1832" s="978"/>
      <c r="E1832" s="978"/>
      <c r="F1832" s="981"/>
      <c r="G1832" s="981"/>
      <c r="H1832" s="565"/>
      <c r="I1832" s="565"/>
      <c r="J1832" s="565"/>
      <c r="K1832" s="565"/>
      <c r="L1832" s="565"/>
      <c r="M1832" s="565"/>
      <c r="N1832" s="565"/>
      <c r="O1832" s="565"/>
      <c r="P1832" s="565"/>
    </row>
    <row r="1833" spans="1:16" ht="18">
      <c r="A1833" s="565"/>
      <c r="B1833" s="565"/>
      <c r="C1833" s="565"/>
      <c r="D1833" s="978"/>
      <c r="E1833" s="978"/>
      <c r="F1833" s="981"/>
      <c r="G1833" s="981"/>
      <c r="H1833" s="565"/>
      <c r="I1833" s="565"/>
      <c r="J1833" s="565"/>
      <c r="K1833" s="565"/>
      <c r="L1833" s="565"/>
      <c r="M1833" s="565"/>
      <c r="N1833" s="565"/>
      <c r="O1833" s="565"/>
      <c r="P1833" s="565"/>
    </row>
    <row r="1834" spans="1:16" ht="18">
      <c r="A1834" s="565"/>
      <c r="B1834" s="565"/>
      <c r="C1834" s="565"/>
      <c r="D1834" s="978"/>
      <c r="E1834" s="978"/>
      <c r="F1834" s="981"/>
      <c r="G1834" s="981"/>
      <c r="H1834" s="565"/>
      <c r="I1834" s="565"/>
      <c r="J1834" s="565"/>
      <c r="K1834" s="565"/>
      <c r="L1834" s="565"/>
      <c r="M1834" s="565"/>
      <c r="N1834" s="565"/>
      <c r="O1834" s="565"/>
      <c r="P1834" s="565"/>
    </row>
    <row r="1835" spans="1:16" ht="18">
      <c r="A1835" s="565"/>
      <c r="B1835" s="565"/>
      <c r="C1835" s="565"/>
      <c r="D1835" s="978"/>
      <c r="E1835" s="978"/>
      <c r="F1835" s="981"/>
      <c r="G1835" s="981"/>
      <c r="H1835" s="565"/>
      <c r="I1835" s="565"/>
      <c r="J1835" s="565"/>
      <c r="K1835" s="565"/>
      <c r="L1835" s="565"/>
      <c r="M1835" s="565"/>
      <c r="N1835" s="565"/>
      <c r="O1835" s="565"/>
      <c r="P1835" s="565"/>
    </row>
    <row r="1836" spans="1:16" ht="18">
      <c r="A1836" s="565"/>
      <c r="B1836" s="565"/>
      <c r="C1836" s="565"/>
      <c r="D1836" s="978"/>
      <c r="E1836" s="978"/>
      <c r="F1836" s="981"/>
      <c r="G1836" s="981"/>
      <c r="H1836" s="565"/>
      <c r="I1836" s="565"/>
      <c r="J1836" s="565"/>
      <c r="K1836" s="565"/>
      <c r="L1836" s="565"/>
      <c r="M1836" s="565"/>
      <c r="N1836" s="565"/>
      <c r="O1836" s="565"/>
      <c r="P1836" s="565"/>
    </row>
    <row r="1837" spans="1:16" ht="18">
      <c r="A1837" s="565"/>
      <c r="B1837" s="565"/>
      <c r="C1837" s="565"/>
      <c r="D1837" s="978"/>
      <c r="E1837" s="978"/>
      <c r="F1837" s="981"/>
      <c r="G1837" s="981"/>
      <c r="H1837" s="565"/>
      <c r="I1837" s="565"/>
      <c r="J1837" s="565"/>
      <c r="K1837" s="565"/>
      <c r="L1837" s="565"/>
      <c r="M1837" s="565"/>
      <c r="N1837" s="565"/>
      <c r="O1837" s="565"/>
      <c r="P1837" s="565"/>
    </row>
    <row r="1838" spans="1:16" ht="18">
      <c r="A1838" s="565"/>
      <c r="B1838" s="565"/>
      <c r="C1838" s="565"/>
      <c r="D1838" s="978"/>
      <c r="E1838" s="978"/>
      <c r="F1838" s="981"/>
      <c r="G1838" s="981"/>
      <c r="H1838" s="565"/>
      <c r="I1838" s="565"/>
      <c r="J1838" s="565"/>
      <c r="K1838" s="565"/>
      <c r="L1838" s="565"/>
      <c r="M1838" s="565"/>
      <c r="N1838" s="565"/>
      <c r="O1838" s="565"/>
      <c r="P1838" s="565"/>
    </row>
    <row r="1839" spans="1:16" ht="18">
      <c r="A1839" s="565"/>
      <c r="B1839" s="565"/>
      <c r="C1839" s="565"/>
      <c r="D1839" s="978"/>
      <c r="E1839" s="978"/>
      <c r="F1839" s="981"/>
      <c r="G1839" s="981"/>
      <c r="H1839" s="565"/>
      <c r="I1839" s="565"/>
      <c r="J1839" s="565"/>
      <c r="K1839" s="565"/>
      <c r="L1839" s="565"/>
      <c r="M1839" s="565"/>
      <c r="N1839" s="565"/>
      <c r="O1839" s="565"/>
      <c r="P1839" s="565"/>
    </row>
    <row r="1840" spans="1:16" ht="18">
      <c r="A1840" s="565"/>
      <c r="B1840" s="565"/>
      <c r="C1840" s="565"/>
      <c r="D1840" s="978"/>
      <c r="E1840" s="978"/>
      <c r="F1840" s="981"/>
      <c r="G1840" s="981"/>
      <c r="H1840" s="565"/>
      <c r="I1840" s="565"/>
      <c r="J1840" s="565"/>
      <c r="K1840" s="565"/>
      <c r="L1840" s="565"/>
      <c r="M1840" s="565"/>
      <c r="N1840" s="565"/>
      <c r="O1840" s="565"/>
      <c r="P1840" s="565"/>
    </row>
    <row r="1841" spans="1:16" ht="18">
      <c r="A1841" s="565"/>
      <c r="B1841" s="565"/>
      <c r="C1841" s="565"/>
      <c r="D1841" s="978"/>
      <c r="E1841" s="978"/>
      <c r="F1841" s="981"/>
      <c r="G1841" s="981"/>
      <c r="H1841" s="565"/>
      <c r="I1841" s="565"/>
      <c r="J1841" s="565"/>
      <c r="K1841" s="565"/>
      <c r="L1841" s="565"/>
      <c r="M1841" s="565"/>
      <c r="N1841" s="565"/>
      <c r="O1841" s="565"/>
      <c r="P1841" s="565"/>
    </row>
    <row r="1842" spans="1:16" ht="18">
      <c r="A1842" s="565"/>
      <c r="B1842" s="565"/>
      <c r="C1842" s="565"/>
      <c r="D1842" s="978"/>
      <c r="E1842" s="978"/>
      <c r="F1842" s="981"/>
      <c r="G1842" s="981"/>
      <c r="H1842" s="565"/>
      <c r="I1842" s="565"/>
      <c r="J1842" s="565"/>
      <c r="K1842" s="565"/>
      <c r="L1842" s="565"/>
      <c r="M1842" s="565"/>
      <c r="N1842" s="565"/>
      <c r="O1842" s="565"/>
      <c r="P1842" s="565"/>
    </row>
    <row r="1843" spans="1:16" ht="18">
      <c r="A1843" s="565"/>
      <c r="B1843" s="565"/>
      <c r="C1843" s="565"/>
      <c r="D1843" s="978"/>
      <c r="E1843" s="978"/>
      <c r="F1843" s="981"/>
      <c r="G1843" s="981"/>
      <c r="H1843" s="565"/>
      <c r="I1843" s="565"/>
      <c r="J1843" s="565"/>
      <c r="K1843" s="565"/>
      <c r="L1843" s="565"/>
      <c r="M1843" s="565"/>
      <c r="N1843" s="565"/>
      <c r="O1843" s="565"/>
      <c r="P1843" s="565"/>
    </row>
    <row r="1844" spans="1:16" ht="18">
      <c r="A1844" s="565"/>
      <c r="B1844" s="565"/>
      <c r="C1844" s="565"/>
      <c r="D1844" s="978"/>
      <c r="E1844" s="978"/>
      <c r="F1844" s="981"/>
      <c r="G1844" s="981"/>
      <c r="H1844" s="565"/>
      <c r="I1844" s="565"/>
      <c r="J1844" s="565"/>
      <c r="K1844" s="565"/>
      <c r="L1844" s="565"/>
      <c r="M1844" s="565"/>
      <c r="N1844" s="565"/>
      <c r="O1844" s="565"/>
      <c r="P1844" s="565"/>
    </row>
    <row r="1845" spans="1:16" ht="18">
      <c r="A1845" s="565"/>
      <c r="B1845" s="565"/>
      <c r="C1845" s="565"/>
      <c r="D1845" s="978"/>
      <c r="E1845" s="978"/>
      <c r="F1845" s="981"/>
      <c r="G1845" s="981"/>
      <c r="H1845" s="565"/>
      <c r="I1845" s="565"/>
      <c r="J1845" s="565"/>
      <c r="K1845" s="565"/>
      <c r="L1845" s="565"/>
      <c r="M1845" s="565"/>
      <c r="N1845" s="565"/>
      <c r="O1845" s="565"/>
      <c r="P1845" s="565"/>
    </row>
    <row r="1846" spans="1:16" ht="18">
      <c r="A1846" s="565"/>
      <c r="B1846" s="565"/>
      <c r="C1846" s="565"/>
      <c r="D1846" s="978"/>
      <c r="E1846" s="978"/>
      <c r="F1846" s="981"/>
      <c r="G1846" s="981"/>
      <c r="H1846" s="565"/>
      <c r="I1846" s="565"/>
      <c r="J1846" s="565"/>
      <c r="K1846" s="565"/>
      <c r="L1846" s="565"/>
      <c r="M1846" s="565"/>
      <c r="N1846" s="565"/>
      <c r="O1846" s="565"/>
      <c r="P1846" s="565"/>
    </row>
    <row r="1847" spans="1:16" ht="18">
      <c r="A1847" s="565"/>
      <c r="B1847" s="565"/>
      <c r="C1847" s="565"/>
      <c r="D1847" s="978"/>
      <c r="E1847" s="978"/>
      <c r="F1847" s="981"/>
      <c r="G1847" s="981"/>
      <c r="H1847" s="565"/>
      <c r="I1847" s="565"/>
      <c r="J1847" s="565"/>
      <c r="K1847" s="565"/>
      <c r="L1847" s="565"/>
      <c r="M1847" s="565"/>
      <c r="N1847" s="565"/>
      <c r="O1847" s="565"/>
      <c r="P1847" s="565"/>
    </row>
    <row r="1848" spans="1:16" ht="18">
      <c r="A1848" s="565"/>
      <c r="B1848" s="565"/>
      <c r="C1848" s="565"/>
      <c r="D1848" s="978"/>
      <c r="E1848" s="978"/>
      <c r="F1848" s="981"/>
      <c r="G1848" s="981"/>
      <c r="H1848" s="565"/>
      <c r="I1848" s="565"/>
      <c r="J1848" s="565"/>
      <c r="K1848" s="565"/>
      <c r="L1848" s="565"/>
      <c r="M1848" s="565"/>
      <c r="N1848" s="565"/>
      <c r="O1848" s="565"/>
      <c r="P1848" s="565"/>
    </row>
    <row r="1849" spans="1:16" ht="18">
      <c r="A1849" s="565"/>
      <c r="B1849" s="565"/>
      <c r="C1849" s="565"/>
      <c r="D1849" s="978"/>
      <c r="E1849" s="978"/>
      <c r="F1849" s="981"/>
      <c r="G1849" s="981"/>
      <c r="H1849" s="565"/>
      <c r="I1849" s="565"/>
      <c r="J1849" s="565"/>
      <c r="K1849" s="565"/>
      <c r="L1849" s="565"/>
      <c r="M1849" s="565"/>
      <c r="N1849" s="565"/>
      <c r="O1849" s="565"/>
      <c r="P1849" s="565"/>
    </row>
    <row r="1850" spans="1:16" ht="18">
      <c r="A1850" s="565"/>
      <c r="B1850" s="565"/>
      <c r="C1850" s="565"/>
      <c r="D1850" s="978"/>
      <c r="E1850" s="978"/>
      <c r="F1850" s="981"/>
      <c r="G1850" s="981"/>
      <c r="H1850" s="565"/>
      <c r="I1850" s="565"/>
      <c r="J1850" s="565"/>
      <c r="K1850" s="565"/>
      <c r="L1850" s="565"/>
      <c r="M1850" s="565"/>
      <c r="N1850" s="565"/>
      <c r="O1850" s="565"/>
      <c r="P1850" s="565"/>
    </row>
    <row r="1851" spans="1:16" ht="18">
      <c r="A1851" s="565"/>
      <c r="B1851" s="565"/>
      <c r="C1851" s="565"/>
      <c r="D1851" s="978"/>
      <c r="E1851" s="978"/>
      <c r="F1851" s="981"/>
      <c r="G1851" s="981"/>
      <c r="H1851" s="565"/>
      <c r="I1851" s="565"/>
      <c r="J1851" s="565"/>
      <c r="K1851" s="565"/>
      <c r="L1851" s="565"/>
      <c r="M1851" s="565"/>
      <c r="N1851" s="565"/>
      <c r="O1851" s="565"/>
      <c r="P1851" s="565"/>
    </row>
    <row r="1852" spans="1:16" ht="18">
      <c r="A1852" s="565"/>
      <c r="B1852" s="565"/>
      <c r="C1852" s="565"/>
      <c r="D1852" s="978"/>
      <c r="E1852" s="978"/>
      <c r="F1852" s="981"/>
      <c r="G1852" s="981"/>
      <c r="H1852" s="565"/>
      <c r="I1852" s="565"/>
      <c r="J1852" s="565"/>
      <c r="K1852" s="565"/>
      <c r="L1852" s="565"/>
      <c r="M1852" s="565"/>
      <c r="N1852" s="565"/>
      <c r="O1852" s="565"/>
      <c r="P1852" s="565"/>
    </row>
    <row r="1853" spans="1:16" ht="18">
      <c r="A1853" s="565"/>
      <c r="B1853" s="565"/>
      <c r="C1853" s="565"/>
      <c r="D1853" s="978"/>
      <c r="E1853" s="978"/>
      <c r="F1853" s="981"/>
      <c r="G1853" s="981"/>
      <c r="H1853" s="565"/>
      <c r="I1853" s="565"/>
      <c r="J1853" s="565"/>
      <c r="K1853" s="565"/>
      <c r="L1853" s="565"/>
      <c r="M1853" s="565"/>
      <c r="N1853" s="565"/>
      <c r="O1853" s="565"/>
      <c r="P1853" s="565"/>
    </row>
    <row r="1854" spans="1:16" ht="18">
      <c r="A1854" s="565"/>
      <c r="B1854" s="565"/>
      <c r="C1854" s="565"/>
      <c r="D1854" s="978"/>
      <c r="E1854" s="978"/>
      <c r="F1854" s="981"/>
      <c r="G1854" s="981"/>
      <c r="H1854" s="565"/>
      <c r="I1854" s="565"/>
      <c r="J1854" s="565"/>
      <c r="K1854" s="565"/>
      <c r="L1854" s="565"/>
      <c r="M1854" s="565"/>
      <c r="N1854" s="565"/>
      <c r="O1854" s="565"/>
      <c r="P1854" s="565"/>
    </row>
    <row r="1855" spans="1:16" ht="18">
      <c r="A1855" s="565"/>
      <c r="B1855" s="565"/>
      <c r="C1855" s="565"/>
      <c r="D1855" s="978"/>
      <c r="E1855" s="978"/>
      <c r="F1855" s="981"/>
      <c r="G1855" s="981"/>
      <c r="H1855" s="565"/>
      <c r="I1855" s="565"/>
      <c r="J1855" s="565"/>
      <c r="K1855" s="565"/>
      <c r="L1855" s="565"/>
      <c r="M1855" s="565"/>
      <c r="N1855" s="565"/>
      <c r="O1855" s="565"/>
      <c r="P1855" s="565"/>
    </row>
    <row r="1856" spans="1:16" ht="18">
      <c r="A1856" s="565"/>
      <c r="B1856" s="565"/>
      <c r="C1856" s="565"/>
      <c r="D1856" s="978"/>
      <c r="E1856" s="978"/>
      <c r="F1856" s="981"/>
      <c r="G1856" s="981"/>
      <c r="H1856" s="565"/>
      <c r="I1856" s="565"/>
      <c r="J1856" s="565"/>
      <c r="K1856" s="565"/>
      <c r="L1856" s="565"/>
      <c r="M1856" s="565"/>
      <c r="N1856" s="565"/>
      <c r="O1856" s="565"/>
      <c r="P1856" s="565"/>
    </row>
    <row r="1857" spans="1:16" ht="18">
      <c r="A1857" s="565"/>
      <c r="B1857" s="565"/>
      <c r="C1857" s="565"/>
      <c r="D1857" s="978"/>
      <c r="E1857" s="978"/>
      <c r="F1857" s="981"/>
      <c r="G1857" s="981"/>
      <c r="H1857" s="565"/>
      <c r="I1857" s="565"/>
      <c r="J1857" s="565"/>
      <c r="K1857" s="565"/>
      <c r="L1857" s="565"/>
      <c r="M1857" s="565"/>
      <c r="N1857" s="565"/>
      <c r="O1857" s="565"/>
      <c r="P1857" s="565"/>
    </row>
    <row r="1858" spans="1:16" ht="18">
      <c r="A1858" s="565"/>
      <c r="B1858" s="565"/>
      <c r="C1858" s="565"/>
      <c r="D1858" s="978"/>
      <c r="E1858" s="978"/>
      <c r="F1858" s="981"/>
      <c r="G1858" s="981"/>
      <c r="H1858" s="565"/>
      <c r="I1858" s="565"/>
      <c r="J1858" s="565"/>
      <c r="K1858" s="565"/>
      <c r="L1858" s="565"/>
      <c r="M1858" s="565"/>
      <c r="N1858" s="565"/>
      <c r="O1858" s="565"/>
      <c r="P1858" s="565"/>
    </row>
    <row r="1859" spans="1:16" ht="18">
      <c r="A1859" s="565"/>
      <c r="B1859" s="565"/>
      <c r="C1859" s="565"/>
      <c r="D1859" s="978"/>
      <c r="E1859" s="978"/>
      <c r="F1859" s="981"/>
      <c r="G1859" s="981"/>
      <c r="H1859" s="565"/>
      <c r="I1859" s="565"/>
      <c r="J1859" s="565"/>
      <c r="K1859" s="565"/>
      <c r="L1859" s="565"/>
      <c r="M1859" s="565"/>
      <c r="N1859" s="565"/>
      <c r="O1859" s="565"/>
      <c r="P1859" s="565"/>
    </row>
    <row r="1860" spans="1:16" ht="18">
      <c r="A1860" s="565"/>
      <c r="B1860" s="565"/>
      <c r="C1860" s="565"/>
      <c r="D1860" s="978"/>
      <c r="E1860" s="978"/>
      <c r="F1860" s="981"/>
      <c r="G1860" s="981"/>
      <c r="H1860" s="565"/>
      <c r="I1860" s="565"/>
      <c r="J1860" s="565"/>
      <c r="K1860" s="565"/>
      <c r="L1860" s="565"/>
      <c r="M1860" s="565"/>
      <c r="N1860" s="565"/>
      <c r="O1860" s="565"/>
      <c r="P1860" s="565"/>
    </row>
    <row r="1861" spans="1:16" ht="18">
      <c r="A1861" s="565"/>
      <c r="B1861" s="565"/>
      <c r="C1861" s="565"/>
      <c r="D1861" s="978"/>
      <c r="E1861" s="978"/>
      <c r="F1861" s="981"/>
      <c r="G1861" s="981"/>
      <c r="H1861" s="565"/>
      <c r="I1861" s="565"/>
      <c r="J1861" s="565"/>
      <c r="K1861" s="565"/>
      <c r="L1861" s="565"/>
      <c r="M1861" s="565"/>
      <c r="N1861" s="565"/>
      <c r="O1861" s="565"/>
      <c r="P1861" s="565"/>
    </row>
    <row r="1862" spans="1:16" ht="18">
      <c r="A1862" s="565"/>
      <c r="B1862" s="565"/>
      <c r="C1862" s="565"/>
      <c r="D1862" s="978"/>
      <c r="E1862" s="978"/>
      <c r="F1862" s="981"/>
      <c r="G1862" s="981"/>
      <c r="H1862" s="565"/>
      <c r="I1862" s="565"/>
      <c r="J1862" s="565"/>
      <c r="K1862" s="565"/>
      <c r="L1862" s="565"/>
      <c r="M1862" s="565"/>
      <c r="N1862" s="565"/>
      <c r="O1862" s="565"/>
      <c r="P1862" s="565"/>
    </row>
    <row r="1863" spans="1:16" ht="18">
      <c r="A1863" s="565"/>
      <c r="B1863" s="565"/>
      <c r="C1863" s="565"/>
      <c r="D1863" s="978"/>
      <c r="E1863" s="978"/>
      <c r="F1863" s="981"/>
      <c r="G1863" s="981"/>
      <c r="H1863" s="565"/>
      <c r="I1863" s="565"/>
      <c r="J1863" s="565"/>
      <c r="K1863" s="565"/>
      <c r="L1863" s="565"/>
      <c r="M1863" s="565"/>
      <c r="N1863" s="565"/>
      <c r="O1863" s="565"/>
      <c r="P1863" s="565"/>
    </row>
    <row r="1864" spans="1:16" ht="18">
      <c r="A1864" s="565"/>
      <c r="B1864" s="565"/>
      <c r="C1864" s="565"/>
      <c r="D1864" s="978"/>
      <c r="E1864" s="978"/>
      <c r="F1864" s="981"/>
      <c r="G1864" s="981"/>
      <c r="H1864" s="565"/>
      <c r="I1864" s="565"/>
      <c r="J1864" s="565"/>
      <c r="K1864" s="565"/>
      <c r="L1864" s="565"/>
      <c r="M1864" s="565"/>
      <c r="N1864" s="565"/>
      <c r="O1864" s="565"/>
      <c r="P1864" s="565"/>
    </row>
    <row r="1865" spans="1:16" ht="18">
      <c r="A1865" s="565"/>
      <c r="B1865" s="565"/>
      <c r="C1865" s="565"/>
      <c r="D1865" s="978"/>
      <c r="E1865" s="978"/>
      <c r="F1865" s="981"/>
      <c r="G1865" s="981"/>
      <c r="H1865" s="565"/>
      <c r="I1865" s="565"/>
      <c r="J1865" s="565"/>
      <c r="K1865" s="565"/>
      <c r="L1865" s="565"/>
      <c r="M1865" s="565"/>
      <c r="N1865" s="565"/>
      <c r="O1865" s="565"/>
      <c r="P1865" s="565"/>
    </row>
    <row r="1866" spans="1:16" ht="18">
      <c r="A1866" s="565"/>
      <c r="B1866" s="565"/>
      <c r="C1866" s="565"/>
      <c r="D1866" s="978"/>
      <c r="E1866" s="978"/>
      <c r="F1866" s="981"/>
      <c r="G1866" s="981"/>
      <c r="H1866" s="565"/>
      <c r="I1866" s="565"/>
      <c r="J1866" s="565"/>
      <c r="K1866" s="565"/>
      <c r="L1866" s="565"/>
      <c r="M1866" s="565"/>
      <c r="N1866" s="565"/>
      <c r="O1866" s="565"/>
      <c r="P1866" s="565"/>
    </row>
    <row r="1867" spans="1:16" ht="18">
      <c r="A1867" s="565"/>
      <c r="B1867" s="565"/>
      <c r="C1867" s="565"/>
      <c r="D1867" s="978"/>
      <c r="E1867" s="978"/>
      <c r="F1867" s="981"/>
      <c r="G1867" s="981"/>
      <c r="H1867" s="565"/>
      <c r="I1867" s="565"/>
      <c r="J1867" s="565"/>
      <c r="K1867" s="565"/>
      <c r="L1867" s="565"/>
      <c r="M1867" s="565"/>
      <c r="N1867" s="565"/>
      <c r="O1867" s="565"/>
      <c r="P1867" s="565"/>
    </row>
    <row r="1868" spans="1:16" ht="18">
      <c r="A1868" s="565"/>
      <c r="B1868" s="565"/>
      <c r="C1868" s="565"/>
      <c r="D1868" s="978"/>
      <c r="E1868" s="978"/>
      <c r="F1868" s="981"/>
      <c r="G1868" s="981"/>
      <c r="H1868" s="565"/>
      <c r="I1868" s="565"/>
      <c r="J1868" s="565"/>
      <c r="K1868" s="565"/>
      <c r="L1868" s="565"/>
      <c r="M1868" s="565"/>
      <c r="N1868" s="565"/>
      <c r="O1868" s="565"/>
      <c r="P1868" s="565"/>
    </row>
    <row r="1869" spans="1:16" ht="18">
      <c r="A1869" s="565"/>
      <c r="B1869" s="565"/>
      <c r="C1869" s="565"/>
      <c r="D1869" s="978"/>
      <c r="E1869" s="978"/>
      <c r="F1869" s="981"/>
      <c r="G1869" s="981"/>
      <c r="H1869" s="565"/>
      <c r="I1869" s="565"/>
      <c r="J1869" s="565"/>
      <c r="K1869" s="565"/>
      <c r="L1869" s="565"/>
      <c r="M1869" s="565"/>
      <c r="N1869" s="565"/>
      <c r="O1869" s="565"/>
      <c r="P1869" s="565"/>
    </row>
    <row r="1870" spans="1:16" ht="18">
      <c r="A1870" s="565"/>
      <c r="B1870" s="565"/>
      <c r="C1870" s="565"/>
      <c r="D1870" s="978"/>
      <c r="E1870" s="978"/>
      <c r="F1870" s="981"/>
      <c r="G1870" s="981"/>
      <c r="H1870" s="565"/>
      <c r="I1870" s="565"/>
      <c r="J1870" s="565"/>
      <c r="K1870" s="565"/>
      <c r="L1870" s="565"/>
      <c r="M1870" s="565"/>
      <c r="N1870" s="565"/>
      <c r="O1870" s="565"/>
      <c r="P1870" s="565"/>
    </row>
    <row r="1871" spans="1:16" ht="18">
      <c r="A1871" s="565"/>
      <c r="B1871" s="565"/>
      <c r="C1871" s="565"/>
      <c r="D1871" s="978"/>
      <c r="E1871" s="978"/>
      <c r="F1871" s="981"/>
      <c r="G1871" s="981"/>
      <c r="H1871" s="565"/>
      <c r="I1871" s="565"/>
      <c r="J1871" s="565"/>
      <c r="K1871" s="565"/>
      <c r="L1871" s="565"/>
      <c r="M1871" s="565"/>
      <c r="N1871" s="565"/>
      <c r="O1871" s="565"/>
      <c r="P1871" s="565"/>
    </row>
    <row r="1872" spans="1:16" ht="18">
      <c r="A1872" s="565"/>
      <c r="B1872" s="565"/>
      <c r="C1872" s="565"/>
      <c r="D1872" s="978"/>
      <c r="E1872" s="978"/>
      <c r="F1872" s="981"/>
      <c r="G1872" s="981"/>
      <c r="H1872" s="565"/>
      <c r="I1872" s="565"/>
      <c r="J1872" s="565"/>
      <c r="K1872" s="565"/>
      <c r="L1872" s="565"/>
      <c r="M1872" s="565"/>
      <c r="N1872" s="565"/>
      <c r="O1872" s="565"/>
      <c r="P1872" s="565"/>
    </row>
    <row r="1873" spans="1:16" ht="18">
      <c r="A1873" s="565"/>
      <c r="B1873" s="565"/>
      <c r="C1873" s="565"/>
      <c r="D1873" s="978"/>
      <c r="E1873" s="978"/>
      <c r="F1873" s="981"/>
      <c r="G1873" s="981"/>
      <c r="H1873" s="565"/>
      <c r="I1873" s="565"/>
      <c r="J1873" s="565"/>
      <c r="K1873" s="565"/>
      <c r="L1873" s="565"/>
      <c r="M1873" s="565"/>
      <c r="N1873" s="565"/>
      <c r="O1873" s="565"/>
      <c r="P1873" s="565"/>
    </row>
    <row r="1874" spans="1:16" ht="18">
      <c r="A1874" s="565"/>
      <c r="B1874" s="565"/>
      <c r="C1874" s="565"/>
      <c r="D1874" s="978"/>
      <c r="E1874" s="978"/>
      <c r="F1874" s="981"/>
      <c r="G1874" s="981"/>
      <c r="H1874" s="565"/>
      <c r="I1874" s="565"/>
      <c r="J1874" s="565"/>
      <c r="K1874" s="565"/>
      <c r="L1874" s="565"/>
      <c r="M1874" s="565"/>
      <c r="N1874" s="565"/>
      <c r="O1874" s="565"/>
      <c r="P1874" s="565"/>
    </row>
    <row r="1875" spans="1:16" ht="18">
      <c r="A1875" s="565"/>
      <c r="B1875" s="565"/>
      <c r="C1875" s="565"/>
      <c r="D1875" s="978"/>
      <c r="E1875" s="978"/>
      <c r="F1875" s="981"/>
      <c r="G1875" s="981"/>
      <c r="H1875" s="565"/>
      <c r="I1875" s="565"/>
      <c r="J1875" s="565"/>
      <c r="K1875" s="565"/>
      <c r="L1875" s="565"/>
      <c r="M1875" s="565"/>
      <c r="N1875" s="565"/>
      <c r="O1875" s="565"/>
      <c r="P1875" s="565"/>
    </row>
    <row r="1876" spans="1:16" ht="18">
      <c r="A1876" s="565"/>
      <c r="B1876" s="565"/>
      <c r="C1876" s="565"/>
      <c r="D1876" s="978"/>
      <c r="E1876" s="978"/>
      <c r="F1876" s="981"/>
      <c r="G1876" s="981"/>
      <c r="H1876" s="565"/>
      <c r="I1876" s="565"/>
      <c r="J1876" s="565"/>
      <c r="K1876" s="565"/>
      <c r="L1876" s="565"/>
      <c r="M1876" s="565"/>
      <c r="N1876" s="565"/>
      <c r="O1876" s="565"/>
      <c r="P1876" s="565"/>
    </row>
    <row r="1877" spans="1:16" ht="18">
      <c r="A1877" s="565"/>
      <c r="B1877" s="565"/>
      <c r="C1877" s="565"/>
      <c r="D1877" s="978"/>
      <c r="E1877" s="978"/>
      <c r="F1877" s="981"/>
      <c r="G1877" s="981"/>
      <c r="H1877" s="565"/>
      <c r="I1877" s="565"/>
      <c r="J1877" s="565"/>
      <c r="K1877" s="565"/>
      <c r="L1877" s="565"/>
      <c r="M1877" s="565"/>
      <c r="N1877" s="565"/>
      <c r="O1877" s="565"/>
      <c r="P1877" s="565"/>
    </row>
    <row r="1878" spans="1:16" ht="18">
      <c r="A1878" s="565"/>
      <c r="B1878" s="565"/>
      <c r="C1878" s="565"/>
      <c r="D1878" s="978"/>
      <c r="E1878" s="978"/>
      <c r="F1878" s="981"/>
      <c r="G1878" s="981"/>
      <c r="H1878" s="565"/>
      <c r="I1878" s="565"/>
      <c r="J1878" s="565"/>
      <c r="K1878" s="565"/>
      <c r="L1878" s="565"/>
      <c r="M1878" s="565"/>
      <c r="N1878" s="565"/>
      <c r="O1878" s="565"/>
      <c r="P1878" s="565"/>
    </row>
    <row r="1879" spans="1:16" ht="18">
      <c r="A1879" s="565"/>
      <c r="B1879" s="565"/>
      <c r="C1879" s="565"/>
      <c r="D1879" s="978"/>
      <c r="E1879" s="978"/>
      <c r="F1879" s="981"/>
      <c r="G1879" s="981"/>
      <c r="H1879" s="565"/>
      <c r="I1879" s="565"/>
      <c r="J1879" s="565"/>
      <c r="K1879" s="565"/>
      <c r="L1879" s="565"/>
      <c r="M1879" s="565"/>
      <c r="N1879" s="565"/>
      <c r="O1879" s="565"/>
      <c r="P1879" s="565"/>
    </row>
    <row r="1880" spans="1:16" ht="18">
      <c r="A1880" s="565"/>
      <c r="B1880" s="565"/>
      <c r="C1880" s="565"/>
      <c r="D1880" s="978"/>
      <c r="E1880" s="978"/>
      <c r="F1880" s="981"/>
      <c r="G1880" s="981"/>
      <c r="H1880" s="565"/>
      <c r="I1880" s="565"/>
      <c r="J1880" s="565"/>
      <c r="K1880" s="565"/>
      <c r="L1880" s="565"/>
      <c r="M1880" s="565"/>
      <c r="N1880" s="565"/>
      <c r="O1880" s="565"/>
      <c r="P1880" s="565"/>
    </row>
    <row r="1881" spans="1:16" ht="18">
      <c r="A1881" s="565"/>
      <c r="B1881" s="565"/>
      <c r="C1881" s="565"/>
      <c r="D1881" s="978"/>
      <c r="E1881" s="978"/>
      <c r="F1881" s="981"/>
      <c r="G1881" s="981"/>
      <c r="H1881" s="565"/>
      <c r="I1881" s="565"/>
      <c r="J1881" s="565"/>
      <c r="K1881" s="565"/>
      <c r="L1881" s="565"/>
      <c r="M1881" s="565"/>
      <c r="N1881" s="565"/>
      <c r="O1881" s="565"/>
      <c r="P1881" s="565"/>
    </row>
    <row r="1882" spans="1:16" ht="18">
      <c r="A1882" s="565"/>
      <c r="B1882" s="565"/>
      <c r="C1882" s="565"/>
      <c r="D1882" s="978"/>
      <c r="E1882" s="978"/>
      <c r="F1882" s="981"/>
      <c r="G1882" s="981"/>
      <c r="H1882" s="565"/>
      <c r="I1882" s="565"/>
      <c r="J1882" s="565"/>
      <c r="K1882" s="565"/>
      <c r="L1882" s="565"/>
      <c r="M1882" s="565"/>
      <c r="N1882" s="565"/>
      <c r="O1882" s="565"/>
      <c r="P1882" s="565"/>
    </row>
    <row r="1883" spans="1:16" ht="18">
      <c r="A1883" s="565"/>
      <c r="B1883" s="565"/>
      <c r="C1883" s="565"/>
      <c r="D1883" s="978"/>
      <c r="E1883" s="978"/>
      <c r="F1883" s="981"/>
      <c r="G1883" s="981"/>
      <c r="H1883" s="565"/>
      <c r="I1883" s="565"/>
      <c r="J1883" s="565"/>
      <c r="K1883" s="565"/>
      <c r="L1883" s="565"/>
      <c r="M1883" s="565"/>
      <c r="N1883" s="565"/>
      <c r="O1883" s="565"/>
      <c r="P1883" s="565"/>
    </row>
    <row r="1884" spans="1:16" ht="18">
      <c r="A1884" s="565"/>
      <c r="B1884" s="565"/>
      <c r="C1884" s="565"/>
      <c r="D1884" s="978"/>
      <c r="E1884" s="978"/>
      <c r="F1884" s="981"/>
      <c r="G1884" s="981"/>
      <c r="H1884" s="565"/>
      <c r="I1884" s="565"/>
      <c r="J1884" s="565"/>
      <c r="K1884" s="565"/>
      <c r="L1884" s="565"/>
      <c r="M1884" s="565"/>
      <c r="N1884" s="565"/>
      <c r="O1884" s="565"/>
      <c r="P1884" s="565"/>
    </row>
    <row r="1885" spans="1:16" ht="18">
      <c r="A1885" s="565"/>
      <c r="B1885" s="565"/>
      <c r="C1885" s="565"/>
      <c r="D1885" s="978"/>
      <c r="E1885" s="978"/>
      <c r="F1885" s="981"/>
      <c r="G1885" s="981"/>
      <c r="H1885" s="565"/>
      <c r="I1885" s="565"/>
      <c r="J1885" s="565"/>
      <c r="K1885" s="565"/>
      <c r="L1885" s="565"/>
      <c r="M1885" s="565"/>
      <c r="N1885" s="565"/>
      <c r="O1885" s="565"/>
      <c r="P1885" s="565"/>
    </row>
    <row r="1886" spans="1:16" ht="18">
      <c r="A1886" s="565"/>
      <c r="B1886" s="565"/>
      <c r="C1886" s="565"/>
      <c r="D1886" s="978"/>
      <c r="E1886" s="978"/>
      <c r="F1886" s="981"/>
      <c r="G1886" s="981"/>
      <c r="H1886" s="565"/>
      <c r="I1886" s="565"/>
      <c r="J1886" s="565"/>
      <c r="K1886" s="565"/>
      <c r="L1886" s="565"/>
      <c r="M1886" s="565"/>
      <c r="N1886" s="565"/>
      <c r="O1886" s="565"/>
      <c r="P1886" s="565"/>
    </row>
    <row r="1887" spans="1:16" ht="18">
      <c r="A1887" s="565"/>
      <c r="B1887" s="565"/>
      <c r="C1887" s="565"/>
      <c r="D1887" s="978"/>
      <c r="E1887" s="978"/>
      <c r="F1887" s="981"/>
      <c r="G1887" s="981"/>
      <c r="H1887" s="565"/>
      <c r="I1887" s="565"/>
      <c r="J1887" s="565"/>
      <c r="K1887" s="565"/>
      <c r="L1887" s="565"/>
      <c r="M1887" s="565"/>
      <c r="N1887" s="565"/>
      <c r="O1887" s="565"/>
      <c r="P1887" s="565"/>
    </row>
    <row r="1888" spans="1:16" ht="18">
      <c r="A1888" s="565"/>
      <c r="B1888" s="565"/>
      <c r="C1888" s="565"/>
      <c r="D1888" s="978"/>
      <c r="E1888" s="978"/>
      <c r="F1888" s="981"/>
      <c r="G1888" s="981"/>
      <c r="H1888" s="565"/>
      <c r="I1888" s="565"/>
      <c r="J1888" s="565"/>
      <c r="K1888" s="565"/>
      <c r="L1888" s="565"/>
      <c r="M1888" s="565"/>
      <c r="N1888" s="565"/>
      <c r="O1888" s="565"/>
      <c r="P1888" s="565"/>
    </row>
    <row r="1889" spans="1:16" ht="18">
      <c r="A1889" s="565"/>
      <c r="B1889" s="565"/>
      <c r="C1889" s="565"/>
      <c r="D1889" s="978"/>
      <c r="E1889" s="978"/>
      <c r="F1889" s="981"/>
      <c r="G1889" s="981"/>
      <c r="H1889" s="565"/>
      <c r="I1889" s="565"/>
      <c r="J1889" s="565"/>
      <c r="K1889" s="565"/>
      <c r="L1889" s="565"/>
      <c r="M1889" s="565"/>
      <c r="N1889" s="565"/>
      <c r="O1889" s="565"/>
      <c r="P1889" s="565"/>
    </row>
    <row r="1890" spans="1:16" ht="18">
      <c r="A1890" s="565"/>
      <c r="B1890" s="565"/>
      <c r="C1890" s="565"/>
      <c r="D1890" s="978"/>
      <c r="E1890" s="978"/>
      <c r="F1890" s="981"/>
      <c r="G1890" s="981"/>
      <c r="H1890" s="565"/>
      <c r="I1890" s="565"/>
      <c r="J1890" s="565"/>
      <c r="K1890" s="565"/>
      <c r="L1890" s="565"/>
      <c r="M1890" s="565"/>
      <c r="N1890" s="565"/>
      <c r="O1890" s="565"/>
      <c r="P1890" s="565"/>
    </row>
    <row r="1891" spans="1:16" ht="18">
      <c r="A1891" s="565"/>
      <c r="B1891" s="565"/>
      <c r="C1891" s="565"/>
      <c r="D1891" s="978"/>
      <c r="E1891" s="978"/>
      <c r="F1891" s="981"/>
      <c r="G1891" s="981"/>
      <c r="H1891" s="565"/>
      <c r="I1891" s="565"/>
      <c r="J1891" s="565"/>
      <c r="K1891" s="565"/>
      <c r="L1891" s="565"/>
      <c r="M1891" s="565"/>
      <c r="N1891" s="565"/>
      <c r="O1891" s="565"/>
      <c r="P1891" s="565"/>
    </row>
    <row r="1892" spans="1:16" ht="18">
      <c r="A1892" s="565"/>
      <c r="B1892" s="565"/>
      <c r="C1892" s="565"/>
      <c r="D1892" s="978"/>
      <c r="E1892" s="978"/>
      <c r="F1892" s="981"/>
      <c r="G1892" s="981"/>
      <c r="H1892" s="565"/>
      <c r="I1892" s="565"/>
      <c r="J1892" s="565"/>
      <c r="K1892" s="565"/>
      <c r="L1892" s="565"/>
      <c r="M1892" s="565"/>
      <c r="N1892" s="565"/>
      <c r="O1892" s="565"/>
      <c r="P1892" s="565"/>
    </row>
    <row r="1893" spans="1:16" ht="18">
      <c r="A1893" s="565"/>
      <c r="B1893" s="565"/>
      <c r="C1893" s="565"/>
      <c r="D1893" s="978"/>
      <c r="E1893" s="978"/>
      <c r="F1893" s="981"/>
      <c r="G1893" s="981"/>
      <c r="H1893" s="565"/>
      <c r="I1893" s="565"/>
      <c r="J1893" s="565"/>
      <c r="K1893" s="565"/>
      <c r="L1893" s="565"/>
      <c r="M1893" s="565"/>
      <c r="N1893" s="565"/>
      <c r="O1893" s="565"/>
      <c r="P1893" s="565"/>
    </row>
    <row r="1894" spans="1:16" ht="18">
      <c r="A1894" s="565"/>
      <c r="B1894" s="565"/>
      <c r="C1894" s="565"/>
      <c r="D1894" s="978"/>
      <c r="E1894" s="978"/>
      <c r="F1894" s="981"/>
      <c r="G1894" s="981"/>
      <c r="H1894" s="565"/>
      <c r="I1894" s="565"/>
      <c r="J1894" s="565"/>
      <c r="K1894" s="565"/>
      <c r="L1894" s="565"/>
      <c r="M1894" s="565"/>
      <c r="N1894" s="565"/>
      <c r="O1894" s="565"/>
      <c r="P1894" s="565"/>
    </row>
    <row r="1895" spans="1:16" ht="18">
      <c r="A1895" s="565"/>
      <c r="B1895" s="565"/>
      <c r="C1895" s="565"/>
      <c r="D1895" s="978"/>
      <c r="E1895" s="978"/>
      <c r="F1895" s="981"/>
      <c r="G1895" s="981"/>
      <c r="H1895" s="565"/>
      <c r="I1895" s="565"/>
      <c r="J1895" s="565"/>
      <c r="K1895" s="565"/>
      <c r="L1895" s="565"/>
      <c r="M1895" s="565"/>
      <c r="N1895" s="565"/>
      <c r="O1895" s="565"/>
      <c r="P1895" s="565"/>
    </row>
    <row r="1896" spans="1:16" ht="18">
      <c r="A1896" s="565"/>
      <c r="B1896" s="565"/>
      <c r="C1896" s="565"/>
      <c r="D1896" s="978"/>
      <c r="E1896" s="978"/>
      <c r="F1896" s="981"/>
      <c r="G1896" s="981"/>
      <c r="H1896" s="565"/>
      <c r="I1896" s="565"/>
      <c r="J1896" s="565"/>
      <c r="K1896" s="565"/>
      <c r="L1896" s="565"/>
      <c r="M1896" s="565"/>
      <c r="N1896" s="565"/>
      <c r="O1896" s="565"/>
      <c r="P1896" s="565"/>
    </row>
    <row r="1897" spans="1:16" ht="18">
      <c r="A1897" s="565"/>
      <c r="B1897" s="565"/>
      <c r="C1897" s="565"/>
      <c r="D1897" s="978"/>
      <c r="E1897" s="978"/>
      <c r="F1897" s="981"/>
      <c r="G1897" s="981"/>
      <c r="H1897" s="565"/>
      <c r="I1897" s="565"/>
      <c r="J1897" s="565"/>
      <c r="K1897" s="565"/>
      <c r="L1897" s="565"/>
      <c r="M1897" s="565"/>
      <c r="N1897" s="565"/>
      <c r="O1897" s="565"/>
      <c r="P1897" s="565"/>
    </row>
    <row r="1898" spans="1:16" ht="18">
      <c r="A1898" s="565"/>
      <c r="B1898" s="565"/>
      <c r="C1898" s="565"/>
      <c r="D1898" s="978"/>
      <c r="E1898" s="978"/>
      <c r="F1898" s="981"/>
      <c r="G1898" s="981"/>
      <c r="H1898" s="565"/>
      <c r="I1898" s="565"/>
      <c r="J1898" s="565"/>
      <c r="K1898" s="565"/>
      <c r="L1898" s="565"/>
      <c r="M1898" s="565"/>
      <c r="N1898" s="565"/>
      <c r="O1898" s="565"/>
      <c r="P1898" s="565"/>
    </row>
    <row r="1899" spans="1:16" ht="18">
      <c r="A1899" s="565"/>
      <c r="B1899" s="565"/>
      <c r="C1899" s="565"/>
      <c r="D1899" s="978"/>
      <c r="E1899" s="978"/>
      <c r="F1899" s="981"/>
      <c r="G1899" s="981"/>
      <c r="H1899" s="565"/>
      <c r="I1899" s="565"/>
      <c r="J1899" s="565"/>
      <c r="K1899" s="565"/>
      <c r="L1899" s="565"/>
      <c r="M1899" s="565"/>
      <c r="N1899" s="565"/>
      <c r="O1899" s="565"/>
      <c r="P1899" s="565"/>
    </row>
    <row r="1900" spans="1:16" ht="18">
      <c r="A1900" s="565"/>
      <c r="B1900" s="565"/>
      <c r="C1900" s="565"/>
      <c r="D1900" s="978"/>
      <c r="E1900" s="978"/>
      <c r="F1900" s="981"/>
      <c r="G1900" s="981"/>
      <c r="H1900" s="565"/>
      <c r="I1900" s="565"/>
      <c r="J1900" s="565"/>
      <c r="K1900" s="565"/>
      <c r="L1900" s="565"/>
      <c r="M1900" s="565"/>
      <c r="N1900" s="565"/>
      <c r="O1900" s="565"/>
      <c r="P1900" s="565"/>
    </row>
    <row r="1901" spans="1:16" ht="18">
      <c r="A1901" s="565"/>
      <c r="B1901" s="565"/>
      <c r="C1901" s="565"/>
      <c r="D1901" s="978"/>
      <c r="E1901" s="978"/>
      <c r="F1901" s="981"/>
      <c r="G1901" s="981"/>
      <c r="H1901" s="565"/>
      <c r="I1901" s="565"/>
      <c r="J1901" s="565"/>
      <c r="K1901" s="565"/>
      <c r="L1901" s="565"/>
      <c r="M1901" s="565"/>
      <c r="N1901" s="565"/>
      <c r="O1901" s="565"/>
      <c r="P1901" s="565"/>
    </row>
    <row r="1902" spans="1:16" ht="18">
      <c r="A1902" s="565"/>
      <c r="B1902" s="565"/>
      <c r="C1902" s="565"/>
      <c r="D1902" s="978"/>
      <c r="E1902" s="978"/>
      <c r="F1902" s="981"/>
      <c r="G1902" s="981"/>
      <c r="H1902" s="565"/>
      <c r="I1902" s="565"/>
      <c r="J1902" s="565"/>
      <c r="K1902" s="565"/>
      <c r="L1902" s="565"/>
      <c r="M1902" s="565"/>
      <c r="N1902" s="565"/>
      <c r="O1902" s="565"/>
      <c r="P1902" s="565"/>
    </row>
    <row r="1903" spans="1:16" ht="18">
      <c r="A1903" s="565"/>
      <c r="B1903" s="565"/>
      <c r="C1903" s="565"/>
      <c r="D1903" s="978"/>
      <c r="E1903" s="978"/>
      <c r="F1903" s="981"/>
      <c r="G1903" s="981"/>
      <c r="H1903" s="565"/>
      <c r="I1903" s="565"/>
      <c r="J1903" s="565"/>
      <c r="K1903" s="565"/>
      <c r="L1903" s="565"/>
      <c r="M1903" s="565"/>
      <c r="N1903" s="565"/>
      <c r="O1903" s="565"/>
      <c r="P1903" s="565"/>
    </row>
    <row r="1904" spans="1:16" ht="18">
      <c r="A1904" s="565"/>
      <c r="B1904" s="565"/>
      <c r="C1904" s="565"/>
      <c r="D1904" s="978"/>
      <c r="E1904" s="978"/>
      <c r="F1904" s="981"/>
      <c r="G1904" s="981"/>
      <c r="H1904" s="565"/>
      <c r="I1904" s="565"/>
      <c r="J1904" s="565"/>
      <c r="K1904" s="565"/>
      <c r="L1904" s="565"/>
      <c r="M1904" s="565"/>
      <c r="N1904" s="565"/>
      <c r="O1904" s="565"/>
      <c r="P1904" s="565"/>
    </row>
    <row r="1905" spans="1:16" ht="18">
      <c r="A1905" s="565"/>
      <c r="B1905" s="565"/>
      <c r="C1905" s="565"/>
      <c r="D1905" s="978"/>
      <c r="E1905" s="978"/>
      <c r="F1905" s="981"/>
      <c r="G1905" s="981"/>
      <c r="H1905" s="565"/>
      <c r="I1905" s="565"/>
      <c r="J1905" s="565"/>
      <c r="K1905" s="565"/>
      <c r="L1905" s="565"/>
      <c r="M1905" s="565"/>
      <c r="N1905" s="565"/>
      <c r="O1905" s="565"/>
      <c r="P1905" s="565"/>
    </row>
    <row r="1906" spans="1:16" ht="18">
      <c r="A1906" s="565"/>
      <c r="B1906" s="565"/>
      <c r="C1906" s="565"/>
      <c r="D1906" s="978"/>
      <c r="E1906" s="978"/>
      <c r="F1906" s="981"/>
      <c r="G1906" s="981"/>
      <c r="H1906" s="565"/>
      <c r="I1906" s="565"/>
      <c r="J1906" s="565"/>
      <c r="K1906" s="565"/>
      <c r="L1906" s="565"/>
      <c r="M1906" s="565"/>
      <c r="N1906" s="565"/>
      <c r="O1906" s="565"/>
      <c r="P1906" s="565"/>
    </row>
    <row r="1907" spans="1:16" ht="18">
      <c r="A1907" s="565"/>
      <c r="B1907" s="565"/>
      <c r="C1907" s="565"/>
      <c r="D1907" s="978"/>
      <c r="E1907" s="978"/>
      <c r="F1907" s="981"/>
      <c r="G1907" s="981"/>
      <c r="H1907" s="565"/>
      <c r="I1907" s="565"/>
      <c r="J1907" s="565"/>
      <c r="K1907" s="565"/>
      <c r="L1907" s="565"/>
      <c r="M1907" s="565"/>
      <c r="N1907" s="565"/>
      <c r="O1907" s="565"/>
      <c r="P1907" s="565"/>
    </row>
    <row r="1908" spans="1:16" ht="18">
      <c r="A1908" s="565"/>
      <c r="B1908" s="565"/>
      <c r="C1908" s="565"/>
      <c r="D1908" s="978"/>
      <c r="E1908" s="978"/>
      <c r="F1908" s="981"/>
      <c r="G1908" s="981"/>
      <c r="H1908" s="565"/>
      <c r="I1908" s="565"/>
      <c r="J1908" s="565"/>
      <c r="K1908" s="565"/>
      <c r="L1908" s="565"/>
      <c r="M1908" s="565"/>
      <c r="N1908" s="565"/>
      <c r="O1908" s="565"/>
      <c r="P1908" s="565"/>
    </row>
    <row r="1909" spans="1:16" ht="18">
      <c r="A1909" s="565"/>
      <c r="B1909" s="565"/>
      <c r="C1909" s="565"/>
      <c r="D1909" s="978"/>
      <c r="E1909" s="978"/>
      <c r="F1909" s="981"/>
      <c r="G1909" s="981"/>
      <c r="H1909" s="565"/>
      <c r="I1909" s="565"/>
      <c r="J1909" s="565"/>
      <c r="K1909" s="565"/>
      <c r="L1909" s="565"/>
      <c r="M1909" s="565"/>
      <c r="N1909" s="565"/>
      <c r="O1909" s="565"/>
      <c r="P1909" s="565"/>
    </row>
    <row r="1910" spans="1:16" ht="18">
      <c r="A1910" s="565"/>
      <c r="B1910" s="565"/>
      <c r="C1910" s="565"/>
      <c r="D1910" s="978"/>
      <c r="E1910" s="978"/>
      <c r="F1910" s="981"/>
      <c r="G1910" s="981"/>
      <c r="H1910" s="565"/>
      <c r="I1910" s="565"/>
      <c r="J1910" s="565"/>
      <c r="K1910" s="565"/>
      <c r="L1910" s="565"/>
      <c r="M1910" s="565"/>
      <c r="N1910" s="565"/>
      <c r="O1910" s="565"/>
      <c r="P1910" s="565"/>
    </row>
    <row r="1911" spans="1:16" ht="18">
      <c r="A1911" s="565"/>
      <c r="B1911" s="565"/>
      <c r="C1911" s="565"/>
      <c r="D1911" s="978"/>
      <c r="E1911" s="978"/>
      <c r="F1911" s="981"/>
      <c r="G1911" s="981"/>
      <c r="H1911" s="565"/>
      <c r="I1911" s="565"/>
      <c r="J1911" s="565"/>
      <c r="K1911" s="565"/>
      <c r="L1911" s="565"/>
      <c r="M1911" s="565"/>
      <c r="N1911" s="565"/>
      <c r="O1911" s="565"/>
      <c r="P1911" s="565"/>
    </row>
    <row r="1912" spans="1:16" ht="18">
      <c r="A1912" s="565"/>
      <c r="B1912" s="565"/>
      <c r="C1912" s="565"/>
      <c r="D1912" s="978"/>
      <c r="E1912" s="978"/>
      <c r="F1912" s="981"/>
      <c r="G1912" s="981"/>
      <c r="H1912" s="565"/>
      <c r="I1912" s="565"/>
      <c r="J1912" s="565"/>
      <c r="K1912" s="565"/>
      <c r="L1912" s="565"/>
      <c r="M1912" s="565"/>
      <c r="N1912" s="565"/>
      <c r="O1912" s="565"/>
      <c r="P1912" s="565"/>
    </row>
    <row r="1913" spans="1:16" ht="18">
      <c r="A1913" s="565"/>
      <c r="B1913" s="565"/>
      <c r="C1913" s="565"/>
      <c r="D1913" s="978"/>
      <c r="E1913" s="978"/>
      <c r="F1913" s="981"/>
      <c r="G1913" s="981"/>
      <c r="H1913" s="565"/>
      <c r="I1913" s="565"/>
      <c r="J1913" s="565"/>
      <c r="K1913" s="565"/>
      <c r="L1913" s="565"/>
      <c r="M1913" s="565"/>
      <c r="N1913" s="565"/>
      <c r="O1913" s="565"/>
      <c r="P1913" s="565"/>
    </row>
    <row r="1914" spans="1:16" ht="18">
      <c r="A1914" s="565"/>
      <c r="B1914" s="565"/>
      <c r="C1914" s="565"/>
      <c r="D1914" s="978"/>
      <c r="E1914" s="978"/>
      <c r="F1914" s="981"/>
      <c r="G1914" s="981"/>
      <c r="H1914" s="565"/>
      <c r="I1914" s="565"/>
      <c r="J1914" s="565"/>
      <c r="K1914" s="565"/>
      <c r="L1914" s="565"/>
      <c r="M1914" s="565"/>
      <c r="N1914" s="565"/>
      <c r="O1914" s="565"/>
      <c r="P1914" s="565"/>
    </row>
    <row r="1915" spans="1:16" ht="18">
      <c r="A1915" s="565"/>
      <c r="B1915" s="565"/>
      <c r="C1915" s="565"/>
      <c r="D1915" s="978"/>
      <c r="E1915" s="978"/>
      <c r="F1915" s="981"/>
      <c r="G1915" s="981"/>
      <c r="H1915" s="565"/>
      <c r="I1915" s="565"/>
      <c r="J1915" s="565"/>
      <c r="K1915" s="565"/>
      <c r="L1915" s="565"/>
      <c r="M1915" s="565"/>
      <c r="N1915" s="565"/>
      <c r="O1915" s="565"/>
      <c r="P1915" s="565"/>
    </row>
    <row r="1916" spans="1:16" ht="18">
      <c r="A1916" s="565"/>
      <c r="B1916" s="565"/>
      <c r="C1916" s="565"/>
      <c r="D1916" s="978"/>
      <c r="E1916" s="978"/>
      <c r="F1916" s="981"/>
      <c r="G1916" s="981"/>
      <c r="H1916" s="565"/>
      <c r="I1916" s="565"/>
      <c r="J1916" s="565"/>
      <c r="K1916" s="565"/>
      <c r="L1916" s="565"/>
      <c r="M1916" s="565"/>
      <c r="N1916" s="565"/>
      <c r="O1916" s="565"/>
      <c r="P1916" s="565"/>
    </row>
    <row r="1917" spans="1:16" ht="18">
      <c r="A1917" s="565"/>
      <c r="B1917" s="565"/>
      <c r="C1917" s="565"/>
      <c r="D1917" s="978"/>
      <c r="E1917" s="978"/>
      <c r="F1917" s="981"/>
      <c r="G1917" s="981"/>
      <c r="H1917" s="565"/>
      <c r="I1917" s="565"/>
      <c r="J1917" s="565"/>
      <c r="K1917" s="565"/>
      <c r="L1917" s="565"/>
      <c r="M1917" s="565"/>
      <c r="N1917" s="565"/>
      <c r="O1917" s="565"/>
      <c r="P1917" s="565"/>
    </row>
    <row r="1918" spans="1:16" ht="18">
      <c r="A1918" s="565"/>
      <c r="B1918" s="565"/>
      <c r="C1918" s="565"/>
      <c r="D1918" s="978"/>
      <c r="E1918" s="978"/>
      <c r="F1918" s="981"/>
      <c r="G1918" s="981"/>
      <c r="H1918" s="565"/>
      <c r="I1918" s="565"/>
      <c r="J1918" s="565"/>
      <c r="K1918" s="565"/>
      <c r="L1918" s="565"/>
      <c r="M1918" s="565"/>
      <c r="N1918" s="565"/>
      <c r="O1918" s="565"/>
      <c r="P1918" s="565"/>
    </row>
    <row r="1919" spans="1:16" ht="18">
      <c r="A1919" s="565"/>
      <c r="B1919" s="565"/>
      <c r="C1919" s="565"/>
      <c r="D1919" s="978"/>
      <c r="E1919" s="978"/>
      <c r="F1919" s="981"/>
      <c r="G1919" s="981"/>
      <c r="H1919" s="565"/>
      <c r="I1919" s="565"/>
      <c r="J1919" s="565"/>
      <c r="K1919" s="565"/>
      <c r="L1919" s="565"/>
      <c r="M1919" s="565"/>
      <c r="N1919" s="565"/>
      <c r="O1919" s="565"/>
      <c r="P1919" s="565"/>
    </row>
    <row r="1920" spans="1:16" ht="18">
      <c r="A1920" s="565"/>
      <c r="B1920" s="565"/>
      <c r="C1920" s="565"/>
      <c r="D1920" s="978"/>
      <c r="E1920" s="978"/>
      <c r="F1920" s="981"/>
      <c r="G1920" s="981"/>
      <c r="H1920" s="565"/>
      <c r="I1920" s="565"/>
      <c r="J1920" s="565"/>
      <c r="K1920" s="565"/>
      <c r="L1920" s="565"/>
      <c r="M1920" s="565"/>
      <c r="N1920" s="565"/>
      <c r="O1920" s="565"/>
      <c r="P1920" s="565"/>
    </row>
    <row r="1921" spans="1:16" ht="18">
      <c r="A1921" s="565"/>
      <c r="B1921" s="565"/>
      <c r="C1921" s="565"/>
      <c r="D1921" s="978"/>
      <c r="E1921" s="978"/>
      <c r="F1921" s="981"/>
      <c r="G1921" s="981"/>
      <c r="H1921" s="565"/>
      <c r="I1921" s="565"/>
      <c r="J1921" s="565"/>
      <c r="K1921" s="565"/>
      <c r="L1921" s="565"/>
      <c r="M1921" s="565"/>
      <c r="N1921" s="565"/>
      <c r="O1921" s="565"/>
      <c r="P1921" s="565"/>
    </row>
    <row r="1922" spans="1:16" ht="18">
      <c r="A1922" s="565"/>
      <c r="B1922" s="565"/>
      <c r="C1922" s="565"/>
      <c r="D1922" s="978"/>
      <c r="E1922" s="978"/>
      <c r="F1922" s="981"/>
      <c r="G1922" s="981"/>
      <c r="H1922" s="565"/>
      <c r="I1922" s="565"/>
      <c r="J1922" s="565"/>
      <c r="K1922" s="565"/>
      <c r="L1922" s="565"/>
      <c r="M1922" s="565"/>
      <c r="N1922" s="565"/>
      <c r="O1922" s="565"/>
      <c r="P1922" s="565"/>
    </row>
    <row r="1923" spans="1:16" ht="18">
      <c r="A1923" s="565"/>
      <c r="B1923" s="565"/>
      <c r="C1923" s="565"/>
      <c r="D1923" s="978"/>
      <c r="E1923" s="978"/>
      <c r="F1923" s="981"/>
      <c r="G1923" s="981"/>
      <c r="H1923" s="565"/>
      <c r="I1923" s="565"/>
      <c r="J1923" s="565"/>
      <c r="K1923" s="565"/>
      <c r="L1923" s="565"/>
      <c r="M1923" s="565"/>
      <c r="N1923" s="565"/>
      <c r="O1923" s="565"/>
      <c r="P1923" s="565"/>
    </row>
    <row r="1924" spans="1:16" ht="18">
      <c r="A1924" s="565"/>
      <c r="B1924" s="565"/>
      <c r="C1924" s="565"/>
      <c r="D1924" s="978"/>
      <c r="E1924" s="978"/>
      <c r="F1924" s="981"/>
      <c r="G1924" s="981"/>
      <c r="H1924" s="565"/>
      <c r="I1924" s="565"/>
      <c r="J1924" s="565"/>
      <c r="K1924" s="565"/>
      <c r="L1924" s="565"/>
      <c r="M1924" s="565"/>
      <c r="N1924" s="565"/>
      <c r="O1924" s="565"/>
      <c r="P1924" s="565"/>
    </row>
    <row r="1925" spans="1:16" ht="18">
      <c r="A1925" s="565"/>
      <c r="B1925" s="565"/>
      <c r="C1925" s="565"/>
      <c r="D1925" s="978"/>
      <c r="E1925" s="978"/>
      <c r="F1925" s="981"/>
      <c r="G1925" s="981"/>
      <c r="H1925" s="565"/>
      <c r="I1925" s="565"/>
      <c r="J1925" s="565"/>
      <c r="K1925" s="565"/>
      <c r="L1925" s="565"/>
      <c r="M1925" s="565"/>
      <c r="N1925" s="565"/>
      <c r="O1925" s="565"/>
      <c r="P1925" s="565"/>
    </row>
    <row r="1926" spans="1:16" ht="18">
      <c r="A1926" s="565"/>
      <c r="B1926" s="565"/>
      <c r="C1926" s="565"/>
      <c r="D1926" s="978"/>
      <c r="E1926" s="978"/>
      <c r="F1926" s="981"/>
      <c r="G1926" s="981"/>
      <c r="H1926" s="565"/>
      <c r="I1926" s="565"/>
      <c r="J1926" s="565"/>
      <c r="K1926" s="565"/>
      <c r="L1926" s="565"/>
      <c r="M1926" s="565"/>
      <c r="N1926" s="565"/>
      <c r="O1926" s="565"/>
      <c r="P1926" s="565"/>
    </row>
    <row r="1927" spans="1:16" ht="18">
      <c r="A1927" s="565"/>
      <c r="B1927" s="565"/>
      <c r="C1927" s="565"/>
      <c r="D1927" s="978"/>
      <c r="E1927" s="978"/>
      <c r="F1927" s="981"/>
      <c r="G1927" s="981"/>
      <c r="H1927" s="565"/>
      <c r="I1927" s="565"/>
      <c r="J1927" s="565"/>
      <c r="K1927" s="565"/>
      <c r="L1927" s="565"/>
      <c r="M1927" s="565"/>
      <c r="N1927" s="565"/>
      <c r="O1927" s="565"/>
      <c r="P1927" s="565"/>
    </row>
    <row r="1928" spans="1:16" ht="18">
      <c r="A1928" s="565"/>
      <c r="B1928" s="565"/>
      <c r="C1928" s="565"/>
      <c r="D1928" s="978"/>
      <c r="E1928" s="978"/>
      <c r="F1928" s="981"/>
      <c r="G1928" s="981"/>
      <c r="H1928" s="565"/>
      <c r="I1928" s="565"/>
      <c r="J1928" s="565"/>
      <c r="K1928" s="565"/>
      <c r="L1928" s="565"/>
      <c r="M1928" s="565"/>
      <c r="N1928" s="565"/>
      <c r="O1928" s="565"/>
      <c r="P1928" s="565"/>
    </row>
    <row r="1929" spans="1:16" ht="18">
      <c r="A1929" s="565"/>
      <c r="B1929" s="565"/>
      <c r="C1929" s="565"/>
      <c r="D1929" s="978"/>
      <c r="E1929" s="978"/>
      <c r="F1929" s="981"/>
      <c r="G1929" s="981"/>
      <c r="H1929" s="565"/>
      <c r="I1929" s="565"/>
      <c r="J1929" s="565"/>
      <c r="K1929" s="565"/>
      <c r="L1929" s="565"/>
      <c r="M1929" s="565"/>
      <c r="N1929" s="565"/>
      <c r="O1929" s="565"/>
      <c r="P1929" s="565"/>
    </row>
    <row r="1930" spans="1:16" ht="18">
      <c r="A1930" s="565"/>
      <c r="B1930" s="565"/>
      <c r="C1930" s="565"/>
      <c r="D1930" s="978"/>
      <c r="E1930" s="978"/>
      <c r="F1930" s="981"/>
      <c r="G1930" s="981"/>
      <c r="H1930" s="565"/>
      <c r="I1930" s="565"/>
      <c r="J1930" s="565"/>
      <c r="K1930" s="565"/>
      <c r="L1930" s="565"/>
      <c r="M1930" s="565"/>
      <c r="N1930" s="565"/>
      <c r="O1930" s="565"/>
      <c r="P1930" s="565"/>
    </row>
    <row r="1931" spans="1:16" ht="18">
      <c r="A1931" s="565"/>
      <c r="B1931" s="565"/>
      <c r="C1931" s="565"/>
      <c r="D1931" s="978"/>
      <c r="E1931" s="978"/>
      <c r="F1931" s="981"/>
      <c r="G1931" s="981"/>
      <c r="H1931" s="565"/>
      <c r="I1931" s="565"/>
      <c r="J1931" s="565"/>
      <c r="K1931" s="565"/>
      <c r="L1931" s="565"/>
      <c r="M1931" s="565"/>
      <c r="N1931" s="565"/>
      <c r="O1931" s="565"/>
      <c r="P1931" s="565"/>
    </row>
    <row r="1932" spans="1:16" ht="18">
      <c r="A1932" s="565"/>
      <c r="B1932" s="565"/>
      <c r="C1932" s="565"/>
      <c r="D1932" s="978"/>
      <c r="E1932" s="978"/>
      <c r="F1932" s="981"/>
      <c r="G1932" s="981"/>
      <c r="H1932" s="565"/>
      <c r="I1932" s="565"/>
      <c r="J1932" s="565"/>
      <c r="K1932" s="565"/>
      <c r="L1932" s="565"/>
      <c r="M1932" s="565"/>
      <c r="N1932" s="565"/>
      <c r="O1932" s="565"/>
      <c r="P1932" s="565"/>
    </row>
    <row r="1933" spans="1:16" ht="18">
      <c r="A1933" s="565"/>
      <c r="B1933" s="565"/>
      <c r="C1933" s="565"/>
      <c r="D1933" s="978"/>
      <c r="E1933" s="978"/>
      <c r="F1933" s="981"/>
      <c r="G1933" s="981"/>
      <c r="H1933" s="565"/>
      <c r="I1933" s="565"/>
      <c r="J1933" s="565"/>
      <c r="K1933" s="565"/>
      <c r="L1933" s="565"/>
      <c r="M1933" s="565"/>
      <c r="N1933" s="565"/>
      <c r="O1933" s="565"/>
      <c r="P1933" s="565"/>
    </row>
    <row r="1934" spans="1:16" ht="18">
      <c r="A1934" s="565"/>
      <c r="B1934" s="565"/>
      <c r="C1934" s="565"/>
      <c r="D1934" s="978"/>
      <c r="E1934" s="978"/>
      <c r="F1934" s="981"/>
      <c r="G1934" s="981"/>
      <c r="H1934" s="565"/>
      <c r="I1934" s="565"/>
      <c r="J1934" s="565"/>
      <c r="K1934" s="565"/>
      <c r="L1934" s="565"/>
      <c r="M1934" s="565"/>
      <c r="N1934" s="565"/>
      <c r="O1934" s="565"/>
      <c r="P1934" s="565"/>
    </row>
    <row r="1935" spans="1:16" ht="18">
      <c r="A1935" s="565"/>
      <c r="B1935" s="565"/>
      <c r="C1935" s="565"/>
      <c r="D1935" s="978"/>
      <c r="E1935" s="978"/>
      <c r="F1935" s="981"/>
      <c r="G1935" s="981"/>
      <c r="H1935" s="565"/>
      <c r="I1935" s="565"/>
      <c r="J1935" s="565"/>
      <c r="K1935" s="565"/>
      <c r="L1935" s="565"/>
      <c r="M1935" s="565"/>
      <c r="N1935" s="565"/>
      <c r="O1935" s="565"/>
      <c r="P1935" s="565"/>
    </row>
    <row r="1936" spans="1:16" ht="18">
      <c r="A1936" s="565"/>
      <c r="B1936" s="565"/>
      <c r="C1936" s="565"/>
      <c r="D1936" s="978"/>
      <c r="E1936" s="978"/>
      <c r="F1936" s="981"/>
      <c r="G1936" s="981"/>
      <c r="H1936" s="565"/>
      <c r="I1936" s="565"/>
      <c r="J1936" s="565"/>
      <c r="K1936" s="565"/>
      <c r="L1936" s="565"/>
      <c r="M1936" s="565"/>
      <c r="N1936" s="565"/>
      <c r="O1936" s="565"/>
      <c r="P1936" s="565"/>
    </row>
    <row r="1937" spans="1:16" ht="18">
      <c r="A1937" s="565"/>
      <c r="B1937" s="565"/>
      <c r="C1937" s="565"/>
      <c r="D1937" s="978"/>
      <c r="E1937" s="978"/>
      <c r="F1937" s="981"/>
      <c r="G1937" s="981"/>
      <c r="H1937" s="565"/>
      <c r="I1937" s="565"/>
      <c r="J1937" s="565"/>
      <c r="K1937" s="565"/>
      <c r="L1937" s="565"/>
      <c r="M1937" s="565"/>
      <c r="N1937" s="565"/>
      <c r="O1937" s="565"/>
      <c r="P1937" s="565"/>
    </row>
    <row r="1938" spans="1:16" ht="18">
      <c r="A1938" s="565"/>
      <c r="B1938" s="565"/>
      <c r="C1938" s="565"/>
      <c r="D1938" s="978"/>
      <c r="E1938" s="978"/>
      <c r="F1938" s="981"/>
      <c r="G1938" s="981"/>
      <c r="H1938" s="565"/>
      <c r="I1938" s="565"/>
      <c r="J1938" s="565"/>
      <c r="K1938" s="565"/>
      <c r="L1938" s="565"/>
      <c r="M1938" s="565"/>
      <c r="N1938" s="565"/>
      <c r="O1938" s="565"/>
      <c r="P1938" s="565"/>
    </row>
    <row r="1939" spans="1:16" ht="18">
      <c r="A1939" s="565"/>
      <c r="B1939" s="565"/>
      <c r="C1939" s="565"/>
      <c r="D1939" s="978"/>
      <c r="E1939" s="978"/>
      <c r="F1939" s="981"/>
      <c r="G1939" s="981"/>
      <c r="H1939" s="565"/>
      <c r="I1939" s="565"/>
      <c r="J1939" s="565"/>
      <c r="K1939" s="565"/>
      <c r="L1939" s="565"/>
      <c r="M1939" s="565"/>
      <c r="N1939" s="565"/>
      <c r="O1939" s="565"/>
      <c r="P1939" s="565"/>
    </row>
    <row r="1940" spans="1:16" ht="18">
      <c r="A1940" s="565"/>
      <c r="B1940" s="565"/>
      <c r="C1940" s="565"/>
      <c r="D1940" s="978"/>
      <c r="E1940" s="978"/>
      <c r="F1940" s="981"/>
      <c r="G1940" s="981"/>
      <c r="H1940" s="565"/>
      <c r="I1940" s="565"/>
      <c r="J1940" s="565"/>
      <c r="K1940" s="565"/>
      <c r="L1940" s="565"/>
      <c r="M1940" s="565"/>
      <c r="N1940" s="565"/>
      <c r="O1940" s="565"/>
      <c r="P1940" s="565"/>
    </row>
    <row r="1941" spans="1:16" ht="18">
      <c r="A1941" s="565"/>
      <c r="B1941" s="565"/>
      <c r="C1941" s="565"/>
      <c r="D1941" s="978"/>
      <c r="E1941" s="978"/>
      <c r="F1941" s="981"/>
      <c r="G1941" s="981"/>
      <c r="H1941" s="565"/>
      <c r="I1941" s="565"/>
      <c r="J1941" s="565"/>
      <c r="K1941" s="565"/>
      <c r="L1941" s="565"/>
      <c r="M1941" s="565"/>
      <c r="N1941" s="565"/>
      <c r="O1941" s="565"/>
      <c r="P1941" s="565"/>
    </row>
    <row r="1942" spans="1:16" ht="18">
      <c r="A1942" s="565"/>
      <c r="B1942" s="565"/>
      <c r="C1942" s="565"/>
      <c r="D1942" s="978"/>
      <c r="E1942" s="978"/>
      <c r="F1942" s="981"/>
      <c r="G1942" s="981"/>
      <c r="H1942" s="565"/>
      <c r="I1942" s="565"/>
      <c r="J1942" s="565"/>
      <c r="K1942" s="565"/>
      <c r="L1942" s="565"/>
      <c r="M1942" s="565"/>
      <c r="N1942" s="565"/>
      <c r="O1942" s="565"/>
      <c r="P1942" s="565"/>
    </row>
    <row r="1943" spans="1:16" ht="18">
      <c r="A1943" s="565"/>
      <c r="B1943" s="565"/>
      <c r="C1943" s="565"/>
      <c r="D1943" s="978"/>
      <c r="E1943" s="978"/>
      <c r="F1943" s="981"/>
      <c r="G1943" s="981"/>
      <c r="H1943" s="565"/>
      <c r="I1943" s="565"/>
      <c r="J1943" s="565"/>
      <c r="K1943" s="565"/>
      <c r="L1943" s="565"/>
      <c r="M1943" s="565"/>
      <c r="N1943" s="565"/>
      <c r="O1943" s="565"/>
      <c r="P1943" s="565"/>
    </row>
    <row r="1944" spans="1:16" ht="18">
      <c r="A1944" s="565"/>
      <c r="B1944" s="565"/>
      <c r="C1944" s="565"/>
      <c r="D1944" s="978"/>
      <c r="E1944" s="978"/>
      <c r="F1944" s="981"/>
      <c r="G1944" s="981"/>
      <c r="H1944" s="565"/>
      <c r="I1944" s="565"/>
      <c r="J1944" s="565"/>
      <c r="K1944" s="565"/>
      <c r="L1944" s="565"/>
      <c r="M1944" s="565"/>
      <c r="N1944" s="565"/>
      <c r="O1944" s="565"/>
      <c r="P1944" s="565"/>
    </row>
    <row r="1945" spans="1:16" ht="18">
      <c r="A1945" s="565"/>
      <c r="B1945" s="565"/>
      <c r="C1945" s="565"/>
      <c r="D1945" s="978"/>
      <c r="E1945" s="978"/>
      <c r="F1945" s="981"/>
      <c r="G1945" s="981"/>
      <c r="H1945" s="565"/>
      <c r="I1945" s="565"/>
      <c r="J1945" s="565"/>
      <c r="K1945" s="565"/>
      <c r="L1945" s="565"/>
      <c r="M1945" s="565"/>
      <c r="N1945" s="565"/>
      <c r="O1945" s="565"/>
      <c r="P1945" s="565"/>
    </row>
    <row r="1946" spans="1:16" ht="18">
      <c r="A1946" s="565"/>
      <c r="B1946" s="565"/>
      <c r="C1946" s="565"/>
      <c r="D1946" s="978"/>
      <c r="E1946" s="978"/>
      <c r="F1946" s="981"/>
      <c r="G1946" s="981"/>
      <c r="H1946" s="565"/>
      <c r="I1946" s="565"/>
      <c r="J1946" s="565"/>
      <c r="K1946" s="565"/>
      <c r="L1946" s="565"/>
      <c r="M1946" s="565"/>
      <c r="N1946" s="565"/>
      <c r="O1946" s="565"/>
      <c r="P1946" s="565"/>
    </row>
    <row r="1947" spans="1:16" ht="18">
      <c r="A1947" s="565"/>
      <c r="B1947" s="565"/>
      <c r="C1947" s="565"/>
      <c r="D1947" s="978"/>
      <c r="E1947" s="978"/>
      <c r="F1947" s="981"/>
      <c r="G1947" s="981"/>
      <c r="H1947" s="565"/>
      <c r="I1947" s="565"/>
      <c r="J1947" s="565"/>
      <c r="K1947" s="565"/>
      <c r="L1947" s="565"/>
      <c r="M1947" s="565"/>
      <c r="N1947" s="565"/>
      <c r="O1947" s="565"/>
      <c r="P1947" s="565"/>
    </row>
    <row r="1948" spans="1:16" ht="18">
      <c r="A1948" s="565"/>
      <c r="B1948" s="565"/>
      <c r="C1948" s="565"/>
      <c r="D1948" s="978"/>
      <c r="E1948" s="978"/>
      <c r="F1948" s="981"/>
      <c r="G1948" s="981"/>
      <c r="H1948" s="565"/>
      <c r="I1948" s="565"/>
      <c r="J1948" s="565"/>
      <c r="K1948" s="565"/>
      <c r="L1948" s="565"/>
      <c r="M1948" s="565"/>
      <c r="N1948" s="565"/>
      <c r="O1948" s="565"/>
      <c r="P1948" s="565"/>
    </row>
    <row r="1949" spans="1:16" ht="18">
      <c r="A1949" s="565"/>
      <c r="B1949" s="565"/>
      <c r="C1949" s="565"/>
      <c r="D1949" s="978"/>
      <c r="E1949" s="978"/>
      <c r="F1949" s="981"/>
      <c r="G1949" s="981"/>
      <c r="H1949" s="565"/>
      <c r="I1949" s="565"/>
      <c r="J1949" s="565"/>
      <c r="K1949" s="565"/>
      <c r="L1949" s="565"/>
      <c r="M1949" s="565"/>
      <c r="N1949" s="565"/>
      <c r="O1949" s="565"/>
      <c r="P1949" s="565"/>
    </row>
    <row r="1950" spans="1:16" ht="18">
      <c r="A1950" s="565"/>
      <c r="B1950" s="565"/>
      <c r="C1950" s="565"/>
      <c r="D1950" s="978"/>
      <c r="E1950" s="978"/>
      <c r="F1950" s="981"/>
      <c r="G1950" s="981"/>
      <c r="H1950" s="565"/>
      <c r="I1950" s="565"/>
      <c r="J1950" s="565"/>
      <c r="K1950" s="565"/>
      <c r="L1950" s="565"/>
      <c r="M1950" s="565"/>
      <c r="N1950" s="565"/>
      <c r="O1950" s="565"/>
      <c r="P1950" s="565"/>
    </row>
    <row r="1951" spans="1:16" ht="18">
      <c r="A1951" s="565"/>
      <c r="B1951" s="565"/>
      <c r="C1951" s="565"/>
      <c r="D1951" s="978"/>
      <c r="E1951" s="978"/>
      <c r="F1951" s="981"/>
      <c r="G1951" s="981"/>
      <c r="H1951" s="565"/>
      <c r="I1951" s="565"/>
      <c r="J1951" s="565"/>
      <c r="K1951" s="565"/>
      <c r="L1951" s="565"/>
      <c r="M1951" s="565"/>
      <c r="N1951" s="565"/>
      <c r="O1951" s="565"/>
      <c r="P1951" s="565"/>
    </row>
    <row r="1952" spans="1:16" ht="18">
      <c r="A1952" s="565"/>
      <c r="B1952" s="565"/>
      <c r="C1952" s="565"/>
      <c r="D1952" s="978"/>
      <c r="E1952" s="978"/>
      <c r="F1952" s="981"/>
      <c r="G1952" s="981"/>
      <c r="H1952" s="565"/>
      <c r="I1952" s="565"/>
      <c r="J1952" s="565"/>
      <c r="K1952" s="565"/>
      <c r="L1952" s="565"/>
      <c r="M1952" s="565"/>
      <c r="N1952" s="565"/>
      <c r="O1952" s="565"/>
      <c r="P1952" s="565"/>
    </row>
    <row r="1953" spans="1:16" ht="18">
      <c r="A1953" s="565"/>
      <c r="B1953" s="565"/>
      <c r="C1953" s="565"/>
      <c r="D1953" s="978"/>
      <c r="E1953" s="978"/>
      <c r="F1953" s="981"/>
      <c r="G1953" s="981"/>
      <c r="H1953" s="565"/>
      <c r="I1953" s="565"/>
      <c r="J1953" s="565"/>
      <c r="K1953" s="565"/>
      <c r="L1953" s="565"/>
      <c r="M1953" s="565"/>
      <c r="N1953" s="565"/>
      <c r="O1953" s="565"/>
      <c r="P1953" s="565"/>
    </row>
    <row r="1954" spans="1:16" ht="18">
      <c r="A1954" s="565"/>
      <c r="B1954" s="565"/>
      <c r="C1954" s="565"/>
      <c r="D1954" s="978"/>
      <c r="E1954" s="978"/>
      <c r="F1954" s="981"/>
      <c r="G1954" s="981"/>
      <c r="H1954" s="565"/>
      <c r="I1954" s="565"/>
      <c r="J1954" s="565"/>
      <c r="K1954" s="565"/>
      <c r="L1954" s="565"/>
      <c r="M1954" s="565"/>
      <c r="N1954" s="565"/>
      <c r="O1954" s="565"/>
      <c r="P1954" s="565"/>
    </row>
    <row r="1955" spans="1:16" ht="18">
      <c r="A1955" s="565"/>
      <c r="B1955" s="565"/>
      <c r="C1955" s="565"/>
      <c r="D1955" s="978"/>
      <c r="E1955" s="978"/>
      <c r="F1955" s="981"/>
      <c r="G1955" s="981"/>
      <c r="H1955" s="565"/>
      <c r="I1955" s="565"/>
      <c r="J1955" s="565"/>
      <c r="K1955" s="565"/>
      <c r="L1955" s="565"/>
      <c r="M1955" s="565"/>
      <c r="N1955" s="565"/>
      <c r="O1955" s="565"/>
      <c r="P1955" s="565"/>
    </row>
    <row r="1956" spans="1:16" ht="18">
      <c r="A1956" s="565"/>
      <c r="B1956" s="565"/>
      <c r="C1956" s="565"/>
      <c r="D1956" s="978"/>
      <c r="E1956" s="978"/>
      <c r="F1956" s="981"/>
      <c r="G1956" s="981"/>
      <c r="H1956" s="565"/>
      <c r="I1956" s="565"/>
      <c r="J1956" s="565"/>
      <c r="K1956" s="565"/>
      <c r="L1956" s="565"/>
      <c r="M1956" s="565"/>
      <c r="N1956" s="565"/>
      <c r="O1956" s="565"/>
      <c r="P1956" s="565"/>
    </row>
    <row r="1957" spans="1:16" ht="18">
      <c r="A1957" s="565"/>
      <c r="B1957" s="565"/>
      <c r="C1957" s="565"/>
      <c r="D1957" s="978"/>
      <c r="E1957" s="978"/>
      <c r="F1957" s="981"/>
      <c r="G1957" s="981"/>
      <c r="H1957" s="565"/>
      <c r="I1957" s="565"/>
      <c r="J1957" s="565"/>
      <c r="K1957" s="565"/>
      <c r="L1957" s="565"/>
      <c r="M1957" s="565"/>
      <c r="N1957" s="565"/>
      <c r="O1957" s="565"/>
      <c r="P1957" s="565"/>
    </row>
    <row r="1958" spans="1:16" ht="18">
      <c r="A1958" s="565"/>
      <c r="B1958" s="565"/>
      <c r="C1958" s="565"/>
      <c r="D1958" s="978"/>
      <c r="E1958" s="978"/>
      <c r="F1958" s="981"/>
      <c r="G1958" s="981"/>
      <c r="H1958" s="565"/>
      <c r="I1958" s="565"/>
      <c r="J1958" s="565"/>
      <c r="K1958" s="565"/>
      <c r="L1958" s="565"/>
      <c r="M1958" s="565"/>
      <c r="N1958" s="565"/>
      <c r="O1958" s="565"/>
      <c r="P1958" s="565"/>
    </row>
    <row r="1959" spans="1:16" ht="18">
      <c r="A1959" s="565"/>
      <c r="B1959" s="565"/>
      <c r="C1959" s="565"/>
      <c r="D1959" s="978"/>
      <c r="E1959" s="978"/>
      <c r="F1959" s="981"/>
      <c r="G1959" s="981"/>
      <c r="H1959" s="565"/>
      <c r="I1959" s="565"/>
      <c r="J1959" s="565"/>
      <c r="K1959" s="565"/>
      <c r="L1959" s="565"/>
      <c r="M1959" s="565"/>
      <c r="N1959" s="565"/>
      <c r="O1959" s="565"/>
      <c r="P1959" s="565"/>
    </row>
    <row r="1960" spans="1:16" ht="18">
      <c r="A1960" s="565"/>
      <c r="B1960" s="565"/>
      <c r="C1960" s="565"/>
      <c r="D1960" s="978"/>
      <c r="E1960" s="978"/>
      <c r="F1960" s="981"/>
      <c r="G1960" s="981"/>
      <c r="H1960" s="565"/>
      <c r="I1960" s="565"/>
      <c r="J1960" s="565"/>
      <c r="K1960" s="565"/>
      <c r="L1960" s="565"/>
      <c r="M1960" s="565"/>
      <c r="N1960" s="565"/>
      <c r="O1960" s="565"/>
      <c r="P1960" s="565"/>
    </row>
    <row r="1961" spans="1:16" ht="18">
      <c r="A1961" s="565"/>
      <c r="B1961" s="565"/>
      <c r="C1961" s="565"/>
      <c r="D1961" s="978"/>
      <c r="E1961" s="978"/>
      <c r="F1961" s="981"/>
      <c r="G1961" s="981"/>
      <c r="H1961" s="565"/>
      <c r="I1961" s="565"/>
      <c r="J1961" s="565"/>
      <c r="K1961" s="565"/>
      <c r="L1961" s="565"/>
      <c r="M1961" s="565"/>
      <c r="N1961" s="565"/>
      <c r="O1961" s="565"/>
      <c r="P1961" s="565"/>
    </row>
    <row r="1962" spans="1:16" ht="18">
      <c r="A1962" s="565"/>
      <c r="B1962" s="565"/>
      <c r="C1962" s="565"/>
      <c r="D1962" s="978"/>
      <c r="E1962" s="978"/>
      <c r="F1962" s="981"/>
      <c r="G1962" s="981"/>
      <c r="H1962" s="565"/>
      <c r="I1962" s="565"/>
      <c r="J1962" s="565"/>
      <c r="K1962" s="565"/>
      <c r="L1962" s="565"/>
      <c r="M1962" s="565"/>
      <c r="N1962" s="565"/>
      <c r="O1962" s="565"/>
      <c r="P1962" s="565"/>
    </row>
    <row r="1963" spans="1:16" ht="18">
      <c r="A1963" s="565"/>
      <c r="B1963" s="565"/>
      <c r="C1963" s="565"/>
      <c r="D1963" s="978"/>
      <c r="E1963" s="978"/>
      <c r="F1963" s="981"/>
      <c r="G1963" s="981"/>
      <c r="H1963" s="565"/>
      <c r="I1963" s="565"/>
      <c r="J1963" s="565"/>
      <c r="K1963" s="565"/>
      <c r="L1963" s="565"/>
      <c r="M1963" s="565"/>
      <c r="N1963" s="565"/>
      <c r="O1963" s="565"/>
      <c r="P1963" s="565"/>
    </row>
    <row r="1964" spans="1:16" ht="18">
      <c r="A1964" s="565"/>
      <c r="B1964" s="565"/>
      <c r="C1964" s="565"/>
      <c r="D1964" s="978"/>
      <c r="E1964" s="978"/>
      <c r="F1964" s="981"/>
      <c r="G1964" s="981"/>
      <c r="H1964" s="565"/>
      <c r="I1964" s="565"/>
      <c r="J1964" s="565"/>
      <c r="K1964" s="565"/>
      <c r="L1964" s="565"/>
      <c r="M1964" s="565"/>
      <c r="N1964" s="565"/>
      <c r="O1964" s="565"/>
      <c r="P1964" s="565"/>
    </row>
    <row r="1965" spans="1:16" ht="18">
      <c r="A1965" s="565"/>
      <c r="B1965" s="565"/>
      <c r="C1965" s="565"/>
      <c r="D1965" s="978"/>
      <c r="E1965" s="978"/>
      <c r="F1965" s="981"/>
      <c r="G1965" s="981"/>
      <c r="H1965" s="565"/>
      <c r="I1965" s="565"/>
      <c r="J1965" s="565"/>
      <c r="K1965" s="565"/>
      <c r="L1965" s="565"/>
      <c r="M1965" s="565"/>
      <c r="N1965" s="565"/>
      <c r="O1965" s="565"/>
      <c r="P1965" s="565"/>
    </row>
    <row r="1966" spans="1:16" ht="18">
      <c r="A1966" s="565"/>
      <c r="B1966" s="565"/>
      <c r="C1966" s="565"/>
      <c r="D1966" s="978"/>
      <c r="E1966" s="978"/>
      <c r="F1966" s="981"/>
      <c r="G1966" s="981"/>
      <c r="H1966" s="565"/>
      <c r="I1966" s="565"/>
      <c r="J1966" s="565"/>
      <c r="K1966" s="565"/>
      <c r="L1966" s="565"/>
      <c r="M1966" s="565"/>
      <c r="N1966" s="565"/>
      <c r="O1966" s="565"/>
      <c r="P1966" s="565"/>
    </row>
    <row r="1967" spans="1:16" ht="18">
      <c r="A1967" s="565"/>
      <c r="B1967" s="565"/>
      <c r="C1967" s="565"/>
      <c r="D1967" s="978"/>
      <c r="E1967" s="978"/>
      <c r="F1967" s="981"/>
      <c r="G1967" s="981"/>
      <c r="H1967" s="565"/>
      <c r="I1967" s="565"/>
      <c r="J1967" s="565"/>
      <c r="K1967" s="565"/>
      <c r="L1967" s="565"/>
      <c r="M1967" s="565"/>
      <c r="N1967" s="565"/>
      <c r="O1967" s="565"/>
      <c r="P1967" s="565"/>
    </row>
    <row r="1968" spans="1:16" ht="18">
      <c r="A1968" s="565"/>
      <c r="B1968" s="565"/>
      <c r="C1968" s="565"/>
      <c r="D1968" s="978"/>
      <c r="E1968" s="978"/>
      <c r="F1968" s="981"/>
      <c r="G1968" s="981"/>
      <c r="H1968" s="565"/>
      <c r="I1968" s="565"/>
      <c r="J1968" s="565"/>
      <c r="K1968" s="565"/>
      <c r="L1968" s="565"/>
      <c r="M1968" s="565"/>
      <c r="N1968" s="565"/>
      <c r="O1968" s="565"/>
      <c r="P1968" s="565"/>
    </row>
    <row r="1969" spans="1:16" ht="18">
      <c r="A1969" s="565"/>
      <c r="B1969" s="565"/>
      <c r="C1969" s="565"/>
      <c r="D1969" s="978"/>
      <c r="E1969" s="978"/>
      <c r="F1969" s="981"/>
      <c r="G1969" s="981"/>
      <c r="H1969" s="565"/>
      <c r="I1969" s="565"/>
      <c r="J1969" s="565"/>
      <c r="K1969" s="565"/>
      <c r="L1969" s="565"/>
      <c r="M1969" s="565"/>
      <c r="N1969" s="565"/>
      <c r="O1969" s="565"/>
      <c r="P1969" s="565"/>
    </row>
    <row r="1970" spans="1:16" ht="18">
      <c r="A1970" s="565"/>
      <c r="B1970" s="565"/>
      <c r="C1970" s="565"/>
      <c r="D1970" s="978"/>
      <c r="E1970" s="978"/>
      <c r="F1970" s="981"/>
      <c r="G1970" s="981"/>
      <c r="H1970" s="565"/>
      <c r="I1970" s="565"/>
      <c r="J1970" s="565"/>
      <c r="K1970" s="565"/>
      <c r="L1970" s="565"/>
      <c r="M1970" s="565"/>
      <c r="N1970" s="565"/>
      <c r="O1970" s="565"/>
      <c r="P1970" s="565"/>
    </row>
    <row r="1971" spans="1:16" ht="18">
      <c r="A1971" s="565"/>
      <c r="B1971" s="565"/>
      <c r="C1971" s="565"/>
      <c r="D1971" s="978"/>
      <c r="E1971" s="978"/>
      <c r="F1971" s="981"/>
      <c r="G1971" s="981"/>
      <c r="H1971" s="565"/>
      <c r="I1971" s="565"/>
      <c r="J1971" s="565"/>
      <c r="K1971" s="565"/>
      <c r="L1971" s="565"/>
      <c r="M1971" s="565"/>
      <c r="N1971" s="565"/>
      <c r="O1971" s="565"/>
      <c r="P1971" s="565"/>
    </row>
    <row r="1972" spans="1:16" ht="18">
      <c r="A1972" s="565"/>
      <c r="B1972" s="565"/>
      <c r="C1972" s="565"/>
      <c r="D1972" s="978"/>
      <c r="E1972" s="978"/>
      <c r="F1972" s="981"/>
      <c r="G1972" s="981"/>
      <c r="H1972" s="565"/>
      <c r="I1972" s="565"/>
      <c r="J1972" s="565"/>
      <c r="K1972" s="565"/>
      <c r="L1972" s="565"/>
      <c r="M1972" s="565"/>
      <c r="N1972" s="565"/>
      <c r="O1972" s="565"/>
      <c r="P1972" s="565"/>
    </row>
    <row r="1973" spans="1:16" ht="18">
      <c r="A1973" s="565"/>
      <c r="B1973" s="565"/>
      <c r="C1973" s="565"/>
      <c r="D1973" s="978"/>
      <c r="E1973" s="978"/>
      <c r="F1973" s="981"/>
      <c r="G1973" s="981"/>
      <c r="H1973" s="565"/>
      <c r="I1973" s="565"/>
      <c r="J1973" s="565"/>
      <c r="K1973" s="565"/>
      <c r="L1973" s="565"/>
      <c r="M1973" s="565"/>
      <c r="N1973" s="565"/>
      <c r="O1973" s="565"/>
      <c r="P1973" s="565"/>
    </row>
    <row r="1974" spans="1:16" ht="18">
      <c r="A1974" s="565"/>
      <c r="B1974" s="565"/>
      <c r="C1974" s="565"/>
      <c r="D1974" s="978"/>
      <c r="E1974" s="978"/>
      <c r="F1974" s="981"/>
      <c r="G1974" s="981"/>
      <c r="H1974" s="565"/>
      <c r="I1974" s="565"/>
      <c r="J1974" s="565"/>
      <c r="K1974" s="565"/>
      <c r="L1974" s="565"/>
      <c r="M1974" s="565"/>
      <c r="N1974" s="565"/>
      <c r="O1974" s="565"/>
      <c r="P1974" s="565"/>
    </row>
    <row r="1975" spans="1:16" ht="18">
      <c r="A1975" s="565"/>
      <c r="B1975" s="565"/>
      <c r="C1975" s="565"/>
      <c r="D1975" s="978"/>
      <c r="E1975" s="978"/>
      <c r="F1975" s="981"/>
      <c r="G1975" s="981"/>
      <c r="H1975" s="565"/>
      <c r="I1975" s="565"/>
      <c r="J1975" s="565"/>
      <c r="K1975" s="565"/>
      <c r="L1975" s="565"/>
      <c r="M1975" s="565"/>
      <c r="N1975" s="565"/>
      <c r="O1975" s="565"/>
      <c r="P1975" s="565"/>
    </row>
    <row r="1976" spans="1:16" ht="18">
      <c r="A1976" s="565"/>
      <c r="B1976" s="565"/>
      <c r="C1976" s="565"/>
      <c r="D1976" s="978"/>
      <c r="E1976" s="978"/>
      <c r="F1976" s="981"/>
      <c r="G1976" s="981"/>
      <c r="H1976" s="565"/>
      <c r="I1976" s="565"/>
      <c r="J1976" s="565"/>
      <c r="K1976" s="565"/>
      <c r="L1976" s="565"/>
      <c r="M1976" s="565"/>
      <c r="N1976" s="565"/>
      <c r="O1976" s="565"/>
      <c r="P1976" s="565"/>
    </row>
    <row r="1977" spans="1:16" ht="18">
      <c r="A1977" s="565"/>
      <c r="B1977" s="565"/>
      <c r="C1977" s="565"/>
      <c r="D1977" s="978"/>
      <c r="E1977" s="978"/>
      <c r="F1977" s="981"/>
      <c r="G1977" s="981"/>
      <c r="H1977" s="565"/>
      <c r="I1977" s="565"/>
      <c r="J1977" s="565"/>
      <c r="K1977" s="565"/>
      <c r="L1977" s="565"/>
      <c r="M1977" s="565"/>
      <c r="N1977" s="565"/>
      <c r="O1977" s="565"/>
      <c r="P1977" s="565"/>
    </row>
    <row r="1978" spans="1:16" ht="18">
      <c r="A1978" s="565"/>
      <c r="B1978" s="565"/>
      <c r="C1978" s="565"/>
      <c r="D1978" s="978"/>
      <c r="E1978" s="978"/>
      <c r="F1978" s="981"/>
      <c r="G1978" s="981"/>
      <c r="H1978" s="565"/>
      <c r="I1978" s="565"/>
      <c r="J1978" s="565"/>
      <c r="K1978" s="565"/>
      <c r="L1978" s="565"/>
      <c r="M1978" s="565"/>
      <c r="N1978" s="565"/>
      <c r="O1978" s="565"/>
      <c r="P1978" s="565"/>
    </row>
    <row r="1979" spans="1:16" ht="18">
      <c r="A1979" s="565"/>
      <c r="B1979" s="565"/>
      <c r="C1979" s="565"/>
      <c r="D1979" s="978"/>
      <c r="E1979" s="978"/>
      <c r="F1979" s="981"/>
      <c r="G1979" s="981"/>
      <c r="H1979" s="565"/>
      <c r="I1979" s="565"/>
      <c r="J1979" s="565"/>
      <c r="K1979" s="565"/>
      <c r="L1979" s="565"/>
      <c r="M1979" s="565"/>
      <c r="N1979" s="565"/>
      <c r="O1979" s="565"/>
      <c r="P1979" s="565"/>
    </row>
    <row r="1980" spans="1:16" ht="18">
      <c r="A1980" s="565"/>
      <c r="B1980" s="565"/>
      <c r="C1980" s="565"/>
      <c r="D1980" s="978"/>
      <c r="E1980" s="978"/>
      <c r="F1980" s="981"/>
      <c r="G1980" s="981"/>
      <c r="H1980" s="565"/>
      <c r="I1980" s="565"/>
      <c r="J1980" s="565"/>
      <c r="K1980" s="565"/>
      <c r="L1980" s="565"/>
      <c r="M1980" s="565"/>
      <c r="N1980" s="565"/>
      <c r="O1980" s="565"/>
      <c r="P1980" s="565"/>
    </row>
    <row r="1981" spans="1:16" ht="18">
      <c r="A1981" s="565"/>
      <c r="B1981" s="565"/>
      <c r="C1981" s="565"/>
      <c r="D1981" s="978"/>
      <c r="E1981" s="978"/>
      <c r="F1981" s="981"/>
      <c r="G1981" s="981"/>
      <c r="H1981" s="565"/>
      <c r="I1981" s="565"/>
      <c r="J1981" s="565"/>
      <c r="K1981" s="565"/>
      <c r="L1981" s="565"/>
      <c r="M1981" s="565"/>
      <c r="N1981" s="565"/>
      <c r="O1981" s="565"/>
      <c r="P1981" s="565"/>
    </row>
    <row r="1982" spans="1:16" ht="18">
      <c r="A1982" s="565"/>
      <c r="B1982" s="565"/>
      <c r="C1982" s="565"/>
      <c r="D1982" s="978"/>
      <c r="E1982" s="978"/>
      <c r="F1982" s="981"/>
      <c r="G1982" s="981"/>
      <c r="H1982" s="565"/>
      <c r="I1982" s="565"/>
      <c r="J1982" s="565"/>
      <c r="K1982" s="565"/>
      <c r="L1982" s="565"/>
      <c r="M1982" s="565"/>
      <c r="N1982" s="565"/>
      <c r="O1982" s="565"/>
      <c r="P1982" s="565"/>
    </row>
    <row r="1983" spans="1:16" ht="18">
      <c r="A1983" s="565"/>
      <c r="B1983" s="565"/>
      <c r="C1983" s="565"/>
      <c r="D1983" s="978"/>
      <c r="E1983" s="978"/>
      <c r="F1983" s="981"/>
      <c r="G1983" s="981"/>
      <c r="H1983" s="565"/>
      <c r="I1983" s="565"/>
      <c r="J1983" s="565"/>
      <c r="K1983" s="565"/>
      <c r="L1983" s="565"/>
      <c r="M1983" s="565"/>
      <c r="N1983" s="565"/>
      <c r="O1983" s="565"/>
      <c r="P1983" s="565"/>
    </row>
    <row r="1984" spans="1:16" ht="18">
      <c r="A1984" s="565"/>
      <c r="B1984" s="565"/>
      <c r="C1984" s="565"/>
      <c r="D1984" s="978"/>
      <c r="E1984" s="978"/>
      <c r="F1984" s="981"/>
      <c r="G1984" s="981"/>
      <c r="H1984" s="565"/>
      <c r="I1984" s="565"/>
      <c r="J1984" s="565"/>
      <c r="K1984" s="565"/>
      <c r="L1984" s="565"/>
      <c r="M1984" s="565"/>
      <c r="N1984" s="565"/>
      <c r="O1984" s="565"/>
      <c r="P1984" s="565"/>
    </row>
    <row r="1985" spans="1:16" ht="18">
      <c r="A1985" s="565"/>
      <c r="B1985" s="565"/>
      <c r="C1985" s="565"/>
      <c r="D1985" s="978"/>
      <c r="E1985" s="978"/>
      <c r="F1985" s="981"/>
      <c r="G1985" s="981"/>
      <c r="H1985" s="565"/>
      <c r="I1985" s="565"/>
      <c r="J1985" s="565"/>
      <c r="K1985" s="565"/>
      <c r="L1985" s="565"/>
      <c r="M1985" s="565"/>
      <c r="N1985" s="565"/>
      <c r="O1985" s="565"/>
      <c r="P1985" s="565"/>
    </row>
    <row r="1986" spans="1:16" ht="18">
      <c r="A1986" s="565"/>
      <c r="B1986" s="565"/>
      <c r="C1986" s="565"/>
      <c r="D1986" s="978"/>
      <c r="E1986" s="978"/>
      <c r="F1986" s="981"/>
      <c r="G1986" s="981"/>
      <c r="H1986" s="565"/>
      <c r="I1986" s="565"/>
      <c r="J1986" s="565"/>
      <c r="K1986" s="565"/>
      <c r="L1986" s="565"/>
      <c r="M1986" s="565"/>
      <c r="N1986" s="565"/>
      <c r="O1986" s="565"/>
      <c r="P1986" s="565"/>
    </row>
    <row r="1987" spans="1:16" ht="18">
      <c r="A1987" s="565"/>
      <c r="B1987" s="565"/>
      <c r="C1987" s="565"/>
      <c r="D1987" s="978"/>
      <c r="E1987" s="978"/>
      <c r="F1987" s="981"/>
      <c r="G1987" s="981"/>
      <c r="H1987" s="565"/>
      <c r="I1987" s="565"/>
      <c r="J1987" s="565"/>
      <c r="K1987" s="565"/>
      <c r="L1987" s="565"/>
      <c r="M1987" s="565"/>
      <c r="N1987" s="565"/>
      <c r="O1987" s="565"/>
      <c r="P1987" s="565"/>
    </row>
    <row r="1988" spans="1:16" ht="18">
      <c r="A1988" s="565"/>
      <c r="B1988" s="565"/>
      <c r="C1988" s="565"/>
      <c r="D1988" s="978"/>
      <c r="E1988" s="978"/>
      <c r="F1988" s="981"/>
      <c r="G1988" s="981"/>
      <c r="H1988" s="565"/>
      <c r="I1988" s="565"/>
      <c r="J1988" s="565"/>
      <c r="K1988" s="565"/>
      <c r="L1988" s="565"/>
      <c r="M1988" s="565"/>
      <c r="N1988" s="565"/>
      <c r="O1988" s="565"/>
      <c r="P1988" s="565"/>
    </row>
    <row r="1989" spans="1:16" ht="18">
      <c r="A1989" s="565"/>
      <c r="B1989" s="565"/>
      <c r="C1989" s="565"/>
      <c r="D1989" s="978"/>
      <c r="E1989" s="978"/>
      <c r="F1989" s="981"/>
      <c r="G1989" s="981"/>
      <c r="H1989" s="565"/>
      <c r="I1989" s="565"/>
      <c r="J1989" s="565"/>
      <c r="K1989" s="565"/>
      <c r="L1989" s="565"/>
      <c r="M1989" s="565"/>
      <c r="N1989" s="565"/>
      <c r="O1989" s="565"/>
      <c r="P1989" s="565"/>
    </row>
    <row r="1990" spans="1:16" ht="18">
      <c r="A1990" s="565"/>
      <c r="B1990" s="565"/>
      <c r="C1990" s="565"/>
      <c r="D1990" s="978"/>
      <c r="E1990" s="978"/>
      <c r="F1990" s="981"/>
      <c r="G1990" s="981"/>
      <c r="H1990" s="565"/>
      <c r="I1990" s="565"/>
      <c r="J1990" s="565"/>
      <c r="K1990" s="565"/>
      <c r="L1990" s="565"/>
      <c r="M1990" s="565"/>
      <c r="N1990" s="565"/>
      <c r="O1990" s="565"/>
      <c r="P1990" s="565"/>
    </row>
    <row r="1991" spans="1:16" ht="18">
      <c r="A1991" s="565"/>
      <c r="B1991" s="565"/>
      <c r="C1991" s="565"/>
      <c r="D1991" s="978"/>
      <c r="E1991" s="978"/>
      <c r="F1991" s="981"/>
      <c r="G1991" s="981"/>
      <c r="H1991" s="565"/>
      <c r="I1991" s="565"/>
      <c r="J1991" s="565"/>
      <c r="K1991" s="565"/>
      <c r="L1991" s="565"/>
      <c r="M1991" s="565"/>
      <c r="N1991" s="565"/>
      <c r="O1991" s="565"/>
      <c r="P1991" s="565"/>
    </row>
    <row r="1992" spans="1:16" ht="18">
      <c r="A1992" s="565"/>
      <c r="B1992" s="565"/>
      <c r="C1992" s="565"/>
      <c r="D1992" s="978"/>
      <c r="E1992" s="978"/>
      <c r="F1992" s="981"/>
      <c r="G1992" s="981"/>
      <c r="H1992" s="565"/>
      <c r="I1992" s="565"/>
      <c r="J1992" s="565"/>
      <c r="K1992" s="565"/>
      <c r="L1992" s="565"/>
      <c r="M1992" s="565"/>
      <c r="N1992" s="565"/>
      <c r="O1992" s="565"/>
      <c r="P1992" s="565"/>
    </row>
    <row r="1993" spans="1:16" ht="18">
      <c r="A1993" s="565"/>
      <c r="B1993" s="565"/>
      <c r="C1993" s="565"/>
      <c r="D1993" s="978"/>
      <c r="E1993" s="978"/>
      <c r="F1993" s="981"/>
      <c r="G1993" s="981"/>
      <c r="H1993" s="565"/>
      <c r="I1993" s="565"/>
      <c r="J1993" s="565"/>
      <c r="K1993" s="565"/>
      <c r="L1993" s="565"/>
      <c r="M1993" s="565"/>
      <c r="N1993" s="565"/>
      <c r="O1993" s="565"/>
      <c r="P1993" s="565"/>
    </row>
    <row r="1994" spans="1:16" ht="18">
      <c r="A1994" s="565"/>
      <c r="B1994" s="565"/>
      <c r="C1994" s="565"/>
      <c r="D1994" s="978"/>
      <c r="E1994" s="978"/>
      <c r="F1994" s="981"/>
      <c r="G1994" s="981"/>
      <c r="H1994" s="565"/>
      <c r="I1994" s="565"/>
      <c r="J1994" s="565"/>
      <c r="K1994" s="565"/>
      <c r="L1994" s="565"/>
      <c r="M1994" s="565"/>
      <c r="N1994" s="565"/>
      <c r="O1994" s="565"/>
      <c r="P1994" s="565"/>
    </row>
    <row r="1995" spans="1:16" ht="18">
      <c r="A1995" s="565"/>
      <c r="B1995" s="565"/>
      <c r="C1995" s="565"/>
      <c r="D1995" s="978"/>
      <c r="E1995" s="978"/>
      <c r="F1995" s="981"/>
      <c r="G1995" s="981"/>
      <c r="H1995" s="565"/>
      <c r="I1995" s="565"/>
      <c r="J1995" s="565"/>
      <c r="K1995" s="565"/>
      <c r="L1995" s="565"/>
      <c r="M1995" s="565"/>
      <c r="N1995" s="565"/>
      <c r="O1995" s="565"/>
      <c r="P1995" s="565"/>
    </row>
    <row r="1996" spans="1:16" ht="18">
      <c r="A1996" s="565"/>
      <c r="B1996" s="565"/>
      <c r="C1996" s="565"/>
      <c r="D1996" s="978"/>
      <c r="E1996" s="978"/>
      <c r="F1996" s="981"/>
      <c r="G1996" s="981"/>
      <c r="H1996" s="565"/>
      <c r="I1996" s="565"/>
      <c r="J1996" s="565"/>
      <c r="K1996" s="565"/>
      <c r="L1996" s="565"/>
      <c r="M1996" s="565"/>
      <c r="N1996" s="565"/>
      <c r="O1996" s="565"/>
      <c r="P1996" s="565"/>
    </row>
    <row r="1997" spans="1:16" ht="18">
      <c r="A1997" s="565"/>
      <c r="B1997" s="565"/>
      <c r="C1997" s="565"/>
      <c r="D1997" s="978"/>
      <c r="E1997" s="978"/>
      <c r="F1997" s="981"/>
      <c r="G1997" s="981"/>
      <c r="H1997" s="565"/>
      <c r="I1997" s="565"/>
      <c r="J1997" s="565"/>
      <c r="K1997" s="565"/>
      <c r="L1997" s="565"/>
      <c r="M1997" s="565"/>
      <c r="N1997" s="565"/>
      <c r="O1997" s="565"/>
      <c r="P1997" s="565"/>
    </row>
    <row r="1998" spans="1:16" ht="18">
      <c r="A1998" s="565"/>
      <c r="B1998" s="565"/>
      <c r="C1998" s="565"/>
      <c r="D1998" s="978"/>
      <c r="E1998" s="978"/>
      <c r="F1998" s="981"/>
      <c r="G1998" s="981"/>
      <c r="H1998" s="565"/>
      <c r="I1998" s="565"/>
      <c r="J1998" s="565"/>
      <c r="K1998" s="565"/>
      <c r="L1998" s="565"/>
      <c r="M1998" s="565"/>
      <c r="N1998" s="565"/>
      <c r="O1998" s="565"/>
      <c r="P1998" s="565"/>
    </row>
    <row r="1999" spans="1:16" ht="18">
      <c r="A1999" s="565"/>
      <c r="B1999" s="565"/>
      <c r="C1999" s="565"/>
      <c r="D1999" s="978"/>
      <c r="E1999" s="978"/>
      <c r="F1999" s="981"/>
      <c r="G1999" s="981"/>
      <c r="H1999" s="565"/>
      <c r="I1999" s="565"/>
      <c r="J1999" s="565"/>
      <c r="K1999" s="565"/>
      <c r="L1999" s="565"/>
      <c r="M1999" s="565"/>
      <c r="N1999" s="565"/>
      <c r="O1999" s="565"/>
      <c r="P1999" s="565"/>
    </row>
    <row r="2000" spans="1:16" ht="18">
      <c r="A2000" s="565"/>
      <c r="B2000" s="565"/>
      <c r="C2000" s="565"/>
      <c r="D2000" s="978"/>
      <c r="E2000" s="978"/>
      <c r="F2000" s="981"/>
      <c r="G2000" s="981"/>
      <c r="H2000" s="565"/>
      <c r="I2000" s="565"/>
      <c r="J2000" s="565"/>
      <c r="K2000" s="565"/>
      <c r="L2000" s="565"/>
      <c r="M2000" s="565"/>
      <c r="N2000" s="565"/>
      <c r="O2000" s="565"/>
      <c r="P2000" s="565"/>
    </row>
    <row r="2001" spans="1:16" ht="18">
      <c r="A2001" s="565"/>
      <c r="B2001" s="565"/>
      <c r="C2001" s="565"/>
      <c r="D2001" s="978"/>
      <c r="E2001" s="978"/>
      <c r="F2001" s="981"/>
      <c r="G2001" s="981"/>
      <c r="H2001" s="565"/>
      <c r="I2001" s="565"/>
      <c r="J2001" s="565"/>
      <c r="K2001" s="565"/>
      <c r="L2001" s="565"/>
      <c r="M2001" s="565"/>
      <c r="N2001" s="565"/>
      <c r="O2001" s="565"/>
      <c r="P2001" s="565"/>
    </row>
    <row r="2002" spans="1:16" ht="18">
      <c r="A2002" s="565"/>
      <c r="B2002" s="565"/>
      <c r="C2002" s="565"/>
      <c r="D2002" s="978"/>
      <c r="E2002" s="978"/>
      <c r="F2002" s="981"/>
      <c r="G2002" s="981"/>
      <c r="H2002" s="565"/>
      <c r="I2002" s="565"/>
      <c r="J2002" s="565"/>
      <c r="K2002" s="565"/>
      <c r="L2002" s="565"/>
      <c r="M2002" s="565"/>
      <c r="N2002" s="565"/>
      <c r="O2002" s="565"/>
      <c r="P2002" s="565"/>
    </row>
    <row r="2003" spans="1:16" ht="18">
      <c r="A2003" s="565"/>
      <c r="B2003" s="565"/>
      <c r="C2003" s="565"/>
      <c r="D2003" s="978"/>
      <c r="E2003" s="978"/>
      <c r="F2003" s="981"/>
      <c r="G2003" s="981"/>
      <c r="H2003" s="565"/>
      <c r="I2003" s="565"/>
      <c r="J2003" s="565"/>
      <c r="K2003" s="565"/>
      <c r="L2003" s="565"/>
      <c r="M2003" s="565"/>
      <c r="N2003" s="565"/>
      <c r="O2003" s="565"/>
      <c r="P2003" s="565"/>
    </row>
    <row r="2004" spans="1:16" ht="18">
      <c r="A2004" s="565"/>
      <c r="B2004" s="565"/>
      <c r="C2004" s="565"/>
      <c r="D2004" s="978"/>
      <c r="E2004" s="978"/>
      <c r="F2004" s="981"/>
      <c r="G2004" s="981"/>
      <c r="H2004" s="565"/>
      <c r="I2004" s="565"/>
      <c r="J2004" s="565"/>
      <c r="K2004" s="565"/>
      <c r="L2004" s="565"/>
      <c r="M2004" s="565"/>
      <c r="N2004" s="565"/>
      <c r="O2004" s="565"/>
      <c r="P2004" s="565"/>
    </row>
    <row r="2005" spans="1:16" ht="18">
      <c r="A2005" s="565"/>
      <c r="B2005" s="565"/>
      <c r="C2005" s="565"/>
      <c r="D2005" s="978"/>
      <c r="E2005" s="978"/>
      <c r="F2005" s="981"/>
      <c r="G2005" s="981"/>
      <c r="H2005" s="565"/>
      <c r="I2005" s="565"/>
      <c r="J2005" s="565"/>
      <c r="K2005" s="565"/>
      <c r="L2005" s="565"/>
      <c r="M2005" s="565"/>
      <c r="N2005" s="565"/>
      <c r="O2005" s="565"/>
      <c r="P2005" s="565"/>
    </row>
    <row r="2006" spans="1:16" ht="18">
      <c r="A2006" s="565"/>
      <c r="B2006" s="565"/>
      <c r="C2006" s="565"/>
      <c r="D2006" s="978"/>
      <c r="E2006" s="978"/>
      <c r="F2006" s="981"/>
      <c r="G2006" s="981"/>
      <c r="H2006" s="565"/>
      <c r="I2006" s="565"/>
      <c r="J2006" s="565"/>
      <c r="K2006" s="565"/>
      <c r="L2006" s="565"/>
      <c r="M2006" s="565"/>
      <c r="N2006" s="565"/>
      <c r="O2006" s="565"/>
      <c r="P2006" s="565"/>
    </row>
    <row r="2007" spans="1:16" ht="18">
      <c r="A2007" s="565"/>
      <c r="B2007" s="565"/>
      <c r="C2007" s="565"/>
      <c r="D2007" s="978"/>
      <c r="E2007" s="978"/>
      <c r="F2007" s="981"/>
      <c r="G2007" s="981"/>
      <c r="H2007" s="565"/>
      <c r="I2007" s="565"/>
      <c r="J2007" s="565"/>
      <c r="K2007" s="565"/>
      <c r="L2007" s="565"/>
      <c r="M2007" s="565"/>
      <c r="N2007" s="565"/>
      <c r="O2007" s="565"/>
      <c r="P2007" s="565"/>
    </row>
    <row r="2008" spans="1:16" ht="18">
      <c r="A2008" s="565"/>
      <c r="B2008" s="565"/>
      <c r="C2008" s="565"/>
      <c r="D2008" s="978"/>
      <c r="E2008" s="978"/>
      <c r="F2008" s="981"/>
      <c r="G2008" s="981"/>
      <c r="H2008" s="565"/>
      <c r="I2008" s="565"/>
      <c r="J2008" s="565"/>
      <c r="K2008" s="565"/>
      <c r="L2008" s="565"/>
      <c r="M2008" s="565"/>
      <c r="N2008" s="565"/>
      <c r="O2008" s="565"/>
      <c r="P2008" s="565"/>
    </row>
    <row r="2009" spans="1:16" ht="18">
      <c r="A2009" s="565"/>
      <c r="B2009" s="565"/>
      <c r="C2009" s="565"/>
      <c r="D2009" s="978"/>
      <c r="E2009" s="978"/>
      <c r="F2009" s="981"/>
      <c r="G2009" s="981"/>
      <c r="H2009" s="565"/>
      <c r="I2009" s="565"/>
      <c r="J2009" s="565"/>
      <c r="K2009" s="565"/>
      <c r="L2009" s="565"/>
      <c r="M2009" s="565"/>
      <c r="N2009" s="565"/>
      <c r="O2009" s="565"/>
      <c r="P2009" s="565"/>
    </row>
    <row r="2010" spans="1:16" ht="18">
      <c r="A2010" s="565"/>
      <c r="B2010" s="565"/>
      <c r="C2010" s="565"/>
      <c r="D2010" s="978"/>
      <c r="E2010" s="978"/>
      <c r="F2010" s="981"/>
      <c r="G2010" s="981"/>
      <c r="H2010" s="565"/>
      <c r="I2010" s="565"/>
      <c r="J2010" s="565"/>
      <c r="K2010" s="565"/>
      <c r="L2010" s="565"/>
      <c r="M2010" s="565"/>
      <c r="N2010" s="565"/>
      <c r="O2010" s="565"/>
      <c r="P2010" s="565"/>
    </row>
    <row r="2011" spans="1:16" ht="18">
      <c r="A2011" s="565"/>
      <c r="B2011" s="565"/>
      <c r="C2011" s="565"/>
      <c r="D2011" s="978"/>
      <c r="E2011" s="978"/>
      <c r="F2011" s="981"/>
      <c r="G2011" s="981"/>
      <c r="H2011" s="565"/>
      <c r="I2011" s="565"/>
      <c r="J2011" s="565"/>
      <c r="K2011" s="565"/>
      <c r="L2011" s="565"/>
      <c r="M2011" s="565"/>
      <c r="N2011" s="565"/>
      <c r="O2011" s="565"/>
      <c r="P2011" s="565"/>
    </row>
    <row r="2012" spans="1:16" ht="18">
      <c r="A2012" s="565"/>
      <c r="B2012" s="565"/>
      <c r="C2012" s="565"/>
      <c r="D2012" s="978"/>
      <c r="E2012" s="978"/>
      <c r="F2012" s="981"/>
      <c r="G2012" s="981"/>
      <c r="H2012" s="565"/>
      <c r="I2012" s="565"/>
      <c r="J2012" s="565"/>
      <c r="K2012" s="565"/>
      <c r="L2012" s="565"/>
      <c r="M2012" s="565"/>
      <c r="N2012" s="565"/>
      <c r="O2012" s="565"/>
      <c r="P2012" s="565"/>
    </row>
    <row r="2013" spans="1:16" ht="18">
      <c r="A2013" s="565"/>
      <c r="B2013" s="565"/>
      <c r="C2013" s="565"/>
      <c r="D2013" s="978"/>
      <c r="E2013" s="978"/>
      <c r="F2013" s="981"/>
      <c r="G2013" s="981"/>
      <c r="H2013" s="565"/>
      <c r="I2013" s="565"/>
      <c r="J2013" s="565"/>
      <c r="K2013" s="565"/>
      <c r="L2013" s="565"/>
      <c r="M2013" s="565"/>
      <c r="N2013" s="565"/>
      <c r="O2013" s="565"/>
      <c r="P2013" s="565"/>
    </row>
    <row r="2014" spans="1:16" ht="18">
      <c r="A2014" s="565"/>
      <c r="B2014" s="565"/>
      <c r="C2014" s="565"/>
      <c r="D2014" s="978"/>
      <c r="E2014" s="978"/>
      <c r="F2014" s="981"/>
      <c r="G2014" s="981"/>
      <c r="H2014" s="565"/>
      <c r="I2014" s="565"/>
      <c r="J2014" s="565"/>
      <c r="K2014" s="565"/>
      <c r="L2014" s="565"/>
      <c r="M2014" s="565"/>
      <c r="N2014" s="565"/>
      <c r="O2014" s="565"/>
      <c r="P2014" s="565"/>
    </row>
    <row r="2015" spans="1:16" ht="18">
      <c r="A2015" s="565"/>
      <c r="B2015" s="565"/>
      <c r="C2015" s="565"/>
      <c r="D2015" s="978"/>
      <c r="E2015" s="978"/>
      <c r="F2015" s="981"/>
      <c r="G2015" s="981"/>
      <c r="H2015" s="565"/>
      <c r="I2015" s="565"/>
      <c r="J2015" s="565"/>
      <c r="K2015" s="565"/>
      <c r="L2015" s="565"/>
      <c r="M2015" s="565"/>
      <c r="N2015" s="565"/>
      <c r="O2015" s="565"/>
      <c r="P2015" s="565"/>
    </row>
    <row r="2016" spans="1:16" ht="18">
      <c r="A2016" s="565"/>
      <c r="B2016" s="565"/>
      <c r="C2016" s="565"/>
      <c r="D2016" s="978"/>
      <c r="E2016" s="978"/>
      <c r="F2016" s="981"/>
      <c r="G2016" s="981"/>
      <c r="H2016" s="565"/>
      <c r="I2016" s="565"/>
      <c r="J2016" s="565"/>
      <c r="K2016" s="565"/>
      <c r="L2016" s="565"/>
      <c r="M2016" s="565"/>
      <c r="N2016" s="565"/>
      <c r="O2016" s="565"/>
      <c r="P2016" s="565"/>
    </row>
    <row r="2017" spans="1:16" ht="18">
      <c r="A2017" s="565"/>
      <c r="B2017" s="565"/>
      <c r="C2017" s="565"/>
      <c r="D2017" s="978"/>
      <c r="E2017" s="978"/>
      <c r="F2017" s="981"/>
      <c r="G2017" s="981"/>
      <c r="H2017" s="565"/>
      <c r="I2017" s="565"/>
      <c r="J2017" s="565"/>
      <c r="K2017" s="565"/>
      <c r="L2017" s="565"/>
      <c r="M2017" s="565"/>
      <c r="N2017" s="565"/>
      <c r="O2017" s="565"/>
      <c r="P2017" s="565"/>
    </row>
    <row r="2018" spans="1:16" ht="18">
      <c r="A2018" s="565"/>
      <c r="B2018" s="565"/>
      <c r="C2018" s="565"/>
      <c r="D2018" s="978"/>
      <c r="E2018" s="978"/>
      <c r="F2018" s="981"/>
      <c r="G2018" s="981"/>
      <c r="H2018" s="565"/>
      <c r="I2018" s="565"/>
      <c r="J2018" s="565"/>
      <c r="K2018" s="565"/>
      <c r="L2018" s="565"/>
      <c r="M2018" s="565"/>
      <c r="N2018" s="565"/>
      <c r="O2018" s="565"/>
      <c r="P2018" s="565"/>
    </row>
    <row r="2019" spans="1:16" ht="18">
      <c r="A2019" s="565"/>
      <c r="B2019" s="565"/>
      <c r="C2019" s="565"/>
      <c r="D2019" s="978"/>
      <c r="E2019" s="978"/>
      <c r="F2019" s="981"/>
      <c r="G2019" s="981"/>
      <c r="H2019" s="565"/>
      <c r="I2019" s="565"/>
      <c r="J2019" s="565"/>
      <c r="K2019" s="565"/>
      <c r="L2019" s="565"/>
      <c r="M2019" s="565"/>
      <c r="N2019" s="565"/>
      <c r="O2019" s="565"/>
      <c r="P2019" s="565"/>
    </row>
    <row r="2020" spans="1:16" ht="18">
      <c r="A2020" s="565"/>
      <c r="B2020" s="565"/>
      <c r="C2020" s="565"/>
      <c r="D2020" s="978"/>
      <c r="E2020" s="978"/>
      <c r="F2020" s="981"/>
      <c r="G2020" s="981"/>
      <c r="H2020" s="565"/>
      <c r="I2020" s="565"/>
      <c r="J2020" s="565"/>
      <c r="K2020" s="565"/>
      <c r="L2020" s="565"/>
      <c r="M2020" s="565"/>
      <c r="N2020" s="565"/>
      <c r="O2020" s="565"/>
      <c r="P2020" s="565"/>
    </row>
    <row r="2021" spans="1:16" ht="18">
      <c r="A2021" s="565"/>
      <c r="B2021" s="565"/>
      <c r="C2021" s="565"/>
      <c r="D2021" s="978"/>
      <c r="E2021" s="978"/>
      <c r="F2021" s="981"/>
      <c r="G2021" s="981"/>
      <c r="H2021" s="565"/>
      <c r="I2021" s="565"/>
      <c r="J2021" s="565"/>
      <c r="K2021" s="565"/>
      <c r="L2021" s="565"/>
      <c r="M2021" s="565"/>
      <c r="N2021" s="565"/>
      <c r="O2021" s="565"/>
      <c r="P2021" s="565"/>
    </row>
    <row r="2022" spans="1:16" ht="18">
      <c r="A2022" s="565"/>
      <c r="B2022" s="565"/>
      <c r="C2022" s="565"/>
      <c r="D2022" s="978"/>
      <c r="E2022" s="978"/>
      <c r="F2022" s="981"/>
      <c r="G2022" s="981"/>
      <c r="H2022" s="565"/>
      <c r="I2022" s="565"/>
      <c r="J2022" s="565"/>
      <c r="K2022" s="565"/>
      <c r="L2022" s="565"/>
      <c r="M2022" s="565"/>
      <c r="N2022" s="565"/>
      <c r="O2022" s="565"/>
      <c r="P2022" s="565"/>
    </row>
    <row r="2023" spans="1:16" ht="18">
      <c r="A2023" s="565"/>
      <c r="B2023" s="565"/>
      <c r="C2023" s="565"/>
      <c r="D2023" s="978"/>
      <c r="E2023" s="978"/>
      <c r="F2023" s="981"/>
      <c r="G2023" s="981"/>
      <c r="H2023" s="565"/>
      <c r="I2023" s="565"/>
      <c r="J2023" s="565"/>
      <c r="K2023" s="565"/>
      <c r="L2023" s="565"/>
      <c r="M2023" s="565"/>
      <c r="N2023" s="565"/>
      <c r="O2023" s="565"/>
      <c r="P2023" s="565"/>
    </row>
    <row r="2024" spans="1:16" ht="18">
      <c r="A2024" s="565"/>
      <c r="B2024" s="565"/>
      <c r="C2024" s="565"/>
      <c r="D2024" s="978"/>
      <c r="E2024" s="978"/>
      <c r="F2024" s="981"/>
      <c r="G2024" s="981"/>
      <c r="H2024" s="565"/>
      <c r="I2024" s="565"/>
      <c r="J2024" s="565"/>
      <c r="K2024" s="565"/>
      <c r="L2024" s="565"/>
      <c r="M2024" s="565"/>
      <c r="N2024" s="565"/>
      <c r="O2024" s="565"/>
      <c r="P2024" s="565"/>
    </row>
    <row r="2025" spans="1:16" ht="18">
      <c r="A2025" s="565"/>
      <c r="B2025" s="565"/>
      <c r="C2025" s="565"/>
      <c r="D2025" s="978"/>
      <c r="E2025" s="978"/>
      <c r="F2025" s="981"/>
      <c r="G2025" s="981"/>
      <c r="H2025" s="565"/>
      <c r="I2025" s="565"/>
      <c r="J2025" s="565"/>
      <c r="K2025" s="565"/>
      <c r="L2025" s="565"/>
      <c r="M2025" s="565"/>
      <c r="N2025" s="565"/>
      <c r="O2025" s="565"/>
      <c r="P2025" s="565"/>
    </row>
    <row r="2026" spans="1:16" ht="18">
      <c r="A2026" s="565"/>
      <c r="B2026" s="565"/>
      <c r="C2026" s="565"/>
      <c r="D2026" s="978"/>
      <c r="E2026" s="978"/>
      <c r="F2026" s="981"/>
      <c r="G2026" s="981"/>
      <c r="H2026" s="565"/>
      <c r="I2026" s="565"/>
      <c r="J2026" s="565"/>
      <c r="K2026" s="565"/>
      <c r="L2026" s="565"/>
      <c r="M2026" s="565"/>
      <c r="N2026" s="565"/>
      <c r="O2026" s="565"/>
      <c r="P2026" s="565"/>
    </row>
    <row r="2027" spans="1:16" ht="18">
      <c r="A2027" s="565"/>
      <c r="B2027" s="565"/>
      <c r="C2027" s="565"/>
      <c r="D2027" s="978"/>
      <c r="E2027" s="978"/>
      <c r="F2027" s="981"/>
      <c r="G2027" s="981"/>
      <c r="H2027" s="565"/>
      <c r="I2027" s="565"/>
      <c r="J2027" s="565"/>
      <c r="K2027" s="565"/>
      <c r="L2027" s="565"/>
      <c r="M2027" s="565"/>
      <c r="N2027" s="565"/>
      <c r="O2027" s="565"/>
      <c r="P2027" s="565"/>
    </row>
    <row r="2028" spans="1:16" ht="18">
      <c r="A2028" s="565"/>
      <c r="B2028" s="565"/>
      <c r="C2028" s="565"/>
      <c r="D2028" s="978"/>
      <c r="E2028" s="978"/>
      <c r="F2028" s="981"/>
      <c r="G2028" s="981"/>
      <c r="H2028" s="565"/>
      <c r="I2028" s="565"/>
      <c r="J2028" s="565"/>
      <c r="K2028" s="565"/>
      <c r="L2028" s="565"/>
      <c r="M2028" s="565"/>
      <c r="N2028" s="565"/>
      <c r="O2028" s="565"/>
      <c r="P2028" s="565"/>
    </row>
    <row r="2029" spans="1:16" ht="18">
      <c r="A2029" s="565"/>
      <c r="B2029" s="565"/>
      <c r="C2029" s="565"/>
      <c r="D2029" s="978"/>
      <c r="E2029" s="978"/>
      <c r="F2029" s="981"/>
      <c r="G2029" s="981"/>
      <c r="H2029" s="565"/>
      <c r="I2029" s="565"/>
      <c r="J2029" s="565"/>
      <c r="K2029" s="565"/>
      <c r="L2029" s="565"/>
      <c r="M2029" s="565"/>
      <c r="N2029" s="565"/>
      <c r="O2029" s="565"/>
      <c r="P2029" s="565"/>
    </row>
    <row r="2030" spans="1:16" ht="18">
      <c r="A2030" s="565"/>
      <c r="B2030" s="565"/>
      <c r="C2030" s="565"/>
      <c r="D2030" s="978"/>
      <c r="E2030" s="978"/>
      <c r="F2030" s="981"/>
      <c r="G2030" s="981"/>
      <c r="H2030" s="565"/>
      <c r="I2030" s="565"/>
      <c r="J2030" s="565"/>
      <c r="K2030" s="565"/>
      <c r="L2030" s="565"/>
      <c r="M2030" s="565"/>
      <c r="N2030" s="565"/>
      <c r="O2030" s="565"/>
      <c r="P2030" s="565"/>
    </row>
    <row r="2031" spans="1:16" ht="18">
      <c r="A2031" s="565"/>
      <c r="B2031" s="565"/>
      <c r="C2031" s="565"/>
      <c r="D2031" s="978"/>
      <c r="E2031" s="978"/>
      <c r="F2031" s="981"/>
      <c r="G2031" s="981"/>
      <c r="H2031" s="565"/>
      <c r="I2031" s="565"/>
      <c r="J2031" s="565"/>
      <c r="K2031" s="565"/>
      <c r="L2031" s="565"/>
      <c r="M2031" s="565"/>
      <c r="N2031" s="565"/>
      <c r="O2031" s="565"/>
      <c r="P2031" s="565"/>
    </row>
    <row r="2032" spans="1:16" ht="18">
      <c r="A2032" s="565"/>
      <c r="B2032" s="565"/>
      <c r="C2032" s="565"/>
      <c r="D2032" s="978"/>
      <c r="E2032" s="978"/>
      <c r="F2032" s="981"/>
      <c r="G2032" s="981"/>
      <c r="H2032" s="565"/>
      <c r="I2032" s="565"/>
      <c r="J2032" s="565"/>
      <c r="K2032" s="565"/>
      <c r="L2032" s="565"/>
      <c r="M2032" s="565"/>
      <c r="N2032" s="565"/>
      <c r="O2032" s="565"/>
      <c r="P2032" s="565"/>
    </row>
    <row r="2033" spans="1:16" ht="18">
      <c r="A2033" s="565"/>
      <c r="B2033" s="565"/>
      <c r="C2033" s="565"/>
      <c r="D2033" s="978"/>
      <c r="E2033" s="978"/>
      <c r="F2033" s="981"/>
      <c r="G2033" s="981"/>
      <c r="H2033" s="565"/>
      <c r="I2033" s="565"/>
      <c r="J2033" s="565"/>
      <c r="K2033" s="565"/>
      <c r="L2033" s="565"/>
      <c r="M2033" s="565"/>
      <c r="N2033" s="565"/>
      <c r="O2033" s="565"/>
      <c r="P2033" s="565"/>
    </row>
    <row r="2034" spans="1:16" ht="18">
      <c r="A2034" s="565"/>
      <c r="B2034" s="565"/>
      <c r="C2034" s="565"/>
      <c r="D2034" s="978"/>
      <c r="E2034" s="978"/>
      <c r="F2034" s="981"/>
      <c r="G2034" s="981"/>
      <c r="H2034" s="565"/>
      <c r="I2034" s="565"/>
      <c r="J2034" s="565"/>
      <c r="K2034" s="565"/>
      <c r="L2034" s="565"/>
      <c r="M2034" s="565"/>
      <c r="N2034" s="565"/>
      <c r="O2034" s="565"/>
      <c r="P2034" s="565"/>
    </row>
    <row r="2035" spans="1:16" ht="18">
      <c r="A2035" s="565"/>
      <c r="B2035" s="565"/>
      <c r="C2035" s="565"/>
      <c r="D2035" s="978"/>
      <c r="E2035" s="978"/>
      <c r="F2035" s="981"/>
      <c r="G2035" s="981"/>
      <c r="H2035" s="565"/>
      <c r="I2035" s="565"/>
      <c r="J2035" s="565"/>
      <c r="K2035" s="565"/>
      <c r="L2035" s="565"/>
      <c r="M2035" s="565"/>
      <c r="N2035" s="565"/>
      <c r="O2035" s="565"/>
      <c r="P2035" s="565"/>
    </row>
    <row r="2036" spans="1:16" ht="18">
      <c r="A2036" s="565"/>
      <c r="B2036" s="565"/>
      <c r="C2036" s="565"/>
      <c r="D2036" s="978"/>
      <c r="E2036" s="978"/>
      <c r="F2036" s="981"/>
      <c r="G2036" s="981"/>
      <c r="H2036" s="565"/>
      <c r="I2036" s="565"/>
      <c r="J2036" s="565"/>
      <c r="K2036" s="565"/>
      <c r="L2036" s="565"/>
      <c r="M2036" s="565"/>
      <c r="N2036" s="565"/>
      <c r="O2036" s="565"/>
      <c r="P2036" s="565"/>
    </row>
    <row r="2037" spans="1:16" ht="18">
      <c r="A2037" s="565"/>
      <c r="B2037" s="565"/>
      <c r="C2037" s="565"/>
      <c r="D2037" s="978"/>
      <c r="E2037" s="978"/>
      <c r="F2037" s="981"/>
      <c r="G2037" s="981"/>
      <c r="H2037" s="565"/>
      <c r="I2037" s="565"/>
      <c r="J2037" s="565"/>
      <c r="K2037" s="565"/>
      <c r="L2037" s="565"/>
      <c r="M2037" s="565"/>
      <c r="N2037" s="565"/>
      <c r="O2037" s="565"/>
      <c r="P2037" s="565"/>
    </row>
    <row r="2038" spans="1:16" ht="18">
      <c r="A2038" s="565"/>
      <c r="B2038" s="565"/>
      <c r="C2038" s="565"/>
      <c r="D2038" s="978"/>
      <c r="E2038" s="978"/>
      <c r="F2038" s="981"/>
      <c r="G2038" s="981"/>
      <c r="H2038" s="565"/>
      <c r="I2038" s="565"/>
      <c r="J2038" s="565"/>
      <c r="K2038" s="565"/>
      <c r="L2038" s="565"/>
      <c r="M2038" s="565"/>
      <c r="N2038" s="565"/>
      <c r="O2038" s="565"/>
      <c r="P2038" s="565"/>
    </row>
    <row r="2039" spans="1:16" ht="18">
      <c r="A2039" s="565"/>
      <c r="B2039" s="565"/>
      <c r="C2039" s="565"/>
      <c r="D2039" s="978"/>
      <c r="E2039" s="978"/>
      <c r="F2039" s="981"/>
      <c r="G2039" s="981"/>
      <c r="H2039" s="565"/>
      <c r="I2039" s="565"/>
      <c r="J2039" s="565"/>
      <c r="K2039" s="565"/>
      <c r="L2039" s="565"/>
      <c r="M2039" s="565"/>
      <c r="N2039" s="565"/>
      <c r="O2039" s="565"/>
      <c r="P2039" s="565"/>
    </row>
    <row r="2040" spans="1:16" ht="18">
      <c r="A2040" s="565"/>
      <c r="B2040" s="565"/>
      <c r="C2040" s="565"/>
      <c r="D2040" s="978"/>
      <c r="E2040" s="978"/>
      <c r="F2040" s="981"/>
      <c r="G2040" s="981"/>
      <c r="H2040" s="565"/>
      <c r="I2040" s="565"/>
      <c r="J2040" s="565"/>
      <c r="K2040" s="565"/>
      <c r="L2040" s="565"/>
      <c r="M2040" s="565"/>
      <c r="N2040" s="565"/>
      <c r="O2040" s="565"/>
      <c r="P2040" s="565"/>
    </row>
    <row r="2041" spans="1:16" ht="18">
      <c r="A2041" s="565"/>
      <c r="B2041" s="565"/>
      <c r="C2041" s="565"/>
      <c r="D2041" s="978"/>
      <c r="E2041" s="978"/>
      <c r="F2041" s="981"/>
      <c r="G2041" s="981"/>
      <c r="H2041" s="565"/>
      <c r="I2041" s="565"/>
      <c r="J2041" s="565"/>
      <c r="K2041" s="565"/>
      <c r="L2041" s="565"/>
      <c r="M2041" s="565"/>
      <c r="N2041" s="565"/>
      <c r="O2041" s="565"/>
      <c r="P2041" s="565"/>
    </row>
    <row r="2042" spans="1:16" ht="18">
      <c r="A2042" s="565"/>
      <c r="B2042" s="565"/>
      <c r="C2042" s="565"/>
      <c r="D2042" s="978"/>
      <c r="E2042" s="978"/>
      <c r="F2042" s="981"/>
      <c r="G2042" s="981"/>
      <c r="H2042" s="565"/>
      <c r="I2042" s="565"/>
      <c r="J2042" s="565"/>
      <c r="K2042" s="565"/>
      <c r="L2042" s="565"/>
      <c r="M2042" s="565"/>
      <c r="N2042" s="565"/>
      <c r="O2042" s="565"/>
      <c r="P2042" s="565"/>
    </row>
    <row r="2043" spans="1:16" ht="18">
      <c r="A2043" s="565"/>
      <c r="B2043" s="565"/>
      <c r="C2043" s="565"/>
      <c r="D2043" s="978"/>
      <c r="E2043" s="978"/>
      <c r="F2043" s="981"/>
      <c r="G2043" s="981"/>
      <c r="H2043" s="565"/>
      <c r="I2043" s="565"/>
      <c r="J2043" s="565"/>
      <c r="K2043" s="565"/>
      <c r="L2043" s="565"/>
      <c r="M2043" s="565"/>
      <c r="N2043" s="565"/>
      <c r="O2043" s="565"/>
      <c r="P2043" s="565"/>
    </row>
    <row r="2044" spans="1:16" ht="18">
      <c r="A2044" s="565"/>
      <c r="B2044" s="565"/>
      <c r="C2044" s="565"/>
      <c r="D2044" s="978"/>
      <c r="E2044" s="978"/>
      <c r="F2044" s="981"/>
      <c r="G2044" s="981"/>
      <c r="H2044" s="565"/>
      <c r="I2044" s="565"/>
      <c r="J2044" s="565"/>
      <c r="K2044" s="565"/>
      <c r="L2044" s="565"/>
      <c r="M2044" s="565"/>
      <c r="N2044" s="565"/>
      <c r="O2044" s="565"/>
      <c r="P2044" s="565"/>
    </row>
    <row r="2045" spans="1:16" ht="18">
      <c r="A2045" s="565"/>
      <c r="B2045" s="565"/>
      <c r="C2045" s="565"/>
      <c r="D2045" s="978"/>
      <c r="E2045" s="978"/>
      <c r="F2045" s="981"/>
      <c r="G2045" s="981"/>
      <c r="H2045" s="565"/>
      <c r="I2045" s="565"/>
      <c r="J2045" s="565"/>
      <c r="K2045" s="565"/>
      <c r="L2045" s="565"/>
      <c r="M2045" s="565"/>
      <c r="N2045" s="565"/>
      <c r="O2045" s="565"/>
      <c r="P2045" s="565"/>
    </row>
    <row r="2046" spans="1:16" ht="18">
      <c r="A2046" s="565"/>
      <c r="B2046" s="565"/>
      <c r="C2046" s="565"/>
      <c r="D2046" s="978"/>
      <c r="E2046" s="978"/>
      <c r="F2046" s="981"/>
      <c r="G2046" s="981"/>
      <c r="H2046" s="565"/>
      <c r="I2046" s="565"/>
      <c r="J2046" s="565"/>
      <c r="K2046" s="565"/>
      <c r="L2046" s="565"/>
      <c r="M2046" s="565"/>
      <c r="N2046" s="565"/>
      <c r="O2046" s="565"/>
      <c r="P2046" s="565"/>
    </row>
    <row r="2047" spans="1:16" ht="18">
      <c r="A2047" s="565"/>
      <c r="B2047" s="565"/>
      <c r="C2047" s="565"/>
      <c r="D2047" s="978"/>
      <c r="E2047" s="978"/>
      <c r="F2047" s="981"/>
      <c r="G2047" s="981"/>
      <c r="H2047" s="565"/>
      <c r="I2047" s="565"/>
      <c r="J2047" s="565"/>
      <c r="K2047" s="565"/>
      <c r="L2047" s="565"/>
      <c r="M2047" s="565"/>
      <c r="N2047" s="565"/>
      <c r="O2047" s="565"/>
      <c r="P2047" s="565"/>
    </row>
    <row r="2048" spans="1:16" ht="18">
      <c r="A2048" s="565"/>
      <c r="B2048" s="565"/>
      <c r="C2048" s="565"/>
      <c r="D2048" s="978"/>
      <c r="E2048" s="978"/>
      <c r="F2048" s="981"/>
      <c r="G2048" s="981"/>
      <c r="H2048" s="565"/>
      <c r="I2048" s="565"/>
      <c r="J2048" s="565"/>
      <c r="K2048" s="565"/>
      <c r="L2048" s="565"/>
      <c r="M2048" s="565"/>
      <c r="N2048" s="565"/>
      <c r="O2048" s="565"/>
      <c r="P2048" s="565"/>
    </row>
    <row r="2049" spans="1:16" ht="18">
      <c r="A2049" s="565"/>
      <c r="B2049" s="565"/>
      <c r="C2049" s="565"/>
      <c r="D2049" s="978"/>
      <c r="E2049" s="978"/>
      <c r="F2049" s="981"/>
      <c r="G2049" s="981"/>
      <c r="H2049" s="565"/>
      <c r="I2049" s="565"/>
      <c r="J2049" s="565"/>
      <c r="K2049" s="565"/>
      <c r="L2049" s="565"/>
      <c r="M2049" s="565"/>
      <c r="N2049" s="565"/>
      <c r="O2049" s="565"/>
      <c r="P2049" s="565"/>
    </row>
    <row r="2050" spans="1:16" ht="18">
      <c r="A2050" s="565"/>
      <c r="B2050" s="565"/>
      <c r="C2050" s="565"/>
      <c r="D2050" s="978"/>
      <c r="E2050" s="978"/>
      <c r="F2050" s="981"/>
      <c r="G2050" s="981"/>
      <c r="H2050" s="565"/>
      <c r="I2050" s="565"/>
      <c r="J2050" s="565"/>
      <c r="K2050" s="565"/>
      <c r="L2050" s="565"/>
      <c r="M2050" s="565"/>
      <c r="N2050" s="565"/>
      <c r="O2050" s="565"/>
      <c r="P2050" s="565"/>
    </row>
    <row r="2051" spans="1:16" ht="18">
      <c r="A2051" s="565"/>
      <c r="B2051" s="565"/>
      <c r="C2051" s="565"/>
      <c r="D2051" s="978"/>
      <c r="E2051" s="978"/>
      <c r="F2051" s="981"/>
      <c r="G2051" s="981"/>
      <c r="H2051" s="565"/>
      <c r="I2051" s="565"/>
      <c r="J2051" s="565"/>
      <c r="K2051" s="565"/>
      <c r="L2051" s="565"/>
      <c r="M2051" s="565"/>
      <c r="N2051" s="565"/>
      <c r="O2051" s="565"/>
      <c r="P2051" s="565"/>
    </row>
    <row r="2052" spans="1:16" ht="18">
      <c r="A2052" s="565"/>
      <c r="B2052" s="565"/>
      <c r="C2052" s="565"/>
      <c r="D2052" s="978"/>
      <c r="E2052" s="978"/>
      <c r="F2052" s="981"/>
      <c r="G2052" s="981"/>
      <c r="H2052" s="565"/>
      <c r="I2052" s="565"/>
      <c r="J2052" s="565"/>
      <c r="K2052" s="565"/>
      <c r="L2052" s="565"/>
      <c r="M2052" s="565"/>
      <c r="N2052" s="565"/>
      <c r="O2052" s="565"/>
      <c r="P2052" s="565"/>
    </row>
    <row r="2053" spans="1:16" ht="18">
      <c r="A2053" s="565"/>
      <c r="B2053" s="565"/>
      <c r="C2053" s="565"/>
      <c r="D2053" s="978"/>
      <c r="E2053" s="978"/>
      <c r="F2053" s="981"/>
      <c r="G2053" s="981"/>
      <c r="H2053" s="565"/>
      <c r="I2053" s="565"/>
      <c r="J2053" s="565"/>
      <c r="K2053" s="565"/>
      <c r="L2053" s="565"/>
      <c r="M2053" s="565"/>
      <c r="N2053" s="565"/>
      <c r="O2053" s="565"/>
      <c r="P2053" s="565"/>
    </row>
    <row r="2054" spans="1:16" ht="18">
      <c r="A2054" s="565"/>
      <c r="B2054" s="565"/>
      <c r="C2054" s="565"/>
      <c r="D2054" s="978"/>
      <c r="E2054" s="978"/>
      <c r="F2054" s="981"/>
      <c r="G2054" s="981"/>
      <c r="H2054" s="565"/>
      <c r="I2054" s="565"/>
      <c r="J2054" s="565"/>
      <c r="K2054" s="565"/>
      <c r="L2054" s="565"/>
      <c r="M2054" s="565"/>
      <c r="N2054" s="565"/>
      <c r="O2054" s="565"/>
      <c r="P2054" s="565"/>
    </row>
    <row r="2055" spans="1:16" ht="18">
      <c r="A2055" s="565"/>
      <c r="B2055" s="565"/>
      <c r="C2055" s="565"/>
      <c r="D2055" s="978"/>
      <c r="E2055" s="978"/>
      <c r="F2055" s="981"/>
      <c r="G2055" s="981"/>
      <c r="H2055" s="565"/>
      <c r="I2055" s="565"/>
      <c r="J2055" s="565"/>
      <c r="K2055" s="565"/>
      <c r="L2055" s="565"/>
      <c r="M2055" s="565"/>
      <c r="N2055" s="565"/>
      <c r="O2055" s="565"/>
      <c r="P2055" s="565"/>
    </row>
    <row r="2056" spans="1:16" ht="18">
      <c r="A2056" s="565"/>
      <c r="B2056" s="565"/>
      <c r="C2056" s="565"/>
      <c r="D2056" s="978"/>
      <c r="E2056" s="978"/>
      <c r="F2056" s="981"/>
      <c r="G2056" s="981"/>
      <c r="H2056" s="565"/>
      <c r="I2056" s="565"/>
      <c r="J2056" s="565"/>
      <c r="K2056" s="565"/>
      <c r="L2056" s="565"/>
      <c r="M2056" s="565"/>
      <c r="N2056" s="565"/>
      <c r="O2056" s="565"/>
      <c r="P2056" s="565"/>
    </row>
    <row r="2057" spans="1:16" ht="18">
      <c r="A2057" s="565"/>
      <c r="B2057" s="565"/>
      <c r="C2057" s="565"/>
      <c r="D2057" s="978"/>
      <c r="E2057" s="978"/>
      <c r="F2057" s="981"/>
      <c r="G2057" s="981"/>
      <c r="H2057" s="565"/>
      <c r="I2057" s="565"/>
      <c r="J2057" s="565"/>
      <c r="K2057" s="565"/>
      <c r="L2057" s="565"/>
      <c r="M2057" s="565"/>
      <c r="N2057" s="565"/>
      <c r="O2057" s="565"/>
      <c r="P2057" s="565"/>
    </row>
    <row r="2058" spans="1:16" ht="18">
      <c r="A2058" s="565"/>
      <c r="B2058" s="565"/>
      <c r="C2058" s="565"/>
      <c r="D2058" s="978"/>
      <c r="E2058" s="978"/>
      <c r="F2058" s="981"/>
      <c r="G2058" s="981"/>
      <c r="H2058" s="565"/>
      <c r="I2058" s="565"/>
      <c r="J2058" s="565"/>
      <c r="K2058" s="565"/>
      <c r="L2058" s="565"/>
      <c r="M2058" s="565"/>
      <c r="N2058" s="565"/>
      <c r="O2058" s="565"/>
      <c r="P2058" s="565"/>
    </row>
    <row r="2059" spans="1:16" ht="18">
      <c r="A2059" s="565"/>
      <c r="B2059" s="565"/>
      <c r="C2059" s="565"/>
      <c r="D2059" s="978"/>
      <c r="E2059" s="978"/>
      <c r="F2059" s="981"/>
      <c r="G2059" s="981"/>
      <c r="H2059" s="565"/>
      <c r="I2059" s="565"/>
      <c r="J2059" s="565"/>
      <c r="K2059" s="565"/>
      <c r="L2059" s="565"/>
      <c r="M2059" s="565"/>
      <c r="N2059" s="565"/>
      <c r="O2059" s="565"/>
      <c r="P2059" s="565"/>
    </row>
    <row r="2060" spans="1:16" ht="18">
      <c r="A2060" s="565"/>
      <c r="B2060" s="565"/>
      <c r="C2060" s="565"/>
      <c r="D2060" s="978"/>
      <c r="E2060" s="978"/>
      <c r="F2060" s="981"/>
      <c r="G2060" s="981"/>
      <c r="H2060" s="565"/>
      <c r="I2060" s="565"/>
      <c r="J2060" s="565"/>
      <c r="K2060" s="565"/>
      <c r="L2060" s="565"/>
      <c r="M2060" s="565"/>
      <c r="N2060" s="565"/>
      <c r="O2060" s="565"/>
      <c r="P2060" s="565"/>
    </row>
    <row r="2061" spans="1:16" ht="18">
      <c r="A2061" s="565"/>
      <c r="B2061" s="565"/>
      <c r="C2061" s="565"/>
      <c r="D2061" s="978"/>
      <c r="E2061" s="978"/>
      <c r="F2061" s="981"/>
      <c r="G2061" s="981"/>
      <c r="H2061" s="565"/>
      <c r="I2061" s="565"/>
      <c r="J2061" s="565"/>
      <c r="K2061" s="565"/>
      <c r="L2061" s="565"/>
      <c r="M2061" s="565"/>
      <c r="N2061" s="565"/>
      <c r="O2061" s="565"/>
      <c r="P2061" s="565"/>
    </row>
    <row r="2062" spans="1:16" ht="18">
      <c r="A2062" s="565"/>
      <c r="B2062" s="565"/>
      <c r="C2062" s="565"/>
      <c r="D2062" s="978"/>
      <c r="E2062" s="978"/>
      <c r="F2062" s="981"/>
      <c r="G2062" s="981"/>
      <c r="H2062" s="565"/>
      <c r="I2062" s="565"/>
      <c r="J2062" s="565"/>
      <c r="K2062" s="565"/>
      <c r="L2062" s="565"/>
      <c r="M2062" s="565"/>
      <c r="N2062" s="565"/>
      <c r="O2062" s="565"/>
      <c r="P2062" s="565"/>
    </row>
    <row r="2063" spans="1:16" ht="18">
      <c r="A2063" s="565"/>
      <c r="B2063" s="565"/>
      <c r="C2063" s="565"/>
      <c r="D2063" s="978"/>
      <c r="E2063" s="978"/>
      <c r="F2063" s="981"/>
      <c r="G2063" s="981"/>
      <c r="H2063" s="565"/>
      <c r="I2063" s="565"/>
      <c r="J2063" s="565"/>
      <c r="K2063" s="565"/>
      <c r="L2063" s="565"/>
      <c r="M2063" s="565"/>
      <c r="N2063" s="565"/>
      <c r="O2063" s="565"/>
      <c r="P2063" s="565"/>
    </row>
    <row r="2064" spans="1:16" ht="18">
      <c r="A2064" s="565"/>
      <c r="B2064" s="565"/>
      <c r="C2064" s="565"/>
      <c r="D2064" s="978"/>
      <c r="E2064" s="978"/>
      <c r="F2064" s="981"/>
      <c r="G2064" s="981"/>
      <c r="H2064" s="565"/>
      <c r="I2064" s="565"/>
      <c r="J2064" s="565"/>
      <c r="K2064" s="565"/>
      <c r="L2064" s="565"/>
      <c r="M2064" s="565"/>
      <c r="N2064" s="565"/>
      <c r="O2064" s="565"/>
      <c r="P2064" s="565"/>
    </row>
    <row r="2065" spans="1:16" ht="18">
      <c r="A2065" s="565"/>
      <c r="B2065" s="565"/>
      <c r="C2065" s="565"/>
      <c r="D2065" s="978"/>
      <c r="E2065" s="978"/>
      <c r="F2065" s="981"/>
      <c r="G2065" s="981"/>
      <c r="H2065" s="565"/>
      <c r="I2065" s="565"/>
      <c r="J2065" s="565"/>
      <c r="K2065" s="565"/>
      <c r="L2065" s="565"/>
      <c r="M2065" s="565"/>
      <c r="N2065" s="565"/>
      <c r="O2065" s="565"/>
      <c r="P2065" s="565"/>
    </row>
    <row r="2066" spans="1:16" ht="18">
      <c r="A2066" s="565"/>
      <c r="B2066" s="565"/>
      <c r="C2066" s="565"/>
      <c r="D2066" s="978"/>
      <c r="E2066" s="978"/>
      <c r="F2066" s="981"/>
      <c r="G2066" s="981"/>
      <c r="H2066" s="565"/>
      <c r="I2066" s="565"/>
      <c r="J2066" s="565"/>
      <c r="K2066" s="565"/>
      <c r="L2066" s="565"/>
      <c r="M2066" s="565"/>
      <c r="N2066" s="565"/>
      <c r="O2066" s="565"/>
      <c r="P2066" s="565"/>
    </row>
    <row r="2067" spans="1:16" ht="18">
      <c r="A2067" s="565"/>
      <c r="B2067" s="565"/>
      <c r="C2067" s="565"/>
      <c r="D2067" s="978"/>
      <c r="E2067" s="978"/>
      <c r="F2067" s="981"/>
      <c r="G2067" s="981"/>
      <c r="H2067" s="565"/>
      <c r="I2067" s="565"/>
      <c r="J2067" s="565"/>
      <c r="K2067" s="565"/>
      <c r="L2067" s="565"/>
      <c r="M2067" s="565"/>
      <c r="N2067" s="565"/>
      <c r="O2067" s="565"/>
      <c r="P2067" s="565"/>
    </row>
    <row r="2068" spans="1:16" ht="18">
      <c r="A2068" s="565"/>
      <c r="B2068" s="565"/>
      <c r="C2068" s="565"/>
      <c r="D2068" s="978"/>
      <c r="E2068" s="978"/>
      <c r="F2068" s="981"/>
      <c r="G2068" s="981"/>
      <c r="H2068" s="565"/>
      <c r="I2068" s="565"/>
      <c r="J2068" s="565"/>
      <c r="K2068" s="565"/>
      <c r="L2068" s="565"/>
      <c r="M2068" s="565"/>
      <c r="N2068" s="565"/>
      <c r="O2068" s="565"/>
      <c r="P2068" s="565"/>
    </row>
    <row r="2069" spans="1:16" ht="18">
      <c r="A2069" s="565"/>
      <c r="B2069" s="565"/>
      <c r="C2069" s="565"/>
      <c r="D2069" s="978"/>
      <c r="E2069" s="978"/>
      <c r="F2069" s="981"/>
      <c r="G2069" s="981"/>
      <c r="H2069" s="565"/>
      <c r="I2069" s="565"/>
      <c r="J2069" s="565"/>
      <c r="K2069" s="565"/>
      <c r="L2069" s="565"/>
      <c r="M2069" s="565"/>
      <c r="N2069" s="565"/>
      <c r="O2069" s="565"/>
      <c r="P2069" s="565"/>
    </row>
    <row r="2070" spans="1:16" ht="18">
      <c r="A2070" s="565"/>
      <c r="B2070" s="565"/>
      <c r="C2070" s="565"/>
      <c r="D2070" s="978"/>
      <c r="E2070" s="978"/>
      <c r="F2070" s="981"/>
      <c r="G2070" s="981"/>
      <c r="H2070" s="565"/>
      <c r="I2070" s="565"/>
      <c r="J2070" s="565"/>
      <c r="K2070" s="565"/>
      <c r="L2070" s="565"/>
      <c r="M2070" s="565"/>
      <c r="N2070" s="565"/>
      <c r="O2070" s="565"/>
      <c r="P2070" s="565"/>
    </row>
    <row r="2071" spans="1:16" ht="18">
      <c r="A2071" s="565"/>
      <c r="B2071" s="565"/>
      <c r="C2071" s="565"/>
      <c r="D2071" s="978"/>
      <c r="E2071" s="978"/>
      <c r="F2071" s="981"/>
      <c r="G2071" s="981"/>
      <c r="H2071" s="565"/>
      <c r="I2071" s="565"/>
      <c r="J2071" s="565"/>
      <c r="K2071" s="565"/>
      <c r="L2071" s="565"/>
      <c r="M2071" s="565"/>
      <c r="N2071" s="565"/>
      <c r="O2071" s="565"/>
      <c r="P2071" s="565"/>
    </row>
    <row r="2072" spans="1:16" ht="18">
      <c r="A2072" s="565"/>
      <c r="B2072" s="565"/>
      <c r="C2072" s="565"/>
      <c r="D2072" s="978"/>
      <c r="E2072" s="978"/>
      <c r="F2072" s="981"/>
      <c r="G2072" s="981"/>
      <c r="H2072" s="565"/>
      <c r="I2072" s="565"/>
      <c r="J2072" s="565"/>
      <c r="K2072" s="565"/>
      <c r="L2072" s="565"/>
      <c r="M2072" s="565"/>
      <c r="N2072" s="565"/>
      <c r="O2072" s="565"/>
      <c r="P2072" s="565"/>
    </row>
    <row r="2073" spans="1:16" ht="18">
      <c r="A2073" s="565"/>
      <c r="B2073" s="565"/>
      <c r="C2073" s="565"/>
      <c r="D2073" s="978"/>
      <c r="E2073" s="978"/>
      <c r="F2073" s="981"/>
      <c r="G2073" s="981"/>
      <c r="H2073" s="565"/>
      <c r="I2073" s="565"/>
      <c r="J2073" s="565"/>
      <c r="K2073" s="565"/>
      <c r="L2073" s="565"/>
      <c r="M2073" s="565"/>
      <c r="N2073" s="565"/>
      <c r="O2073" s="565"/>
      <c r="P2073" s="565"/>
    </row>
    <row r="2074" spans="1:16" ht="18">
      <c r="A2074" s="565"/>
      <c r="B2074" s="565"/>
      <c r="C2074" s="565"/>
      <c r="D2074" s="978"/>
      <c r="E2074" s="978"/>
      <c r="F2074" s="981"/>
      <c r="G2074" s="981"/>
      <c r="H2074" s="565"/>
      <c r="I2074" s="565"/>
      <c r="J2074" s="565"/>
      <c r="K2074" s="565"/>
      <c r="L2074" s="565"/>
      <c r="M2074" s="565"/>
      <c r="N2074" s="565"/>
      <c r="O2074" s="565"/>
      <c r="P2074" s="565"/>
    </row>
    <row r="2075" spans="1:16" ht="18">
      <c r="A2075" s="565"/>
      <c r="B2075" s="565"/>
      <c r="C2075" s="565"/>
      <c r="D2075" s="978"/>
      <c r="E2075" s="978"/>
      <c r="F2075" s="981"/>
      <c r="G2075" s="981"/>
      <c r="H2075" s="565"/>
      <c r="I2075" s="565"/>
      <c r="J2075" s="565"/>
      <c r="K2075" s="565"/>
      <c r="L2075" s="565"/>
      <c r="M2075" s="565"/>
      <c r="N2075" s="565"/>
      <c r="O2075" s="565"/>
      <c r="P2075" s="565"/>
    </row>
    <row r="2076" spans="1:16" ht="18">
      <c r="A2076" s="565"/>
      <c r="B2076" s="565"/>
      <c r="C2076" s="565"/>
      <c r="D2076" s="978"/>
      <c r="E2076" s="978"/>
      <c r="F2076" s="981"/>
      <c r="G2076" s="981"/>
      <c r="H2076" s="565"/>
      <c r="I2076" s="565"/>
      <c r="J2076" s="565"/>
      <c r="K2076" s="565"/>
      <c r="L2076" s="565"/>
      <c r="M2076" s="565"/>
      <c r="N2076" s="565"/>
      <c r="O2076" s="565"/>
      <c r="P2076" s="565"/>
    </row>
    <row r="2077" spans="1:16" ht="18">
      <c r="A2077" s="565"/>
      <c r="B2077" s="565"/>
      <c r="C2077" s="565"/>
      <c r="D2077" s="978"/>
      <c r="E2077" s="978"/>
      <c r="F2077" s="981"/>
      <c r="G2077" s="981"/>
      <c r="H2077" s="565"/>
      <c r="I2077" s="565"/>
      <c r="J2077" s="565"/>
      <c r="K2077" s="565"/>
      <c r="L2077" s="565"/>
      <c r="M2077" s="565"/>
      <c r="N2077" s="565"/>
      <c r="O2077" s="565"/>
      <c r="P2077" s="565"/>
    </row>
    <row r="2078" spans="1:16" ht="18">
      <c r="A2078" s="565"/>
      <c r="B2078" s="565"/>
      <c r="C2078" s="565"/>
      <c r="D2078" s="978"/>
      <c r="E2078" s="978"/>
      <c r="F2078" s="981"/>
      <c r="G2078" s="981"/>
      <c r="H2078" s="565"/>
      <c r="I2078" s="565"/>
      <c r="J2078" s="565"/>
      <c r="K2078" s="565"/>
      <c r="L2078" s="565"/>
      <c r="M2078" s="565"/>
      <c r="N2078" s="565"/>
      <c r="O2078" s="565"/>
      <c r="P2078" s="565"/>
    </row>
    <row r="2079" spans="1:16" ht="18">
      <c r="A2079" s="565"/>
      <c r="B2079" s="565"/>
      <c r="C2079" s="565"/>
      <c r="D2079" s="978"/>
      <c r="E2079" s="978"/>
      <c r="F2079" s="981"/>
      <c r="G2079" s="981"/>
      <c r="H2079" s="565"/>
      <c r="I2079" s="565"/>
      <c r="J2079" s="565"/>
      <c r="K2079" s="565"/>
      <c r="L2079" s="565"/>
      <c r="M2079" s="565"/>
      <c r="N2079" s="565"/>
      <c r="O2079" s="565"/>
      <c r="P2079" s="565"/>
    </row>
    <row r="2080" spans="1:16" ht="18">
      <c r="A2080" s="565"/>
      <c r="B2080" s="565"/>
      <c r="C2080" s="565"/>
      <c r="D2080" s="978"/>
      <c r="E2080" s="978"/>
      <c r="F2080" s="981"/>
      <c r="G2080" s="981"/>
      <c r="H2080" s="565"/>
      <c r="I2080" s="565"/>
      <c r="J2080" s="565"/>
      <c r="K2080" s="565"/>
      <c r="L2080" s="565"/>
      <c r="M2080" s="565"/>
      <c r="N2080" s="565"/>
      <c r="O2080" s="565"/>
      <c r="P2080" s="565"/>
    </row>
    <row r="2081" spans="1:16" ht="18">
      <c r="A2081" s="565"/>
      <c r="B2081" s="565"/>
      <c r="C2081" s="565"/>
      <c r="D2081" s="978"/>
      <c r="E2081" s="978"/>
      <c r="F2081" s="981"/>
      <c r="G2081" s="981"/>
      <c r="H2081" s="565"/>
      <c r="I2081" s="565"/>
      <c r="J2081" s="565"/>
      <c r="K2081" s="565"/>
      <c r="L2081" s="565"/>
      <c r="M2081" s="565"/>
      <c r="N2081" s="565"/>
      <c r="O2081" s="565"/>
      <c r="P2081" s="565"/>
    </row>
    <row r="2082" spans="1:16" ht="18">
      <c r="A2082" s="565"/>
      <c r="B2082" s="565"/>
      <c r="C2082" s="565"/>
      <c r="D2082" s="978"/>
      <c r="E2082" s="978"/>
      <c r="F2082" s="981"/>
      <c r="G2082" s="981"/>
      <c r="H2082" s="565"/>
      <c r="I2082" s="565"/>
      <c r="J2082" s="565"/>
      <c r="K2082" s="565"/>
      <c r="L2082" s="565"/>
      <c r="M2082" s="565"/>
      <c r="N2082" s="565"/>
      <c r="O2082" s="565"/>
      <c r="P2082" s="565"/>
    </row>
    <row r="2083" spans="1:16" ht="18">
      <c r="A2083" s="565"/>
      <c r="B2083" s="565"/>
      <c r="C2083" s="565"/>
      <c r="D2083" s="978"/>
      <c r="E2083" s="978"/>
      <c r="F2083" s="981"/>
      <c r="G2083" s="981"/>
      <c r="H2083" s="565"/>
      <c r="I2083" s="565"/>
      <c r="J2083" s="565"/>
      <c r="K2083" s="565"/>
      <c r="L2083" s="565"/>
      <c r="M2083" s="565"/>
      <c r="N2083" s="565"/>
      <c r="O2083" s="565"/>
      <c r="P2083" s="565"/>
    </row>
    <row r="2084" spans="1:16" ht="18">
      <c r="A2084" s="565"/>
      <c r="B2084" s="565"/>
      <c r="C2084" s="565"/>
      <c r="D2084" s="978"/>
      <c r="E2084" s="978"/>
      <c r="F2084" s="981"/>
      <c r="G2084" s="981"/>
      <c r="H2084" s="565"/>
      <c r="I2084" s="565"/>
      <c r="J2084" s="565"/>
      <c r="K2084" s="565"/>
      <c r="L2084" s="565"/>
      <c r="M2084" s="565"/>
      <c r="N2084" s="565"/>
      <c r="O2084" s="565"/>
      <c r="P2084" s="565"/>
    </row>
    <row r="2085" spans="1:16" ht="18">
      <c r="A2085" s="565"/>
      <c r="B2085" s="565"/>
      <c r="C2085" s="565"/>
      <c r="D2085" s="978"/>
      <c r="E2085" s="978"/>
      <c r="F2085" s="981"/>
      <c r="G2085" s="981"/>
      <c r="H2085" s="565"/>
      <c r="I2085" s="565"/>
      <c r="J2085" s="565"/>
      <c r="K2085" s="565"/>
      <c r="L2085" s="565"/>
      <c r="M2085" s="565"/>
      <c r="N2085" s="565"/>
      <c r="O2085" s="565"/>
      <c r="P2085" s="565"/>
    </row>
    <row r="2086" spans="1:16" ht="18">
      <c r="A2086" s="565"/>
      <c r="B2086" s="565"/>
      <c r="C2086" s="565"/>
      <c r="D2086" s="978"/>
      <c r="E2086" s="978"/>
      <c r="F2086" s="981"/>
      <c r="G2086" s="981"/>
      <c r="H2086" s="565"/>
      <c r="I2086" s="565"/>
      <c r="J2086" s="565"/>
      <c r="K2086" s="565"/>
      <c r="L2086" s="565"/>
      <c r="M2086" s="565"/>
      <c r="N2086" s="565"/>
      <c r="O2086" s="565"/>
      <c r="P2086" s="565"/>
    </row>
    <row r="2087" spans="1:16" ht="18">
      <c r="A2087" s="565"/>
      <c r="B2087" s="565"/>
      <c r="C2087" s="565"/>
      <c r="D2087" s="978"/>
      <c r="E2087" s="978"/>
      <c r="F2087" s="981"/>
      <c r="G2087" s="981"/>
      <c r="H2087" s="565"/>
      <c r="I2087" s="565"/>
      <c r="J2087" s="565"/>
      <c r="K2087" s="565"/>
      <c r="L2087" s="565"/>
      <c r="M2087" s="565"/>
      <c r="N2087" s="565"/>
      <c r="O2087" s="565"/>
      <c r="P2087" s="565"/>
    </row>
    <row r="2088" spans="1:16" ht="18">
      <c r="A2088" s="565"/>
      <c r="B2088" s="565"/>
      <c r="C2088" s="565"/>
      <c r="D2088" s="978"/>
      <c r="E2088" s="978"/>
      <c r="F2088" s="981"/>
      <c r="G2088" s="981"/>
      <c r="H2088" s="565"/>
      <c r="I2088" s="565"/>
      <c r="J2088" s="565"/>
      <c r="K2088" s="565"/>
      <c r="L2088" s="565"/>
      <c r="M2088" s="565"/>
      <c r="N2088" s="565"/>
      <c r="O2088" s="565"/>
      <c r="P2088" s="565"/>
    </row>
    <row r="2089" spans="1:16" ht="18">
      <c r="A2089" s="565"/>
      <c r="B2089" s="565"/>
      <c r="C2089" s="565"/>
      <c r="D2089" s="978"/>
      <c r="E2089" s="978"/>
      <c r="F2089" s="981"/>
      <c r="G2089" s="981"/>
      <c r="H2089" s="565"/>
      <c r="I2089" s="565"/>
      <c r="J2089" s="565"/>
      <c r="K2089" s="565"/>
      <c r="L2089" s="565"/>
      <c r="M2089" s="565"/>
      <c r="N2089" s="565"/>
      <c r="O2089" s="565"/>
      <c r="P2089" s="565"/>
    </row>
    <row r="2090" spans="1:16" ht="18">
      <c r="A2090" s="565"/>
      <c r="B2090" s="565"/>
      <c r="C2090" s="565"/>
      <c r="D2090" s="978"/>
      <c r="E2090" s="978"/>
      <c r="F2090" s="981"/>
      <c r="G2090" s="981"/>
      <c r="H2090" s="565"/>
      <c r="I2090" s="565"/>
      <c r="J2090" s="565"/>
      <c r="K2090" s="565"/>
      <c r="L2090" s="565"/>
      <c r="M2090" s="565"/>
      <c r="N2090" s="565"/>
      <c r="O2090" s="565"/>
      <c r="P2090" s="565"/>
    </row>
    <row r="2091" spans="1:16" ht="18">
      <c r="A2091" s="565"/>
      <c r="B2091" s="565"/>
      <c r="C2091" s="565"/>
      <c r="D2091" s="978"/>
      <c r="E2091" s="978"/>
      <c r="F2091" s="981"/>
      <c r="G2091" s="981"/>
      <c r="H2091" s="565"/>
      <c r="I2091" s="565"/>
      <c r="J2091" s="565"/>
      <c r="K2091" s="565"/>
      <c r="L2091" s="565"/>
      <c r="M2091" s="565"/>
      <c r="N2091" s="565"/>
      <c r="O2091" s="565"/>
      <c r="P2091" s="565"/>
    </row>
    <row r="2092" spans="1:16" ht="18">
      <c r="A2092" s="565"/>
      <c r="B2092" s="565"/>
      <c r="C2092" s="565"/>
      <c r="D2092" s="978"/>
      <c r="E2092" s="978"/>
      <c r="F2092" s="981"/>
      <c r="G2092" s="981"/>
      <c r="H2092" s="565"/>
      <c r="I2092" s="565"/>
      <c r="J2092" s="565"/>
      <c r="K2092" s="565"/>
      <c r="L2092" s="565"/>
      <c r="M2092" s="565"/>
      <c r="N2092" s="565"/>
      <c r="O2092" s="565"/>
      <c r="P2092" s="565"/>
    </row>
    <row r="2093" spans="1:16" ht="18">
      <c r="A2093" s="565"/>
      <c r="B2093" s="565"/>
      <c r="C2093" s="565"/>
      <c r="D2093" s="978"/>
      <c r="E2093" s="978"/>
      <c r="F2093" s="981"/>
      <c r="G2093" s="981"/>
      <c r="H2093" s="565"/>
      <c r="I2093" s="565"/>
      <c r="J2093" s="565"/>
      <c r="K2093" s="565"/>
      <c r="L2093" s="565"/>
      <c r="M2093" s="565"/>
      <c r="N2093" s="565"/>
      <c r="O2093" s="565"/>
      <c r="P2093" s="565"/>
    </row>
    <row r="2094" spans="1:16" ht="18">
      <c r="A2094" s="565"/>
      <c r="B2094" s="565"/>
      <c r="C2094" s="565"/>
      <c r="D2094" s="978"/>
      <c r="E2094" s="978"/>
      <c r="F2094" s="981"/>
      <c r="G2094" s="981"/>
      <c r="H2094" s="565"/>
      <c r="I2094" s="565"/>
      <c r="J2094" s="565"/>
      <c r="K2094" s="565"/>
      <c r="L2094" s="565"/>
      <c r="M2094" s="565"/>
      <c r="N2094" s="565"/>
      <c r="O2094" s="565"/>
      <c r="P2094" s="565"/>
    </row>
    <row r="2095" spans="1:16" ht="18">
      <c r="A2095" s="565"/>
      <c r="B2095" s="565"/>
      <c r="C2095" s="565"/>
      <c r="D2095" s="978"/>
      <c r="E2095" s="978"/>
      <c r="F2095" s="981"/>
      <c r="G2095" s="981"/>
      <c r="H2095" s="565"/>
      <c r="I2095" s="565"/>
      <c r="J2095" s="565"/>
      <c r="K2095" s="565"/>
      <c r="L2095" s="565"/>
      <c r="M2095" s="565"/>
      <c r="N2095" s="565"/>
      <c r="O2095" s="565"/>
      <c r="P2095" s="565"/>
    </row>
    <row r="2096" spans="1:16" ht="18">
      <c r="A2096" s="565"/>
      <c r="B2096" s="565"/>
      <c r="C2096" s="565"/>
      <c r="D2096" s="978"/>
      <c r="E2096" s="978"/>
      <c r="F2096" s="981"/>
      <c r="G2096" s="981"/>
      <c r="H2096" s="565"/>
      <c r="I2096" s="565"/>
      <c r="J2096" s="565"/>
      <c r="K2096" s="565"/>
      <c r="L2096" s="565"/>
      <c r="M2096" s="565"/>
      <c r="N2096" s="565"/>
      <c r="O2096" s="565"/>
      <c r="P2096" s="565"/>
    </row>
    <row r="2097" spans="1:16" ht="18">
      <c r="A2097" s="565"/>
      <c r="B2097" s="565"/>
      <c r="C2097" s="565"/>
      <c r="D2097" s="978"/>
      <c r="E2097" s="978"/>
      <c r="F2097" s="981"/>
      <c r="G2097" s="981"/>
      <c r="H2097" s="565"/>
      <c r="I2097" s="565"/>
      <c r="J2097" s="565"/>
      <c r="K2097" s="565"/>
      <c r="L2097" s="565"/>
      <c r="M2097" s="565"/>
      <c r="N2097" s="565"/>
      <c r="O2097" s="565"/>
      <c r="P2097" s="565"/>
    </row>
    <row r="2098" spans="1:16" ht="18">
      <c r="A2098" s="565"/>
      <c r="B2098" s="565"/>
      <c r="C2098" s="565"/>
      <c r="D2098" s="978"/>
      <c r="E2098" s="978"/>
      <c r="F2098" s="981"/>
      <c r="G2098" s="981"/>
      <c r="H2098" s="565"/>
      <c r="I2098" s="565"/>
      <c r="J2098" s="565"/>
      <c r="K2098" s="565"/>
      <c r="L2098" s="565"/>
      <c r="M2098" s="565"/>
      <c r="N2098" s="565"/>
      <c r="O2098" s="565"/>
      <c r="P2098" s="565"/>
    </row>
    <row r="2099" spans="1:16" ht="18">
      <c r="A2099" s="565"/>
      <c r="B2099" s="565"/>
      <c r="C2099" s="565"/>
      <c r="D2099" s="978"/>
      <c r="E2099" s="978"/>
      <c r="F2099" s="981"/>
      <c r="G2099" s="981"/>
      <c r="H2099" s="565"/>
      <c r="I2099" s="565"/>
      <c r="J2099" s="565"/>
      <c r="K2099" s="565"/>
      <c r="L2099" s="565"/>
      <c r="M2099" s="565"/>
      <c r="N2099" s="565"/>
      <c r="O2099" s="565"/>
      <c r="P2099" s="565"/>
    </row>
    <row r="2100" spans="1:16" ht="18">
      <c r="A2100" s="565"/>
      <c r="B2100" s="565"/>
      <c r="C2100" s="565"/>
      <c r="D2100" s="978"/>
      <c r="E2100" s="978"/>
      <c r="F2100" s="981"/>
      <c r="G2100" s="981"/>
      <c r="H2100" s="565"/>
      <c r="I2100" s="565"/>
      <c r="J2100" s="565"/>
      <c r="K2100" s="565"/>
      <c r="L2100" s="565"/>
      <c r="M2100" s="565"/>
      <c r="N2100" s="565"/>
      <c r="O2100" s="565"/>
      <c r="P2100" s="565"/>
    </row>
    <row r="2101" spans="1:16" ht="18">
      <c r="A2101" s="565"/>
      <c r="B2101" s="565"/>
      <c r="C2101" s="565"/>
      <c r="D2101" s="978"/>
      <c r="E2101" s="978"/>
      <c r="F2101" s="981"/>
      <c r="G2101" s="981"/>
      <c r="H2101" s="565"/>
      <c r="I2101" s="565"/>
      <c r="J2101" s="565"/>
      <c r="K2101" s="565"/>
      <c r="L2101" s="565"/>
      <c r="M2101" s="565"/>
      <c r="N2101" s="565"/>
      <c r="O2101" s="565"/>
      <c r="P2101" s="565"/>
    </row>
    <row r="2102" spans="1:16" ht="18">
      <c r="A2102" s="565"/>
      <c r="B2102" s="565"/>
      <c r="C2102" s="565"/>
      <c r="D2102" s="978"/>
      <c r="E2102" s="978"/>
      <c r="F2102" s="981"/>
      <c r="G2102" s="981"/>
      <c r="H2102" s="565"/>
      <c r="I2102" s="565"/>
      <c r="J2102" s="565"/>
      <c r="K2102" s="565"/>
      <c r="L2102" s="565"/>
      <c r="M2102" s="565"/>
      <c r="N2102" s="565"/>
      <c r="O2102" s="565"/>
      <c r="P2102" s="565"/>
    </row>
    <row r="2103" spans="1:16" ht="18">
      <c r="A2103" s="565"/>
      <c r="B2103" s="565"/>
      <c r="C2103" s="565"/>
      <c r="D2103" s="978"/>
      <c r="E2103" s="978"/>
      <c r="F2103" s="981"/>
      <c r="G2103" s="981"/>
      <c r="H2103" s="565"/>
      <c r="I2103" s="565"/>
      <c r="J2103" s="565"/>
      <c r="K2103" s="565"/>
      <c r="L2103" s="565"/>
      <c r="M2103" s="565"/>
      <c r="N2103" s="565"/>
      <c r="O2103" s="565"/>
      <c r="P2103" s="565"/>
    </row>
    <row r="2104" spans="1:16" ht="18">
      <c r="A2104" s="565"/>
      <c r="B2104" s="565"/>
      <c r="C2104" s="565"/>
      <c r="D2104" s="978"/>
      <c r="E2104" s="978"/>
      <c r="F2104" s="981"/>
      <c r="G2104" s="981"/>
      <c r="H2104" s="565"/>
      <c r="I2104" s="565"/>
      <c r="J2104" s="565"/>
      <c r="K2104" s="565"/>
      <c r="L2104" s="565"/>
      <c r="M2104" s="565"/>
      <c r="N2104" s="565"/>
      <c r="O2104" s="565"/>
      <c r="P2104" s="565"/>
    </row>
    <row r="2105" spans="1:16" ht="18">
      <c r="A2105" s="565"/>
      <c r="B2105" s="565"/>
      <c r="C2105" s="565"/>
      <c r="D2105" s="978"/>
      <c r="E2105" s="978"/>
      <c r="F2105" s="981"/>
      <c r="G2105" s="981"/>
      <c r="H2105" s="565"/>
      <c r="I2105" s="565"/>
      <c r="J2105" s="565"/>
      <c r="K2105" s="565"/>
      <c r="L2105" s="565"/>
      <c r="M2105" s="565"/>
      <c r="N2105" s="565"/>
      <c r="O2105" s="565"/>
      <c r="P2105" s="565"/>
    </row>
    <row r="2106" spans="1:16" ht="18">
      <c r="A2106" s="565"/>
      <c r="B2106" s="565"/>
      <c r="C2106" s="565"/>
      <c r="D2106" s="978"/>
      <c r="E2106" s="978"/>
      <c r="F2106" s="981"/>
      <c r="G2106" s="981"/>
      <c r="H2106" s="565"/>
      <c r="I2106" s="565"/>
      <c r="J2106" s="565"/>
      <c r="K2106" s="565"/>
      <c r="L2106" s="565"/>
      <c r="M2106" s="565"/>
      <c r="N2106" s="565"/>
      <c r="O2106" s="565"/>
      <c r="P2106" s="565"/>
    </row>
    <row r="2107" spans="1:16" ht="18">
      <c r="A2107" s="565"/>
      <c r="B2107" s="565"/>
      <c r="C2107" s="565"/>
      <c r="D2107" s="978"/>
      <c r="E2107" s="978"/>
      <c r="F2107" s="981"/>
      <c r="G2107" s="981"/>
      <c r="H2107" s="565"/>
      <c r="I2107" s="565"/>
      <c r="J2107" s="565"/>
      <c r="K2107" s="565"/>
      <c r="L2107" s="565"/>
      <c r="M2107" s="565"/>
      <c r="N2107" s="565"/>
      <c r="O2107" s="565"/>
      <c r="P2107" s="565"/>
    </row>
    <row r="2108" spans="1:16" ht="18">
      <c r="A2108" s="565"/>
      <c r="B2108" s="565"/>
      <c r="C2108" s="565"/>
      <c r="D2108" s="978"/>
      <c r="E2108" s="978"/>
      <c r="F2108" s="981"/>
      <c r="G2108" s="981"/>
      <c r="H2108" s="565"/>
      <c r="I2108" s="565"/>
      <c r="J2108" s="565"/>
      <c r="K2108" s="565"/>
      <c r="L2108" s="565"/>
      <c r="M2108" s="565"/>
      <c r="N2108" s="565"/>
      <c r="O2108" s="565"/>
      <c r="P2108" s="565"/>
    </row>
    <row r="2109" spans="1:16" ht="18">
      <c r="A2109" s="565"/>
      <c r="B2109" s="565"/>
      <c r="C2109" s="565"/>
      <c r="D2109" s="978"/>
      <c r="E2109" s="978"/>
      <c r="F2109" s="981"/>
      <c r="G2109" s="981"/>
      <c r="H2109" s="565"/>
      <c r="I2109" s="565"/>
      <c r="J2109" s="565"/>
      <c r="K2109" s="565"/>
      <c r="L2109" s="565"/>
      <c r="M2109" s="565"/>
      <c r="N2109" s="565"/>
      <c r="O2109" s="565"/>
      <c r="P2109" s="565"/>
    </row>
    <row r="2110" spans="1:16" ht="18">
      <c r="A2110" s="565"/>
      <c r="B2110" s="565"/>
      <c r="C2110" s="565"/>
      <c r="D2110" s="978"/>
      <c r="E2110" s="978"/>
      <c r="F2110" s="981"/>
      <c r="G2110" s="981"/>
      <c r="H2110" s="565"/>
      <c r="I2110" s="565"/>
      <c r="J2110" s="565"/>
      <c r="K2110" s="565"/>
      <c r="L2110" s="565"/>
      <c r="M2110" s="565"/>
      <c r="N2110" s="565"/>
      <c r="O2110" s="565"/>
      <c r="P2110" s="565"/>
    </row>
    <row r="2111" spans="1:16" ht="18">
      <c r="A2111" s="565"/>
      <c r="B2111" s="565"/>
      <c r="C2111" s="565"/>
      <c r="D2111" s="978"/>
      <c r="E2111" s="978"/>
      <c r="F2111" s="981"/>
      <c r="G2111" s="981"/>
      <c r="H2111" s="565"/>
      <c r="I2111" s="565"/>
      <c r="J2111" s="565"/>
      <c r="K2111" s="565"/>
      <c r="L2111" s="565"/>
      <c r="M2111" s="565"/>
      <c r="N2111" s="565"/>
      <c r="O2111" s="565"/>
      <c r="P2111" s="565"/>
    </row>
    <row r="2112" spans="1:16" ht="18">
      <c r="A2112" s="565"/>
      <c r="B2112" s="565"/>
      <c r="C2112" s="565"/>
      <c r="D2112" s="978"/>
      <c r="E2112" s="978"/>
      <c r="F2112" s="981"/>
      <c r="G2112" s="981"/>
      <c r="H2112" s="565"/>
      <c r="I2112" s="565"/>
      <c r="J2112" s="565"/>
      <c r="K2112" s="565"/>
      <c r="L2112" s="565"/>
      <c r="M2112" s="565"/>
      <c r="N2112" s="565"/>
      <c r="O2112" s="565"/>
      <c r="P2112" s="565"/>
    </row>
    <row r="2113" spans="1:16" ht="18">
      <c r="A2113" s="565"/>
      <c r="B2113" s="565"/>
      <c r="C2113" s="565"/>
      <c r="D2113" s="978"/>
      <c r="E2113" s="978"/>
      <c r="F2113" s="981"/>
      <c r="G2113" s="981"/>
      <c r="H2113" s="565"/>
      <c r="I2113" s="565"/>
      <c r="J2113" s="565"/>
      <c r="K2113" s="565"/>
      <c r="L2113" s="565"/>
      <c r="M2113" s="565"/>
      <c r="N2113" s="565"/>
      <c r="O2113" s="565"/>
      <c r="P2113" s="565"/>
    </row>
    <row r="2114" spans="1:16" ht="18">
      <c r="A2114" s="565"/>
      <c r="B2114" s="565"/>
      <c r="C2114" s="565"/>
      <c r="D2114" s="978"/>
      <c r="E2114" s="978"/>
      <c r="F2114" s="981"/>
      <c r="G2114" s="981"/>
      <c r="H2114" s="565"/>
      <c r="I2114" s="565"/>
      <c r="J2114" s="565"/>
      <c r="K2114" s="565"/>
      <c r="L2114" s="565"/>
      <c r="M2114" s="565"/>
      <c r="N2114" s="565"/>
      <c r="O2114" s="565"/>
      <c r="P2114" s="565"/>
    </row>
    <row r="2115" spans="1:16" ht="18">
      <c r="A2115" s="565"/>
      <c r="B2115" s="565"/>
      <c r="C2115" s="565"/>
      <c r="D2115" s="978"/>
      <c r="E2115" s="978"/>
      <c r="F2115" s="981"/>
      <c r="G2115" s="981"/>
      <c r="H2115" s="565"/>
      <c r="I2115" s="565"/>
      <c r="J2115" s="565"/>
      <c r="K2115" s="565"/>
      <c r="L2115" s="565"/>
      <c r="M2115" s="565"/>
      <c r="N2115" s="565"/>
      <c r="O2115" s="565"/>
      <c r="P2115" s="565"/>
    </row>
    <row r="2116" spans="1:16" ht="18">
      <c r="A2116" s="565"/>
      <c r="B2116" s="565"/>
      <c r="C2116" s="565"/>
      <c r="D2116" s="978"/>
      <c r="E2116" s="978"/>
      <c r="F2116" s="981"/>
      <c r="G2116" s="981"/>
      <c r="H2116" s="565"/>
      <c r="I2116" s="565"/>
      <c r="J2116" s="565"/>
      <c r="K2116" s="565"/>
      <c r="L2116" s="565"/>
      <c r="M2116" s="565"/>
      <c r="N2116" s="565"/>
      <c r="O2116" s="565"/>
      <c r="P2116" s="565"/>
    </row>
    <row r="2117" spans="1:16" ht="18">
      <c r="A2117" s="565"/>
      <c r="B2117" s="565"/>
      <c r="C2117" s="565"/>
      <c r="D2117" s="978"/>
      <c r="E2117" s="978"/>
      <c r="F2117" s="981"/>
      <c r="G2117" s="981"/>
      <c r="H2117" s="565"/>
      <c r="I2117" s="565"/>
      <c r="J2117" s="565"/>
      <c r="K2117" s="565"/>
      <c r="L2117" s="565"/>
      <c r="M2117" s="565"/>
      <c r="N2117" s="565"/>
      <c r="O2117" s="565"/>
      <c r="P2117" s="565"/>
    </row>
    <row r="2118" spans="1:16" ht="18">
      <c r="A2118" s="565"/>
      <c r="B2118" s="565"/>
      <c r="C2118" s="565"/>
      <c r="D2118" s="978"/>
      <c r="E2118" s="978"/>
      <c r="F2118" s="981"/>
      <c r="G2118" s="981"/>
      <c r="H2118" s="565"/>
      <c r="I2118" s="565"/>
      <c r="J2118" s="565"/>
      <c r="K2118" s="565"/>
      <c r="L2118" s="565"/>
      <c r="M2118" s="565"/>
      <c r="N2118" s="565"/>
      <c r="O2118" s="565"/>
      <c r="P2118" s="565"/>
    </row>
    <row r="2119" spans="1:16" ht="18">
      <c r="A2119" s="565"/>
      <c r="B2119" s="565"/>
      <c r="C2119" s="565"/>
      <c r="D2119" s="978"/>
      <c r="E2119" s="978"/>
      <c r="F2119" s="981"/>
      <c r="G2119" s="981"/>
      <c r="H2119" s="565"/>
      <c r="I2119" s="565"/>
      <c r="J2119" s="565"/>
      <c r="K2119" s="565"/>
      <c r="L2119" s="565"/>
      <c r="M2119" s="565"/>
      <c r="N2119" s="565"/>
      <c r="O2119" s="565"/>
      <c r="P2119" s="565"/>
    </row>
    <row r="2120" spans="1:16" ht="18">
      <c r="A2120" s="565"/>
      <c r="B2120" s="565"/>
      <c r="C2120" s="565"/>
      <c r="D2120" s="978"/>
      <c r="E2120" s="978"/>
      <c r="F2120" s="981"/>
      <c r="G2120" s="981"/>
      <c r="H2120" s="565"/>
      <c r="I2120" s="565"/>
      <c r="J2120" s="565"/>
      <c r="K2120" s="565"/>
      <c r="L2120" s="565"/>
      <c r="M2120" s="565"/>
      <c r="N2120" s="565"/>
      <c r="O2120" s="565"/>
      <c r="P2120" s="565"/>
    </row>
    <row r="2121" spans="1:16" ht="18">
      <c r="A2121" s="565"/>
      <c r="B2121" s="565"/>
      <c r="C2121" s="565"/>
      <c r="D2121" s="978"/>
      <c r="E2121" s="978"/>
      <c r="F2121" s="981"/>
      <c r="G2121" s="981"/>
      <c r="H2121" s="565"/>
      <c r="I2121" s="565"/>
      <c r="J2121" s="565"/>
      <c r="K2121" s="565"/>
      <c r="L2121" s="565"/>
      <c r="M2121" s="565"/>
      <c r="N2121" s="565"/>
      <c r="O2121" s="565"/>
      <c r="P2121" s="565"/>
    </row>
    <row r="2122" spans="1:16" ht="18">
      <c r="A2122" s="565"/>
      <c r="B2122" s="565"/>
      <c r="C2122" s="565"/>
      <c r="D2122" s="978"/>
      <c r="E2122" s="978"/>
      <c r="F2122" s="981"/>
      <c r="G2122" s="981"/>
      <c r="H2122" s="565"/>
      <c r="I2122" s="565"/>
      <c r="J2122" s="565"/>
      <c r="K2122" s="565"/>
      <c r="L2122" s="565"/>
      <c r="M2122" s="565"/>
      <c r="N2122" s="565"/>
      <c r="O2122" s="565"/>
      <c r="P2122" s="565"/>
    </row>
    <row r="2123" spans="1:16" ht="18">
      <c r="A2123" s="565"/>
      <c r="B2123" s="565"/>
      <c r="C2123" s="565"/>
      <c r="D2123" s="978"/>
      <c r="E2123" s="978"/>
      <c r="F2123" s="981"/>
      <c r="G2123" s="981"/>
      <c r="H2123" s="565"/>
      <c r="I2123" s="565"/>
      <c r="J2123" s="565"/>
      <c r="K2123" s="565"/>
      <c r="L2123" s="565"/>
      <c r="M2123" s="565"/>
      <c r="N2123" s="565"/>
      <c r="O2123" s="565"/>
      <c r="P2123" s="565"/>
    </row>
    <row r="2124" spans="1:16" ht="18">
      <c r="A2124" s="565"/>
      <c r="B2124" s="565"/>
      <c r="C2124" s="565"/>
      <c r="D2124" s="978"/>
      <c r="E2124" s="978"/>
      <c r="F2124" s="981"/>
      <c r="G2124" s="981"/>
      <c r="H2124" s="565"/>
      <c r="I2124" s="565"/>
      <c r="J2124" s="565"/>
      <c r="K2124" s="565"/>
      <c r="L2124" s="565"/>
      <c r="M2124" s="565"/>
      <c r="N2124" s="565"/>
      <c r="O2124" s="565"/>
      <c r="P2124" s="565"/>
    </row>
    <row r="2125" spans="1:16" ht="18">
      <c r="A2125" s="565"/>
      <c r="B2125" s="565"/>
      <c r="C2125" s="565"/>
      <c r="D2125" s="978"/>
      <c r="E2125" s="978"/>
      <c r="F2125" s="981"/>
      <c r="G2125" s="981"/>
      <c r="H2125" s="565"/>
      <c r="I2125" s="565"/>
      <c r="J2125" s="565"/>
      <c r="K2125" s="565"/>
      <c r="L2125" s="565"/>
      <c r="M2125" s="565"/>
      <c r="N2125" s="565"/>
      <c r="O2125" s="565"/>
      <c r="P2125" s="565"/>
    </row>
    <row r="2126" spans="1:16" ht="18">
      <c r="A2126" s="565"/>
      <c r="B2126" s="565"/>
      <c r="C2126" s="565"/>
      <c r="D2126" s="978"/>
      <c r="E2126" s="978"/>
      <c r="F2126" s="981"/>
      <c r="G2126" s="981"/>
      <c r="H2126" s="565"/>
      <c r="I2126" s="565"/>
      <c r="J2126" s="565"/>
      <c r="K2126" s="565"/>
      <c r="L2126" s="565"/>
      <c r="M2126" s="565"/>
      <c r="N2126" s="565"/>
      <c r="O2126" s="565"/>
      <c r="P2126" s="565"/>
    </row>
    <row r="2127" spans="1:16" ht="18">
      <c r="A2127" s="565"/>
      <c r="B2127" s="565"/>
      <c r="C2127" s="565"/>
      <c r="D2127" s="978"/>
      <c r="E2127" s="978"/>
      <c r="F2127" s="981"/>
      <c r="G2127" s="981"/>
      <c r="H2127" s="565"/>
      <c r="I2127" s="565"/>
      <c r="J2127" s="565"/>
      <c r="K2127" s="565"/>
      <c r="L2127" s="565"/>
      <c r="M2127" s="565"/>
      <c r="N2127" s="565"/>
      <c r="O2127" s="565"/>
      <c r="P2127" s="565"/>
    </row>
    <row r="2128" spans="1:16" ht="18">
      <c r="A2128" s="565"/>
      <c r="B2128" s="565"/>
      <c r="C2128" s="565"/>
      <c r="D2128" s="978"/>
      <c r="E2128" s="978"/>
      <c r="F2128" s="981"/>
      <c r="G2128" s="981"/>
      <c r="H2128" s="565"/>
      <c r="I2128" s="565"/>
      <c r="J2128" s="565"/>
      <c r="K2128" s="565"/>
      <c r="L2128" s="565"/>
      <c r="M2128" s="565"/>
      <c r="N2128" s="565"/>
      <c r="O2128" s="565"/>
      <c r="P2128" s="565"/>
    </row>
    <row r="2129" spans="1:16" ht="18">
      <c r="A2129" s="565"/>
      <c r="B2129" s="565"/>
      <c r="C2129" s="565"/>
      <c r="D2129" s="978"/>
      <c r="E2129" s="978"/>
      <c r="F2129" s="981"/>
      <c r="G2129" s="981"/>
      <c r="H2129" s="565"/>
      <c r="I2129" s="565"/>
      <c r="J2129" s="565"/>
      <c r="K2129" s="565"/>
      <c r="L2129" s="565"/>
      <c r="M2129" s="565"/>
      <c r="N2129" s="565"/>
      <c r="O2129" s="565"/>
      <c r="P2129" s="565"/>
    </row>
    <row r="2130" spans="1:16" ht="18">
      <c r="A2130" s="565"/>
      <c r="B2130" s="565"/>
      <c r="C2130" s="565"/>
      <c r="D2130" s="978"/>
      <c r="E2130" s="978"/>
      <c r="F2130" s="981"/>
      <c r="G2130" s="981"/>
      <c r="H2130" s="565"/>
      <c r="I2130" s="565"/>
      <c r="J2130" s="565"/>
      <c r="K2130" s="565"/>
      <c r="L2130" s="565"/>
      <c r="M2130" s="565"/>
      <c r="N2130" s="565"/>
      <c r="O2130" s="565"/>
      <c r="P2130" s="565"/>
    </row>
    <row r="2131" spans="1:16" ht="18">
      <c r="A2131" s="565"/>
      <c r="B2131" s="565"/>
      <c r="C2131" s="565"/>
      <c r="D2131" s="978"/>
      <c r="E2131" s="978"/>
      <c r="F2131" s="981"/>
      <c r="G2131" s="981"/>
      <c r="H2131" s="565"/>
      <c r="I2131" s="565"/>
      <c r="J2131" s="565"/>
      <c r="K2131" s="565"/>
      <c r="L2131" s="565"/>
      <c r="M2131" s="565"/>
      <c r="N2131" s="565"/>
      <c r="O2131" s="565"/>
      <c r="P2131" s="565"/>
    </row>
    <row r="2132" spans="1:16" ht="18">
      <c r="A2132" s="565"/>
      <c r="B2132" s="565"/>
      <c r="C2132" s="565"/>
      <c r="D2132" s="978"/>
      <c r="E2132" s="978"/>
      <c r="F2132" s="981"/>
      <c r="G2132" s="981"/>
      <c r="H2132" s="565"/>
      <c r="I2132" s="565"/>
      <c r="J2132" s="565"/>
      <c r="K2132" s="565"/>
      <c r="L2132" s="565"/>
      <c r="M2132" s="565"/>
      <c r="N2132" s="565"/>
      <c r="O2132" s="565"/>
      <c r="P2132" s="565"/>
    </row>
    <row r="2133" spans="1:16" ht="18">
      <c r="A2133" s="565"/>
      <c r="B2133" s="565"/>
      <c r="C2133" s="565"/>
      <c r="D2133" s="978"/>
      <c r="E2133" s="978"/>
      <c r="F2133" s="981"/>
      <c r="G2133" s="981"/>
      <c r="H2133" s="565"/>
      <c r="I2133" s="565"/>
      <c r="J2133" s="565"/>
      <c r="K2133" s="565"/>
      <c r="L2133" s="565"/>
      <c r="M2133" s="565"/>
      <c r="N2133" s="565"/>
      <c r="O2133" s="565"/>
      <c r="P2133" s="565"/>
    </row>
    <row r="2134" spans="1:16" ht="18">
      <c r="A2134" s="565"/>
      <c r="B2134" s="565"/>
      <c r="C2134" s="565"/>
      <c r="D2134" s="978"/>
      <c r="E2134" s="978"/>
      <c r="F2134" s="981"/>
      <c r="G2134" s="981"/>
      <c r="H2134" s="565"/>
      <c r="I2134" s="565"/>
      <c r="J2134" s="565"/>
      <c r="K2134" s="565"/>
      <c r="L2134" s="565"/>
      <c r="M2134" s="565"/>
      <c r="N2134" s="565"/>
      <c r="O2134" s="565"/>
      <c r="P2134" s="565"/>
    </row>
    <row r="2135" spans="1:16" ht="18">
      <c r="A2135" s="565"/>
      <c r="B2135" s="565"/>
      <c r="C2135" s="565"/>
      <c r="D2135" s="978"/>
      <c r="E2135" s="978"/>
      <c r="F2135" s="981"/>
      <c r="G2135" s="981"/>
      <c r="H2135" s="565"/>
      <c r="I2135" s="565"/>
      <c r="J2135" s="565"/>
      <c r="K2135" s="565"/>
      <c r="L2135" s="565"/>
      <c r="M2135" s="565"/>
      <c r="N2135" s="565"/>
      <c r="O2135" s="565"/>
      <c r="P2135" s="565"/>
    </row>
    <row r="2136" spans="1:16" ht="18">
      <c r="A2136" s="565"/>
      <c r="B2136" s="565"/>
      <c r="C2136" s="565"/>
      <c r="D2136" s="978"/>
      <c r="E2136" s="978"/>
      <c r="F2136" s="981"/>
      <c r="G2136" s="981"/>
      <c r="H2136" s="565"/>
      <c r="I2136" s="565"/>
      <c r="J2136" s="565"/>
      <c r="K2136" s="565"/>
      <c r="L2136" s="565"/>
      <c r="M2136" s="565"/>
      <c r="N2136" s="565"/>
      <c r="O2136" s="565"/>
      <c r="P2136" s="565"/>
    </row>
    <row r="2137" spans="1:16" ht="18">
      <c r="A2137" s="565"/>
      <c r="B2137" s="565"/>
      <c r="C2137" s="565"/>
      <c r="D2137" s="978"/>
      <c r="E2137" s="978"/>
      <c r="F2137" s="981"/>
      <c r="G2137" s="981"/>
      <c r="H2137" s="565"/>
      <c r="I2137" s="565"/>
      <c r="J2137" s="565"/>
      <c r="K2137" s="565"/>
      <c r="L2137" s="565"/>
      <c r="M2137" s="565"/>
      <c r="N2137" s="565"/>
      <c r="O2137" s="565"/>
      <c r="P2137" s="565"/>
    </row>
    <row r="2138" spans="1:16" ht="18">
      <c r="A2138" s="565"/>
      <c r="B2138" s="565"/>
      <c r="C2138" s="565"/>
      <c r="D2138" s="978"/>
      <c r="E2138" s="978"/>
      <c r="F2138" s="981"/>
      <c r="G2138" s="981"/>
      <c r="H2138" s="565"/>
      <c r="I2138" s="565"/>
      <c r="J2138" s="565"/>
      <c r="K2138" s="565"/>
      <c r="L2138" s="565"/>
      <c r="M2138" s="565"/>
      <c r="N2138" s="565"/>
      <c r="O2138" s="565"/>
      <c r="P2138" s="565"/>
    </row>
    <row r="2139" spans="1:16" ht="18">
      <c r="A2139" s="565"/>
      <c r="B2139" s="565"/>
      <c r="C2139" s="565"/>
      <c r="D2139" s="978"/>
      <c r="E2139" s="978"/>
      <c r="F2139" s="981"/>
      <c r="G2139" s="981"/>
      <c r="H2139" s="565"/>
      <c r="I2139" s="565"/>
      <c r="J2139" s="565"/>
      <c r="K2139" s="565"/>
      <c r="L2139" s="565"/>
      <c r="M2139" s="565"/>
      <c r="N2139" s="565"/>
      <c r="O2139" s="565"/>
      <c r="P2139" s="565"/>
    </row>
    <row r="2140" spans="1:16" ht="18">
      <c r="A2140" s="565"/>
      <c r="B2140" s="565"/>
      <c r="C2140" s="565"/>
      <c r="D2140" s="978"/>
      <c r="E2140" s="978"/>
      <c r="F2140" s="981"/>
      <c r="G2140" s="981"/>
      <c r="H2140" s="565"/>
      <c r="I2140" s="565"/>
      <c r="J2140" s="565"/>
      <c r="K2140" s="565"/>
      <c r="L2140" s="565"/>
      <c r="M2140" s="565"/>
      <c r="N2140" s="565"/>
      <c r="O2140" s="565"/>
      <c r="P2140" s="565"/>
    </row>
    <row r="2141" spans="1:16" ht="18">
      <c r="A2141" s="565"/>
      <c r="B2141" s="565"/>
      <c r="C2141" s="565"/>
      <c r="D2141" s="978"/>
      <c r="E2141" s="978"/>
      <c r="F2141" s="981"/>
      <c r="G2141" s="981"/>
      <c r="H2141" s="565"/>
      <c r="I2141" s="565"/>
      <c r="J2141" s="565"/>
      <c r="K2141" s="565"/>
      <c r="L2141" s="565"/>
      <c r="M2141" s="565"/>
      <c r="N2141" s="565"/>
      <c r="O2141" s="565"/>
      <c r="P2141" s="565"/>
    </row>
    <row r="2142" spans="1:16" ht="18">
      <c r="A2142" s="565"/>
      <c r="B2142" s="565"/>
      <c r="C2142" s="565"/>
      <c r="D2142" s="978"/>
      <c r="E2142" s="978"/>
      <c r="F2142" s="981"/>
      <c r="G2142" s="981"/>
      <c r="H2142" s="565"/>
      <c r="I2142" s="565"/>
      <c r="J2142" s="565"/>
      <c r="K2142" s="565"/>
      <c r="L2142" s="565"/>
      <c r="M2142" s="565"/>
      <c r="N2142" s="565"/>
      <c r="O2142" s="565"/>
      <c r="P2142" s="565"/>
    </row>
    <row r="2143" spans="1:16" ht="18">
      <c r="A2143" s="565"/>
      <c r="B2143" s="565"/>
      <c r="C2143" s="565"/>
      <c r="D2143" s="978"/>
      <c r="E2143" s="978"/>
      <c r="F2143" s="981"/>
      <c r="G2143" s="981"/>
      <c r="H2143" s="565"/>
      <c r="I2143" s="565"/>
      <c r="J2143" s="565"/>
      <c r="K2143" s="565"/>
      <c r="L2143" s="565"/>
      <c r="M2143" s="565"/>
      <c r="N2143" s="565"/>
      <c r="O2143" s="565"/>
      <c r="P2143" s="565"/>
    </row>
    <row r="2144" spans="1:16" ht="18">
      <c r="A2144" s="565"/>
      <c r="B2144" s="565"/>
      <c r="C2144" s="565"/>
      <c r="D2144" s="978"/>
      <c r="E2144" s="978"/>
      <c r="F2144" s="981"/>
      <c r="G2144" s="981"/>
      <c r="H2144" s="565"/>
      <c r="I2144" s="565"/>
      <c r="J2144" s="565"/>
      <c r="K2144" s="565"/>
      <c r="L2144" s="565"/>
      <c r="M2144" s="565"/>
      <c r="N2144" s="565"/>
      <c r="O2144" s="565"/>
      <c r="P2144" s="565"/>
    </row>
    <row r="2145" spans="1:16" ht="18">
      <c r="A2145" s="565"/>
      <c r="B2145" s="565"/>
      <c r="C2145" s="565"/>
      <c r="D2145" s="978"/>
      <c r="E2145" s="978"/>
      <c r="F2145" s="981"/>
      <c r="G2145" s="981"/>
      <c r="H2145" s="565"/>
      <c r="I2145" s="565"/>
      <c r="J2145" s="565"/>
      <c r="K2145" s="565"/>
      <c r="L2145" s="565"/>
      <c r="M2145" s="565"/>
      <c r="N2145" s="565"/>
      <c r="O2145" s="565"/>
      <c r="P2145" s="565"/>
    </row>
    <row r="2146" spans="1:16" ht="18">
      <c r="A2146" s="565"/>
      <c r="B2146" s="565"/>
      <c r="C2146" s="565"/>
      <c r="D2146" s="978"/>
      <c r="E2146" s="978"/>
      <c r="F2146" s="981"/>
      <c r="G2146" s="981"/>
      <c r="H2146" s="565"/>
      <c r="I2146" s="565"/>
      <c r="J2146" s="565"/>
      <c r="K2146" s="565"/>
      <c r="L2146" s="565"/>
      <c r="M2146" s="565"/>
      <c r="N2146" s="565"/>
      <c r="O2146" s="565"/>
      <c r="P2146" s="565"/>
    </row>
    <row r="2147" spans="1:16" ht="18">
      <c r="A2147" s="565"/>
      <c r="B2147" s="565"/>
      <c r="C2147" s="565"/>
      <c r="D2147" s="978"/>
      <c r="E2147" s="978"/>
      <c r="F2147" s="981"/>
      <c r="G2147" s="981"/>
      <c r="H2147" s="565"/>
      <c r="I2147" s="565"/>
      <c r="J2147" s="565"/>
      <c r="K2147" s="565"/>
      <c r="L2147" s="565"/>
      <c r="M2147" s="565"/>
      <c r="N2147" s="565"/>
      <c r="O2147" s="565"/>
      <c r="P2147" s="565"/>
    </row>
    <row r="2148" spans="1:16" ht="18">
      <c r="A2148" s="565"/>
      <c r="B2148" s="565"/>
      <c r="C2148" s="565"/>
      <c r="D2148" s="978"/>
      <c r="E2148" s="978"/>
      <c r="F2148" s="981"/>
      <c r="G2148" s="981"/>
      <c r="H2148" s="565"/>
      <c r="I2148" s="565"/>
      <c r="J2148" s="565"/>
      <c r="K2148" s="565"/>
      <c r="L2148" s="565"/>
      <c r="M2148" s="565"/>
      <c r="N2148" s="565"/>
      <c r="O2148" s="565"/>
      <c r="P2148" s="565"/>
    </row>
    <row r="2149" spans="1:16" ht="18">
      <c r="A2149" s="565"/>
      <c r="B2149" s="565"/>
      <c r="C2149" s="565"/>
      <c r="D2149" s="978"/>
      <c r="E2149" s="978"/>
      <c r="F2149" s="981"/>
      <c r="G2149" s="981"/>
      <c r="H2149" s="565"/>
      <c r="I2149" s="565"/>
      <c r="J2149" s="565"/>
      <c r="K2149" s="565"/>
      <c r="L2149" s="565"/>
      <c r="M2149" s="565"/>
      <c r="N2149" s="565"/>
      <c r="O2149" s="565"/>
      <c r="P2149" s="565"/>
    </row>
    <row r="2150" spans="1:16" ht="18">
      <c r="A2150" s="565"/>
      <c r="B2150" s="565"/>
      <c r="C2150" s="565"/>
      <c r="D2150" s="978"/>
      <c r="E2150" s="978"/>
      <c r="F2150" s="981"/>
      <c r="G2150" s="981"/>
      <c r="H2150" s="565"/>
      <c r="I2150" s="565"/>
      <c r="J2150" s="565"/>
      <c r="K2150" s="565"/>
      <c r="L2150" s="565"/>
      <c r="M2150" s="565"/>
      <c r="N2150" s="565"/>
      <c r="O2150" s="565"/>
      <c r="P2150" s="565"/>
    </row>
    <row r="2151" spans="1:16" ht="18">
      <c r="A2151" s="565"/>
      <c r="B2151" s="565"/>
      <c r="C2151" s="565"/>
      <c r="D2151" s="978"/>
      <c r="E2151" s="978"/>
      <c r="F2151" s="981"/>
      <c r="G2151" s="981"/>
      <c r="H2151" s="565"/>
      <c r="I2151" s="565"/>
      <c r="J2151" s="565"/>
      <c r="K2151" s="565"/>
      <c r="L2151" s="565"/>
      <c r="M2151" s="565"/>
      <c r="N2151" s="565"/>
      <c r="O2151" s="565"/>
      <c r="P2151" s="565"/>
    </row>
    <row r="2152" spans="1:16" ht="18">
      <c r="A2152" s="565"/>
      <c r="B2152" s="565"/>
      <c r="C2152" s="565"/>
      <c r="D2152" s="978"/>
      <c r="E2152" s="978"/>
      <c r="F2152" s="981"/>
      <c r="G2152" s="981"/>
      <c r="H2152" s="565"/>
      <c r="I2152" s="565"/>
      <c r="J2152" s="565"/>
      <c r="K2152" s="565"/>
      <c r="L2152" s="565"/>
      <c r="M2152" s="565"/>
      <c r="N2152" s="565"/>
      <c r="O2152" s="565"/>
      <c r="P2152" s="565"/>
    </row>
    <row r="2153" spans="1:16" ht="18">
      <c r="A2153" s="565"/>
      <c r="B2153" s="565"/>
      <c r="C2153" s="565"/>
      <c r="D2153" s="978"/>
      <c r="E2153" s="978"/>
      <c r="F2153" s="981"/>
      <c r="G2153" s="981"/>
      <c r="H2153" s="565"/>
      <c r="I2153" s="565"/>
      <c r="J2153" s="565"/>
      <c r="K2153" s="565"/>
      <c r="L2153" s="565"/>
      <c r="M2153" s="565"/>
      <c r="N2153" s="565"/>
      <c r="O2153" s="565"/>
      <c r="P2153" s="565"/>
    </row>
    <row r="2154" spans="1:16" ht="18">
      <c r="A2154" s="565"/>
      <c r="B2154" s="565"/>
      <c r="C2154" s="565"/>
      <c r="D2154" s="978"/>
      <c r="E2154" s="978"/>
      <c r="F2154" s="981"/>
      <c r="G2154" s="981"/>
      <c r="H2154" s="565"/>
      <c r="I2154" s="565"/>
      <c r="J2154" s="565"/>
      <c r="K2154" s="565"/>
      <c r="L2154" s="565"/>
      <c r="M2154" s="565"/>
      <c r="N2154" s="565"/>
      <c r="O2154" s="565"/>
      <c r="P2154" s="565"/>
    </row>
    <row r="2155" spans="1:16" ht="18">
      <c r="A2155" s="565"/>
      <c r="B2155" s="565"/>
      <c r="C2155" s="565"/>
      <c r="D2155" s="978"/>
      <c r="E2155" s="978"/>
      <c r="F2155" s="981"/>
      <c r="G2155" s="981"/>
      <c r="H2155" s="565"/>
      <c r="I2155" s="565"/>
      <c r="J2155" s="565"/>
      <c r="K2155" s="565"/>
      <c r="L2155" s="565"/>
      <c r="M2155" s="565"/>
      <c r="N2155" s="565"/>
      <c r="O2155" s="565"/>
      <c r="P2155" s="565"/>
    </row>
    <row r="2156" spans="1:16" ht="18">
      <c r="A2156" s="565"/>
      <c r="B2156" s="565"/>
      <c r="C2156" s="565"/>
      <c r="D2156" s="978"/>
      <c r="E2156" s="978"/>
      <c r="F2156" s="981"/>
      <c r="G2156" s="981"/>
      <c r="H2156" s="565"/>
      <c r="I2156" s="565"/>
      <c r="J2156" s="565"/>
      <c r="K2156" s="565"/>
      <c r="L2156" s="565"/>
      <c r="M2156" s="565"/>
      <c r="N2156" s="565"/>
      <c r="O2156" s="565"/>
      <c r="P2156" s="565"/>
    </row>
    <row r="2157" spans="1:16" ht="18">
      <c r="A2157" s="565"/>
      <c r="B2157" s="565"/>
      <c r="C2157" s="565"/>
      <c r="D2157" s="978"/>
      <c r="E2157" s="978"/>
      <c r="F2157" s="981"/>
      <c r="G2157" s="981"/>
      <c r="H2157" s="565"/>
      <c r="I2157" s="565"/>
      <c r="J2157" s="565"/>
      <c r="K2157" s="565"/>
      <c r="L2157" s="565"/>
      <c r="M2157" s="565"/>
      <c r="N2157" s="565"/>
      <c r="O2157" s="565"/>
      <c r="P2157" s="565"/>
    </row>
    <row r="2158" spans="1:16" ht="18">
      <c r="A2158" s="565"/>
      <c r="B2158" s="565"/>
      <c r="C2158" s="565"/>
      <c r="D2158" s="978"/>
      <c r="E2158" s="978"/>
      <c r="F2158" s="981"/>
      <c r="G2158" s="981"/>
      <c r="H2158" s="565"/>
      <c r="I2158" s="565"/>
      <c r="J2158" s="565"/>
      <c r="K2158" s="565"/>
      <c r="L2158" s="565"/>
      <c r="M2158" s="565"/>
      <c r="N2158" s="565"/>
      <c r="O2158" s="565"/>
      <c r="P2158" s="565"/>
    </row>
    <row r="2159" spans="1:16" ht="18">
      <c r="A2159" s="565"/>
      <c r="B2159" s="565"/>
      <c r="C2159" s="565"/>
      <c r="D2159" s="978"/>
      <c r="E2159" s="978"/>
      <c r="F2159" s="981"/>
      <c r="G2159" s="981"/>
      <c r="H2159" s="565"/>
      <c r="I2159" s="565"/>
      <c r="J2159" s="565"/>
      <c r="K2159" s="565"/>
      <c r="L2159" s="565"/>
      <c r="M2159" s="565"/>
      <c r="N2159" s="565"/>
      <c r="O2159" s="565"/>
      <c r="P2159" s="565"/>
    </row>
    <row r="2160" spans="1:16" ht="18">
      <c r="A2160" s="565"/>
      <c r="B2160" s="565"/>
      <c r="C2160" s="565"/>
      <c r="D2160" s="978"/>
      <c r="E2160" s="978"/>
      <c r="F2160" s="981"/>
      <c r="G2160" s="981"/>
      <c r="H2160" s="565"/>
      <c r="I2160" s="565"/>
      <c r="J2160" s="565"/>
      <c r="K2160" s="565"/>
      <c r="L2160" s="565"/>
      <c r="M2160" s="565"/>
      <c r="N2160" s="565"/>
      <c r="O2160" s="565"/>
      <c r="P2160" s="565"/>
    </row>
    <row r="2161" spans="1:16" ht="18">
      <c r="A2161" s="565"/>
      <c r="B2161" s="565"/>
      <c r="C2161" s="565"/>
      <c r="D2161" s="978"/>
      <c r="E2161" s="978"/>
      <c r="F2161" s="981"/>
      <c r="G2161" s="981"/>
      <c r="H2161" s="565"/>
      <c r="I2161" s="565"/>
      <c r="J2161" s="565"/>
      <c r="K2161" s="565"/>
      <c r="L2161" s="565"/>
      <c r="M2161" s="565"/>
      <c r="N2161" s="565"/>
      <c r="O2161" s="565"/>
      <c r="P2161" s="565"/>
    </row>
    <row r="2162" spans="1:16" ht="18">
      <c r="A2162" s="565"/>
      <c r="B2162" s="565"/>
      <c r="C2162" s="565"/>
      <c r="D2162" s="978"/>
      <c r="E2162" s="978"/>
      <c r="F2162" s="981"/>
      <c r="G2162" s="981"/>
      <c r="H2162" s="565"/>
      <c r="I2162" s="565"/>
      <c r="J2162" s="565"/>
      <c r="K2162" s="565"/>
      <c r="L2162" s="565"/>
      <c r="M2162" s="565"/>
      <c r="N2162" s="565"/>
      <c r="O2162" s="565"/>
      <c r="P2162" s="565"/>
    </row>
    <row r="2163" spans="1:16" ht="18">
      <c r="A2163" s="565"/>
      <c r="B2163" s="565"/>
      <c r="C2163" s="565"/>
      <c r="D2163" s="978"/>
      <c r="E2163" s="978"/>
      <c r="F2163" s="981"/>
      <c r="G2163" s="981"/>
      <c r="H2163" s="565"/>
      <c r="I2163" s="565"/>
      <c r="J2163" s="565"/>
      <c r="K2163" s="565"/>
      <c r="L2163" s="565"/>
      <c r="M2163" s="565"/>
      <c r="N2163" s="565"/>
      <c r="O2163" s="565"/>
      <c r="P2163" s="565"/>
    </row>
    <row r="2164" spans="1:16" ht="18">
      <c r="A2164" s="565"/>
      <c r="B2164" s="565"/>
      <c r="C2164" s="565"/>
      <c r="D2164" s="978"/>
      <c r="E2164" s="978"/>
      <c r="F2164" s="981"/>
      <c r="G2164" s="981"/>
      <c r="H2164" s="565"/>
      <c r="I2164" s="565"/>
      <c r="J2164" s="565"/>
      <c r="K2164" s="565"/>
      <c r="L2164" s="565"/>
      <c r="M2164" s="565"/>
      <c r="N2164" s="565"/>
      <c r="O2164" s="565"/>
      <c r="P2164" s="565"/>
    </row>
    <row r="2165" spans="1:16" ht="18">
      <c r="A2165" s="565"/>
      <c r="B2165" s="565"/>
      <c r="C2165" s="565"/>
      <c r="D2165" s="978"/>
      <c r="E2165" s="978"/>
      <c r="F2165" s="981"/>
      <c r="G2165" s="981"/>
      <c r="H2165" s="565"/>
      <c r="I2165" s="565"/>
      <c r="J2165" s="565"/>
      <c r="K2165" s="565"/>
      <c r="L2165" s="565"/>
      <c r="M2165" s="565"/>
      <c r="N2165" s="565"/>
      <c r="O2165" s="565"/>
      <c r="P2165" s="565"/>
    </row>
    <row r="2166" spans="1:16" ht="18">
      <c r="A2166" s="565"/>
      <c r="B2166" s="565"/>
      <c r="C2166" s="565"/>
      <c r="D2166" s="978"/>
      <c r="E2166" s="978"/>
      <c r="F2166" s="981"/>
      <c r="G2166" s="981"/>
      <c r="H2166" s="565"/>
      <c r="I2166" s="565"/>
      <c r="J2166" s="565"/>
      <c r="K2166" s="565"/>
      <c r="L2166" s="565"/>
      <c r="M2166" s="565"/>
      <c r="N2166" s="565"/>
      <c r="O2166" s="565"/>
      <c r="P2166" s="565"/>
    </row>
    <row r="2167" spans="1:16" ht="18">
      <c r="A2167" s="565"/>
      <c r="B2167" s="565"/>
      <c r="C2167" s="565"/>
      <c r="D2167" s="978"/>
      <c r="E2167" s="978"/>
      <c r="F2167" s="981"/>
      <c r="G2167" s="981"/>
      <c r="H2167" s="565"/>
      <c r="I2167" s="565"/>
      <c r="J2167" s="565"/>
      <c r="K2167" s="565"/>
      <c r="L2167" s="565"/>
      <c r="M2167" s="565"/>
      <c r="N2167" s="565"/>
      <c r="O2167" s="565"/>
      <c r="P2167" s="565"/>
    </row>
    <row r="2168" spans="1:16" ht="18">
      <c r="A2168" s="565"/>
      <c r="B2168" s="565"/>
      <c r="C2168" s="565"/>
      <c r="D2168" s="978"/>
      <c r="E2168" s="978"/>
      <c r="F2168" s="981"/>
      <c r="G2168" s="981"/>
      <c r="H2168" s="565"/>
      <c r="I2168" s="565"/>
      <c r="J2168" s="565"/>
      <c r="K2168" s="565"/>
      <c r="L2168" s="565"/>
      <c r="M2168" s="565"/>
      <c r="N2168" s="565"/>
      <c r="O2168" s="565"/>
      <c r="P2168" s="565"/>
    </row>
    <row r="2169" spans="1:16" ht="18">
      <c r="A2169" s="565"/>
      <c r="B2169" s="565"/>
      <c r="C2169" s="565"/>
      <c r="D2169" s="978"/>
      <c r="E2169" s="978"/>
      <c r="F2169" s="981"/>
      <c r="G2169" s="981"/>
      <c r="H2169" s="565"/>
      <c r="I2169" s="565"/>
      <c r="J2169" s="565"/>
      <c r="K2169" s="565"/>
      <c r="L2169" s="565"/>
      <c r="M2169" s="565"/>
      <c r="N2169" s="565"/>
      <c r="O2169" s="565"/>
      <c r="P2169" s="565"/>
    </row>
    <row r="2170" spans="1:16" ht="18">
      <c r="A2170" s="565"/>
      <c r="B2170" s="565"/>
      <c r="C2170" s="565"/>
      <c r="D2170" s="978"/>
      <c r="E2170" s="978"/>
      <c r="F2170" s="981"/>
      <c r="G2170" s="981"/>
      <c r="H2170" s="565"/>
      <c r="I2170" s="565"/>
      <c r="J2170" s="565"/>
      <c r="K2170" s="565"/>
      <c r="L2170" s="565"/>
      <c r="M2170" s="565"/>
      <c r="N2170" s="565"/>
      <c r="O2170" s="565"/>
      <c r="P2170" s="565"/>
    </row>
    <row r="2171" spans="1:16" ht="18">
      <c r="A2171" s="565"/>
      <c r="B2171" s="565"/>
      <c r="C2171" s="565"/>
      <c r="D2171" s="978"/>
      <c r="E2171" s="978"/>
      <c r="F2171" s="981"/>
      <c r="G2171" s="981"/>
      <c r="H2171" s="565"/>
      <c r="I2171" s="565"/>
      <c r="J2171" s="565"/>
      <c r="K2171" s="565"/>
      <c r="L2171" s="565"/>
      <c r="M2171" s="565"/>
      <c r="N2171" s="565"/>
      <c r="O2171" s="565"/>
      <c r="P2171" s="565"/>
    </row>
    <row r="2172" spans="1:16" ht="18">
      <c r="A2172" s="565"/>
      <c r="B2172" s="565"/>
      <c r="C2172" s="565"/>
      <c r="D2172" s="978"/>
      <c r="E2172" s="978"/>
      <c r="F2172" s="981"/>
      <c r="G2172" s="981"/>
      <c r="H2172" s="565"/>
      <c r="I2172" s="565"/>
      <c r="J2172" s="565"/>
      <c r="K2172" s="565"/>
      <c r="L2172" s="565"/>
      <c r="M2172" s="565"/>
      <c r="N2172" s="565"/>
      <c r="O2172" s="565"/>
      <c r="P2172" s="565"/>
    </row>
    <row r="2173" spans="1:16" ht="18">
      <c r="A2173" s="565"/>
      <c r="B2173" s="565"/>
      <c r="C2173" s="565"/>
      <c r="D2173" s="978"/>
      <c r="E2173" s="978"/>
      <c r="F2173" s="981"/>
      <c r="G2173" s="981"/>
      <c r="H2173" s="565"/>
      <c r="I2173" s="565"/>
      <c r="J2173" s="565"/>
      <c r="K2173" s="565"/>
      <c r="L2173" s="565"/>
      <c r="M2173" s="565"/>
      <c r="N2173" s="565"/>
      <c r="O2173" s="565"/>
      <c r="P2173" s="565"/>
    </row>
    <row r="2174" spans="1:16" ht="18">
      <c r="A2174" s="565"/>
      <c r="B2174" s="565"/>
      <c r="C2174" s="565"/>
      <c r="D2174" s="978"/>
      <c r="E2174" s="978"/>
      <c r="F2174" s="981"/>
      <c r="G2174" s="981"/>
      <c r="H2174" s="565"/>
      <c r="I2174" s="565"/>
      <c r="J2174" s="565"/>
      <c r="K2174" s="565"/>
      <c r="L2174" s="565"/>
      <c r="M2174" s="565"/>
      <c r="N2174" s="565"/>
      <c r="O2174" s="565"/>
      <c r="P2174" s="565"/>
    </row>
    <row r="2175" spans="1:16" ht="18">
      <c r="A2175" s="565"/>
      <c r="B2175" s="565"/>
      <c r="C2175" s="565"/>
      <c r="D2175" s="978"/>
      <c r="E2175" s="978"/>
      <c r="F2175" s="981"/>
      <c r="G2175" s="981"/>
      <c r="H2175" s="565"/>
      <c r="I2175" s="565"/>
      <c r="J2175" s="565"/>
      <c r="K2175" s="565"/>
      <c r="L2175" s="565"/>
      <c r="M2175" s="565"/>
      <c r="N2175" s="565"/>
      <c r="O2175" s="565"/>
      <c r="P2175" s="565"/>
    </row>
    <row r="2176" spans="1:16" ht="18">
      <c r="A2176" s="565"/>
      <c r="B2176" s="565"/>
      <c r="C2176" s="565"/>
      <c r="D2176" s="978"/>
      <c r="E2176" s="978"/>
      <c r="F2176" s="981"/>
      <c r="G2176" s="981"/>
      <c r="H2176" s="565"/>
      <c r="I2176" s="565"/>
      <c r="J2176" s="565"/>
      <c r="K2176" s="565"/>
      <c r="L2176" s="565"/>
      <c r="M2176" s="565"/>
      <c r="N2176" s="565"/>
      <c r="O2176" s="565"/>
      <c r="P2176" s="565"/>
    </row>
    <row r="2177" spans="1:16" ht="18">
      <c r="A2177" s="565"/>
      <c r="B2177" s="565"/>
      <c r="C2177" s="565"/>
      <c r="D2177" s="978"/>
      <c r="E2177" s="978"/>
      <c r="F2177" s="981"/>
      <c r="G2177" s="981"/>
      <c r="H2177" s="565"/>
      <c r="I2177" s="565"/>
      <c r="J2177" s="565"/>
      <c r="K2177" s="565"/>
      <c r="L2177" s="565"/>
      <c r="M2177" s="565"/>
      <c r="N2177" s="565"/>
      <c r="O2177" s="565"/>
      <c r="P2177" s="565"/>
    </row>
    <row r="2178" spans="1:16" ht="18">
      <c r="A2178" s="565"/>
      <c r="B2178" s="565"/>
      <c r="C2178" s="565"/>
      <c r="D2178" s="978"/>
      <c r="E2178" s="978"/>
      <c r="F2178" s="981"/>
      <c r="G2178" s="981"/>
      <c r="H2178" s="565"/>
      <c r="I2178" s="565"/>
      <c r="J2178" s="565"/>
      <c r="K2178" s="565"/>
      <c r="L2178" s="565"/>
      <c r="M2178" s="565"/>
      <c r="N2178" s="565"/>
      <c r="O2178" s="565"/>
      <c r="P2178" s="565"/>
    </row>
    <row r="2179" spans="1:16" ht="18">
      <c r="A2179" s="565"/>
      <c r="B2179" s="565"/>
      <c r="C2179" s="565"/>
      <c r="D2179" s="978"/>
      <c r="E2179" s="978"/>
      <c r="F2179" s="981"/>
      <c r="G2179" s="981"/>
      <c r="H2179" s="565"/>
      <c r="I2179" s="565"/>
      <c r="J2179" s="565"/>
      <c r="K2179" s="565"/>
      <c r="L2179" s="565"/>
      <c r="M2179" s="565"/>
      <c r="N2179" s="565"/>
      <c r="O2179" s="565"/>
      <c r="P2179" s="565"/>
    </row>
    <row r="2180" spans="1:16" ht="18">
      <c r="A2180" s="565"/>
      <c r="B2180" s="565"/>
      <c r="C2180" s="565"/>
      <c r="D2180" s="978"/>
      <c r="E2180" s="978"/>
      <c r="F2180" s="981"/>
      <c r="G2180" s="981"/>
      <c r="H2180" s="565"/>
      <c r="I2180" s="565"/>
      <c r="J2180" s="565"/>
      <c r="K2180" s="565"/>
      <c r="L2180" s="565"/>
      <c r="M2180" s="565"/>
      <c r="N2180" s="565"/>
      <c r="O2180" s="565"/>
      <c r="P2180" s="565"/>
    </row>
    <row r="2181" spans="1:16" ht="18">
      <c r="A2181" s="565"/>
      <c r="B2181" s="565"/>
      <c r="C2181" s="565"/>
      <c r="D2181" s="978"/>
      <c r="E2181" s="978"/>
      <c r="F2181" s="981"/>
      <c r="G2181" s="981"/>
      <c r="H2181" s="565"/>
      <c r="I2181" s="565"/>
      <c r="J2181" s="565"/>
      <c r="K2181" s="565"/>
      <c r="L2181" s="565"/>
      <c r="M2181" s="565"/>
      <c r="N2181" s="565"/>
      <c r="O2181" s="565"/>
      <c r="P2181" s="565"/>
    </row>
    <row r="2182" spans="1:16" ht="18">
      <c r="A2182" s="565"/>
      <c r="B2182" s="565"/>
      <c r="C2182" s="565"/>
      <c r="D2182" s="978"/>
      <c r="E2182" s="978"/>
      <c r="F2182" s="981"/>
      <c r="G2182" s="981"/>
      <c r="H2182" s="565"/>
      <c r="I2182" s="565"/>
      <c r="J2182" s="565"/>
      <c r="K2182" s="565"/>
      <c r="L2182" s="565"/>
      <c r="M2182" s="565"/>
      <c r="N2182" s="565"/>
      <c r="O2182" s="565"/>
      <c r="P2182" s="565"/>
    </row>
    <row r="2183" spans="1:16" ht="18">
      <c r="A2183" s="565"/>
      <c r="B2183" s="565"/>
      <c r="C2183" s="565"/>
      <c r="D2183" s="978"/>
      <c r="E2183" s="978"/>
      <c r="F2183" s="981"/>
      <c r="G2183" s="981"/>
      <c r="H2183" s="565"/>
      <c r="I2183" s="565"/>
      <c r="J2183" s="565"/>
      <c r="K2183" s="565"/>
      <c r="L2183" s="565"/>
      <c r="M2183" s="565"/>
      <c r="N2183" s="565"/>
      <c r="O2183" s="565"/>
      <c r="P2183" s="565"/>
    </row>
    <row r="2184" spans="1:16" ht="18">
      <c r="A2184" s="565"/>
      <c r="B2184" s="565"/>
      <c r="C2184" s="565"/>
      <c r="D2184" s="978"/>
      <c r="E2184" s="978"/>
      <c r="F2184" s="981"/>
      <c r="G2184" s="981"/>
      <c r="H2184" s="565"/>
      <c r="I2184" s="565"/>
      <c r="J2184" s="565"/>
      <c r="K2184" s="565"/>
      <c r="L2184" s="565"/>
      <c r="M2184" s="565"/>
      <c r="N2184" s="565"/>
      <c r="O2184" s="565"/>
      <c r="P2184" s="565"/>
    </row>
    <row r="2185" spans="1:16" ht="18">
      <c r="A2185" s="565"/>
      <c r="B2185" s="565"/>
      <c r="C2185" s="565"/>
      <c r="D2185" s="978"/>
      <c r="E2185" s="978"/>
      <c r="F2185" s="981"/>
      <c r="G2185" s="981"/>
      <c r="H2185" s="565"/>
      <c r="I2185" s="565"/>
      <c r="J2185" s="565"/>
      <c r="K2185" s="565"/>
      <c r="L2185" s="565"/>
      <c r="M2185" s="565"/>
      <c r="N2185" s="565"/>
      <c r="O2185" s="565"/>
      <c r="P2185" s="565"/>
    </row>
    <row r="2186" spans="1:16" ht="18">
      <c r="A2186" s="565"/>
      <c r="B2186" s="565"/>
      <c r="C2186" s="565"/>
      <c r="D2186" s="978"/>
      <c r="E2186" s="978"/>
      <c r="F2186" s="981"/>
      <c r="G2186" s="981"/>
      <c r="H2186" s="565"/>
      <c r="I2186" s="565"/>
      <c r="J2186" s="565"/>
      <c r="K2186" s="565"/>
      <c r="L2186" s="565"/>
      <c r="M2186" s="565"/>
      <c r="N2186" s="565"/>
      <c r="O2186" s="565"/>
      <c r="P2186" s="565"/>
    </row>
    <row r="2187" spans="1:16" ht="18">
      <c r="A2187" s="565"/>
      <c r="B2187" s="565"/>
      <c r="C2187" s="565"/>
      <c r="D2187" s="978"/>
      <c r="E2187" s="978"/>
      <c r="F2187" s="981"/>
      <c r="G2187" s="981"/>
      <c r="H2187" s="565"/>
      <c r="I2187" s="565"/>
      <c r="J2187" s="565"/>
      <c r="K2187" s="565"/>
      <c r="L2187" s="565"/>
      <c r="M2187" s="565"/>
      <c r="N2187" s="565"/>
      <c r="O2187" s="565"/>
      <c r="P2187" s="565"/>
    </row>
    <row r="2188" spans="1:16" ht="18">
      <c r="A2188" s="565"/>
      <c r="B2188" s="565"/>
      <c r="C2188" s="565"/>
      <c r="D2188" s="978"/>
      <c r="E2188" s="978"/>
      <c r="F2188" s="981"/>
      <c r="G2188" s="981"/>
      <c r="H2188" s="565"/>
      <c r="I2188" s="565"/>
      <c r="J2188" s="565"/>
      <c r="K2188" s="565"/>
      <c r="L2188" s="565"/>
      <c r="M2188" s="565"/>
      <c r="N2188" s="565"/>
      <c r="O2188" s="565"/>
      <c r="P2188" s="565"/>
    </row>
    <row r="2189" spans="1:16" ht="18">
      <c r="A2189" s="565"/>
      <c r="B2189" s="565"/>
      <c r="C2189" s="565"/>
      <c r="D2189" s="978"/>
      <c r="E2189" s="978"/>
      <c r="F2189" s="981"/>
      <c r="G2189" s="981"/>
      <c r="H2189" s="565"/>
      <c r="I2189" s="565"/>
      <c r="J2189" s="565"/>
      <c r="K2189" s="565"/>
      <c r="L2189" s="565"/>
      <c r="M2189" s="565"/>
      <c r="N2189" s="565"/>
      <c r="O2189" s="565"/>
      <c r="P2189" s="565"/>
    </row>
    <row r="2190" spans="1:16" ht="18">
      <c r="A2190" s="565"/>
      <c r="B2190" s="565"/>
      <c r="C2190" s="565"/>
      <c r="D2190" s="978"/>
      <c r="E2190" s="978"/>
      <c r="F2190" s="981"/>
      <c r="G2190" s="981"/>
      <c r="H2190" s="565"/>
      <c r="I2190" s="565"/>
      <c r="J2190" s="565"/>
      <c r="K2190" s="565"/>
      <c r="L2190" s="565"/>
      <c r="M2190" s="565"/>
      <c r="N2190" s="565"/>
      <c r="O2190" s="565"/>
      <c r="P2190" s="565"/>
    </row>
    <row r="2191" spans="1:16" ht="18">
      <c r="A2191" s="565"/>
      <c r="B2191" s="565"/>
      <c r="C2191" s="565"/>
      <c r="D2191" s="978"/>
      <c r="E2191" s="978"/>
      <c r="F2191" s="981"/>
      <c r="G2191" s="981"/>
      <c r="H2191" s="565"/>
      <c r="I2191" s="565"/>
      <c r="J2191" s="565"/>
      <c r="K2191" s="565"/>
      <c r="L2191" s="565"/>
      <c r="M2191" s="565"/>
      <c r="N2191" s="565"/>
      <c r="O2191" s="565"/>
      <c r="P2191" s="565"/>
    </row>
    <row r="2192" spans="1:16" ht="18">
      <c r="A2192" s="565"/>
      <c r="B2192" s="565"/>
      <c r="C2192" s="565"/>
      <c r="D2192" s="978"/>
      <c r="E2192" s="978"/>
      <c r="F2192" s="981"/>
      <c r="G2192" s="981"/>
      <c r="H2192" s="565"/>
      <c r="I2192" s="565"/>
      <c r="J2192" s="565"/>
      <c r="K2192" s="565"/>
      <c r="L2192" s="565"/>
      <c r="M2192" s="565"/>
      <c r="N2192" s="565"/>
      <c r="O2192" s="565"/>
      <c r="P2192" s="565"/>
    </row>
    <row r="2193" spans="1:16" ht="18">
      <c r="A2193" s="565"/>
      <c r="B2193" s="565"/>
      <c r="C2193" s="565"/>
      <c r="D2193" s="978"/>
      <c r="E2193" s="978"/>
      <c r="F2193" s="981"/>
      <c r="G2193" s="981"/>
      <c r="H2193" s="565"/>
      <c r="I2193" s="565"/>
      <c r="J2193" s="565"/>
      <c r="K2193" s="565"/>
      <c r="L2193" s="565"/>
      <c r="M2193" s="565"/>
      <c r="N2193" s="565"/>
      <c r="O2193" s="565"/>
      <c r="P2193" s="565"/>
    </row>
    <row r="2194" spans="1:16" ht="18">
      <c r="A2194" s="565"/>
      <c r="B2194" s="565"/>
      <c r="C2194" s="565"/>
      <c r="D2194" s="978"/>
      <c r="E2194" s="978"/>
      <c r="F2194" s="981"/>
      <c r="G2194" s="981"/>
      <c r="H2194" s="565"/>
      <c r="I2194" s="565"/>
      <c r="J2194" s="565"/>
      <c r="K2194" s="565"/>
      <c r="L2194" s="565"/>
      <c r="M2194" s="565"/>
      <c r="N2194" s="565"/>
      <c r="O2194" s="565"/>
      <c r="P2194" s="565"/>
    </row>
    <row r="2195" spans="1:16" ht="18">
      <c r="A2195" s="565"/>
      <c r="B2195" s="565"/>
      <c r="C2195" s="565"/>
      <c r="D2195" s="978"/>
      <c r="E2195" s="978"/>
      <c r="F2195" s="981"/>
      <c r="G2195" s="981"/>
      <c r="H2195" s="565"/>
      <c r="I2195" s="565"/>
      <c r="J2195" s="565"/>
      <c r="K2195" s="565"/>
      <c r="L2195" s="565"/>
      <c r="M2195" s="565"/>
      <c r="N2195" s="565"/>
      <c r="O2195" s="565"/>
      <c r="P2195" s="565"/>
    </row>
    <row r="2196" spans="1:16" ht="18">
      <c r="A2196" s="565"/>
      <c r="B2196" s="565"/>
      <c r="C2196" s="565"/>
      <c r="D2196" s="978"/>
      <c r="E2196" s="978"/>
      <c r="F2196" s="981"/>
      <c r="G2196" s="981"/>
      <c r="H2196" s="565"/>
      <c r="I2196" s="565"/>
      <c r="J2196" s="565"/>
      <c r="K2196" s="565"/>
      <c r="L2196" s="565"/>
      <c r="M2196" s="565"/>
      <c r="N2196" s="565"/>
      <c r="O2196" s="565"/>
      <c r="P2196" s="565"/>
    </row>
    <row r="2197" spans="1:16" ht="18">
      <c r="A2197" s="565"/>
      <c r="B2197" s="565"/>
      <c r="C2197" s="565"/>
      <c r="D2197" s="978"/>
      <c r="E2197" s="978"/>
      <c r="F2197" s="981"/>
      <c r="G2197" s="981"/>
      <c r="H2197" s="565"/>
      <c r="I2197" s="565"/>
      <c r="J2197" s="565"/>
      <c r="K2197" s="565"/>
      <c r="L2197" s="565"/>
      <c r="M2197" s="565"/>
      <c r="N2197" s="565"/>
      <c r="O2197" s="565"/>
      <c r="P2197" s="565"/>
    </row>
    <row r="2198" spans="1:16" ht="18">
      <c r="A2198" s="565"/>
      <c r="B2198" s="565"/>
      <c r="C2198" s="565"/>
      <c r="D2198" s="978"/>
      <c r="E2198" s="978"/>
      <c r="F2198" s="981"/>
      <c r="G2198" s="981"/>
      <c r="H2198" s="565"/>
      <c r="I2198" s="565"/>
      <c r="J2198" s="565"/>
      <c r="K2198" s="565"/>
      <c r="L2198" s="565"/>
      <c r="M2198" s="565"/>
      <c r="N2198" s="565"/>
      <c r="O2198" s="565"/>
      <c r="P2198" s="565"/>
    </row>
    <row r="2199" spans="1:16" ht="18">
      <c r="A2199" s="565"/>
      <c r="B2199" s="565"/>
      <c r="C2199" s="565"/>
      <c r="D2199" s="978"/>
      <c r="E2199" s="978"/>
      <c r="F2199" s="981"/>
      <c r="G2199" s="981"/>
      <c r="H2199" s="565"/>
      <c r="I2199" s="565"/>
      <c r="J2199" s="565"/>
      <c r="K2199" s="565"/>
      <c r="L2199" s="565"/>
      <c r="M2199" s="565"/>
      <c r="N2199" s="565"/>
      <c r="O2199" s="565"/>
      <c r="P2199" s="565"/>
    </row>
    <row r="2200" spans="1:16" ht="18">
      <c r="A2200" s="565"/>
      <c r="B2200" s="565"/>
      <c r="C2200" s="565"/>
      <c r="D2200" s="978"/>
      <c r="E2200" s="978"/>
      <c r="F2200" s="981"/>
      <c r="G2200" s="981"/>
      <c r="H2200" s="565"/>
      <c r="I2200" s="565"/>
      <c r="J2200" s="565"/>
      <c r="K2200" s="565"/>
      <c r="L2200" s="565"/>
      <c r="M2200" s="565"/>
      <c r="N2200" s="565"/>
      <c r="O2200" s="565"/>
      <c r="P2200" s="565"/>
    </row>
    <row r="2201" spans="1:16" ht="18">
      <c r="A2201" s="565"/>
      <c r="B2201" s="565"/>
      <c r="C2201" s="565"/>
      <c r="D2201" s="978"/>
      <c r="E2201" s="978"/>
      <c r="F2201" s="981"/>
      <c r="G2201" s="981"/>
      <c r="H2201" s="565"/>
      <c r="I2201" s="565"/>
      <c r="J2201" s="565"/>
      <c r="K2201" s="565"/>
      <c r="L2201" s="565"/>
      <c r="M2201" s="565"/>
      <c r="N2201" s="565"/>
      <c r="O2201" s="565"/>
      <c r="P2201" s="565"/>
    </row>
    <row r="2202" spans="1:16" ht="18">
      <c r="A2202" s="565"/>
      <c r="B2202" s="565"/>
      <c r="C2202" s="565"/>
      <c r="D2202" s="978"/>
      <c r="E2202" s="978"/>
      <c r="F2202" s="981"/>
      <c r="G2202" s="981"/>
      <c r="H2202" s="565"/>
      <c r="I2202" s="565"/>
      <c r="J2202" s="565"/>
      <c r="K2202" s="565"/>
      <c r="L2202" s="565"/>
      <c r="M2202" s="565"/>
      <c r="N2202" s="565"/>
      <c r="O2202" s="565"/>
      <c r="P2202" s="565"/>
    </row>
    <row r="2203" spans="1:16" ht="18">
      <c r="A2203" s="565"/>
      <c r="B2203" s="565"/>
      <c r="C2203" s="565"/>
      <c r="D2203" s="978"/>
      <c r="E2203" s="978"/>
      <c r="F2203" s="981"/>
      <c r="G2203" s="981"/>
      <c r="H2203" s="565"/>
      <c r="I2203" s="565"/>
      <c r="J2203" s="565"/>
      <c r="K2203" s="565"/>
      <c r="L2203" s="565"/>
      <c r="M2203" s="565"/>
      <c r="N2203" s="565"/>
      <c r="O2203" s="565"/>
      <c r="P2203" s="565"/>
    </row>
    <row r="2204" spans="1:16" ht="18">
      <c r="A2204" s="565"/>
      <c r="B2204" s="565"/>
      <c r="C2204" s="565"/>
      <c r="D2204" s="978"/>
      <c r="E2204" s="978"/>
      <c r="F2204" s="981"/>
      <c r="G2204" s="981"/>
      <c r="H2204" s="565"/>
      <c r="I2204" s="565"/>
      <c r="J2204" s="565"/>
      <c r="K2204" s="565"/>
      <c r="L2204" s="565"/>
      <c r="M2204" s="565"/>
      <c r="N2204" s="565"/>
      <c r="O2204" s="565"/>
      <c r="P2204" s="565"/>
    </row>
    <row r="2205" spans="1:16" ht="18">
      <c r="A2205" s="565"/>
      <c r="B2205" s="565"/>
      <c r="C2205" s="565"/>
      <c r="D2205" s="978"/>
      <c r="E2205" s="978"/>
      <c r="F2205" s="981"/>
      <c r="G2205" s="981"/>
      <c r="H2205" s="565"/>
      <c r="I2205" s="565"/>
      <c r="J2205" s="565"/>
      <c r="K2205" s="565"/>
      <c r="L2205" s="565"/>
      <c r="M2205" s="565"/>
      <c r="N2205" s="565"/>
      <c r="O2205" s="565"/>
      <c r="P2205" s="565"/>
    </row>
    <row r="2206" spans="1:16" ht="18">
      <c r="A2206" s="565"/>
      <c r="B2206" s="565"/>
      <c r="C2206" s="565"/>
      <c r="D2206" s="978"/>
      <c r="E2206" s="978"/>
      <c r="F2206" s="981"/>
      <c r="G2206" s="981"/>
      <c r="H2206" s="565"/>
      <c r="I2206" s="565"/>
      <c r="J2206" s="565"/>
      <c r="K2206" s="565"/>
      <c r="L2206" s="565"/>
      <c r="M2206" s="565"/>
      <c r="N2206" s="565"/>
      <c r="O2206" s="565"/>
      <c r="P2206" s="565"/>
    </row>
    <row r="2207" spans="1:16" ht="18">
      <c r="A2207" s="565"/>
      <c r="B2207" s="565"/>
      <c r="C2207" s="565"/>
      <c r="D2207" s="978"/>
      <c r="E2207" s="978"/>
      <c r="F2207" s="981"/>
      <c r="G2207" s="981"/>
      <c r="H2207" s="565"/>
      <c r="I2207" s="565"/>
      <c r="J2207" s="565"/>
      <c r="K2207" s="565"/>
      <c r="L2207" s="565"/>
      <c r="M2207" s="565"/>
      <c r="N2207" s="565"/>
      <c r="O2207" s="565"/>
      <c r="P2207" s="565"/>
    </row>
    <row r="2208" spans="1:16" ht="18">
      <c r="A2208" s="565"/>
      <c r="B2208" s="565"/>
      <c r="C2208" s="565"/>
      <c r="D2208" s="978"/>
      <c r="E2208" s="978"/>
      <c r="F2208" s="981"/>
      <c r="G2208" s="981"/>
      <c r="H2208" s="565"/>
      <c r="I2208" s="565"/>
      <c r="J2208" s="565"/>
      <c r="K2208" s="565"/>
      <c r="L2208" s="565"/>
      <c r="M2208" s="565"/>
      <c r="N2208" s="565"/>
      <c r="O2208" s="565"/>
      <c r="P2208" s="565"/>
    </row>
    <row r="2209" spans="1:16" ht="18">
      <c r="A2209" s="565"/>
      <c r="B2209" s="565"/>
      <c r="C2209" s="565"/>
      <c r="D2209" s="978"/>
      <c r="E2209" s="978"/>
      <c r="F2209" s="981"/>
      <c r="G2209" s="981"/>
      <c r="H2209" s="565"/>
      <c r="I2209" s="565"/>
      <c r="J2209" s="565"/>
      <c r="K2209" s="565"/>
      <c r="L2209" s="565"/>
      <c r="M2209" s="565"/>
      <c r="N2209" s="565"/>
      <c r="O2209" s="565"/>
      <c r="P2209" s="565"/>
    </row>
    <row r="2210" spans="1:16" ht="18">
      <c r="A2210" s="565"/>
      <c r="B2210" s="565"/>
      <c r="C2210" s="565"/>
      <c r="D2210" s="978"/>
      <c r="E2210" s="978"/>
      <c r="F2210" s="981"/>
      <c r="G2210" s="981"/>
      <c r="H2210" s="565"/>
      <c r="I2210" s="565"/>
      <c r="J2210" s="565"/>
      <c r="K2210" s="565"/>
      <c r="L2210" s="565"/>
      <c r="M2210" s="565"/>
      <c r="N2210" s="565"/>
      <c r="O2210" s="565"/>
      <c r="P2210" s="565"/>
    </row>
    <row r="2211" spans="1:16" ht="18">
      <c r="A2211" s="565"/>
      <c r="B2211" s="565"/>
      <c r="C2211" s="565"/>
      <c r="D2211" s="978"/>
      <c r="E2211" s="978"/>
      <c r="F2211" s="981"/>
      <c r="G2211" s="981"/>
      <c r="H2211" s="565"/>
      <c r="I2211" s="565"/>
      <c r="J2211" s="565"/>
      <c r="K2211" s="565"/>
      <c r="L2211" s="565"/>
      <c r="M2211" s="565"/>
      <c r="N2211" s="565"/>
      <c r="O2211" s="565"/>
      <c r="P2211" s="565"/>
    </row>
    <row r="2212" spans="1:16" ht="18">
      <c r="A2212" s="565"/>
      <c r="B2212" s="565"/>
      <c r="C2212" s="565"/>
      <c r="D2212" s="978"/>
      <c r="E2212" s="978"/>
      <c r="F2212" s="981"/>
      <c r="G2212" s="981"/>
      <c r="H2212" s="565"/>
      <c r="I2212" s="565"/>
      <c r="J2212" s="565"/>
      <c r="K2212" s="565"/>
      <c r="L2212" s="565"/>
      <c r="M2212" s="565"/>
      <c r="N2212" s="565"/>
      <c r="O2212" s="565"/>
      <c r="P2212" s="565"/>
    </row>
    <row r="2213" spans="1:16" ht="18">
      <c r="A2213" s="565"/>
      <c r="B2213" s="565"/>
      <c r="C2213" s="565"/>
      <c r="D2213" s="978"/>
      <c r="E2213" s="978"/>
      <c r="F2213" s="981"/>
      <c r="G2213" s="981"/>
      <c r="H2213" s="565"/>
      <c r="I2213" s="565"/>
      <c r="J2213" s="565"/>
      <c r="K2213" s="565"/>
      <c r="L2213" s="565"/>
      <c r="M2213" s="565"/>
      <c r="N2213" s="565"/>
      <c r="O2213" s="565"/>
      <c r="P2213" s="565"/>
    </row>
    <row r="2214" spans="1:16" ht="18">
      <c r="A2214" s="565"/>
      <c r="B2214" s="565"/>
      <c r="C2214" s="565"/>
      <c r="D2214" s="978"/>
      <c r="E2214" s="978"/>
      <c r="F2214" s="981"/>
      <c r="G2214" s="981"/>
      <c r="H2214" s="565"/>
      <c r="I2214" s="565"/>
      <c r="J2214" s="565"/>
      <c r="K2214" s="565"/>
      <c r="L2214" s="565"/>
      <c r="M2214" s="565"/>
      <c r="N2214" s="565"/>
      <c r="O2214" s="565"/>
      <c r="P2214" s="565"/>
    </row>
    <row r="2215" spans="1:16" ht="18">
      <c r="A2215" s="565"/>
      <c r="B2215" s="565"/>
      <c r="C2215" s="565"/>
      <c r="D2215" s="978"/>
      <c r="E2215" s="978"/>
      <c r="F2215" s="981"/>
      <c r="G2215" s="981"/>
      <c r="H2215" s="565"/>
      <c r="I2215" s="565"/>
      <c r="J2215" s="565"/>
      <c r="K2215" s="565"/>
      <c r="L2215" s="565"/>
      <c r="M2215" s="565"/>
      <c r="N2215" s="565"/>
      <c r="O2215" s="565"/>
      <c r="P2215" s="565"/>
    </row>
    <row r="2216" spans="1:16" ht="18">
      <c r="A2216" s="565"/>
      <c r="B2216" s="565"/>
      <c r="C2216" s="565"/>
      <c r="D2216" s="978"/>
      <c r="E2216" s="978"/>
      <c r="F2216" s="981"/>
      <c r="G2216" s="981"/>
      <c r="H2216" s="565"/>
      <c r="I2216" s="565"/>
      <c r="J2216" s="565"/>
      <c r="K2216" s="565"/>
      <c r="L2216" s="565"/>
      <c r="M2216" s="565"/>
      <c r="N2216" s="565"/>
      <c r="O2216" s="565"/>
      <c r="P2216" s="565"/>
    </row>
    <row r="2217" spans="1:16" ht="18">
      <c r="A2217" s="565"/>
      <c r="B2217" s="565"/>
      <c r="C2217" s="565"/>
      <c r="D2217" s="978"/>
      <c r="E2217" s="978"/>
      <c r="F2217" s="981"/>
      <c r="G2217" s="981"/>
      <c r="H2217" s="565"/>
      <c r="I2217" s="565"/>
      <c r="J2217" s="565"/>
      <c r="K2217" s="565"/>
      <c r="L2217" s="565"/>
      <c r="M2217" s="565"/>
      <c r="N2217" s="565"/>
      <c r="O2217" s="565"/>
      <c r="P2217" s="565"/>
    </row>
    <row r="2218" spans="1:16" ht="18">
      <c r="A2218" s="565"/>
      <c r="B2218" s="565"/>
      <c r="C2218" s="565"/>
      <c r="D2218" s="978"/>
      <c r="E2218" s="978"/>
      <c r="F2218" s="981"/>
      <c r="G2218" s="981"/>
      <c r="H2218" s="565"/>
      <c r="I2218" s="565"/>
      <c r="J2218" s="565"/>
      <c r="K2218" s="565"/>
      <c r="L2218" s="565"/>
      <c r="M2218" s="565"/>
      <c r="N2218" s="565"/>
      <c r="O2218" s="565"/>
      <c r="P2218" s="565"/>
    </row>
    <row r="2219" spans="1:16" ht="18">
      <c r="A2219" s="565"/>
      <c r="B2219" s="565"/>
      <c r="C2219" s="565"/>
      <c r="D2219" s="978"/>
      <c r="E2219" s="978"/>
      <c r="F2219" s="981"/>
      <c r="G2219" s="981"/>
      <c r="H2219" s="565"/>
      <c r="I2219" s="565"/>
      <c r="J2219" s="565"/>
      <c r="K2219" s="565"/>
      <c r="L2219" s="565"/>
      <c r="M2219" s="565"/>
      <c r="N2219" s="565"/>
      <c r="O2219" s="565"/>
      <c r="P2219" s="565"/>
    </row>
    <row r="2220" spans="1:16" ht="18">
      <c r="A2220" s="565"/>
      <c r="B2220" s="565"/>
      <c r="C2220" s="565"/>
      <c r="D2220" s="978"/>
      <c r="E2220" s="978"/>
      <c r="F2220" s="981"/>
      <c r="G2220" s="981"/>
      <c r="H2220" s="565"/>
      <c r="I2220" s="565"/>
      <c r="J2220" s="565"/>
      <c r="K2220" s="565"/>
      <c r="L2220" s="565"/>
      <c r="M2220" s="565"/>
      <c r="N2220" s="565"/>
      <c r="O2220" s="565"/>
      <c r="P2220" s="565"/>
    </row>
    <row r="2221" spans="1:16" ht="18">
      <c r="A2221" s="565"/>
      <c r="B2221" s="565"/>
      <c r="C2221" s="565"/>
      <c r="D2221" s="978"/>
      <c r="E2221" s="978"/>
      <c r="F2221" s="981"/>
      <c r="G2221" s="981"/>
      <c r="H2221" s="565"/>
      <c r="I2221" s="565"/>
      <c r="J2221" s="565"/>
      <c r="K2221" s="565"/>
      <c r="L2221" s="565"/>
      <c r="M2221" s="565"/>
      <c r="N2221" s="565"/>
      <c r="O2221" s="565"/>
      <c r="P2221" s="565"/>
    </row>
    <row r="2222" spans="1:16" ht="18">
      <c r="A2222" s="565"/>
      <c r="B2222" s="565"/>
      <c r="C2222" s="565"/>
      <c r="D2222" s="978"/>
      <c r="E2222" s="978"/>
      <c r="F2222" s="981"/>
      <c r="G2222" s="981"/>
      <c r="H2222" s="565"/>
      <c r="I2222" s="565"/>
      <c r="J2222" s="565"/>
      <c r="K2222" s="565"/>
      <c r="L2222" s="565"/>
      <c r="M2222" s="565"/>
      <c r="N2222" s="565"/>
      <c r="O2222" s="565"/>
      <c r="P2222" s="565"/>
    </row>
    <row r="2223" spans="1:16" ht="18">
      <c r="A2223" s="565"/>
      <c r="B2223" s="565"/>
      <c r="C2223" s="565"/>
      <c r="D2223" s="978"/>
      <c r="E2223" s="978"/>
      <c r="F2223" s="981"/>
      <c r="G2223" s="981"/>
      <c r="H2223" s="565"/>
      <c r="I2223" s="565"/>
      <c r="J2223" s="565"/>
      <c r="K2223" s="565"/>
      <c r="L2223" s="565"/>
      <c r="M2223" s="565"/>
      <c r="N2223" s="565"/>
      <c r="O2223" s="565"/>
      <c r="P2223" s="565"/>
    </row>
    <row r="2224" spans="1:16" ht="18">
      <c r="A2224" s="565"/>
      <c r="B2224" s="565"/>
      <c r="C2224" s="565"/>
      <c r="D2224" s="978"/>
      <c r="E2224" s="978"/>
      <c r="F2224" s="981"/>
      <c r="G2224" s="981"/>
      <c r="H2224" s="565"/>
      <c r="I2224" s="565"/>
      <c r="J2224" s="565"/>
      <c r="K2224" s="565"/>
      <c r="L2224" s="565"/>
      <c r="M2224" s="565"/>
      <c r="N2224" s="565"/>
      <c r="O2224" s="565"/>
      <c r="P2224" s="565"/>
    </row>
    <row r="2225" spans="1:16" ht="18">
      <c r="A2225" s="565"/>
      <c r="B2225" s="565"/>
      <c r="C2225" s="565"/>
      <c r="D2225" s="978"/>
      <c r="E2225" s="978"/>
      <c r="F2225" s="981"/>
      <c r="G2225" s="981"/>
      <c r="H2225" s="565"/>
      <c r="I2225" s="565"/>
      <c r="J2225" s="565"/>
      <c r="K2225" s="565"/>
      <c r="L2225" s="565"/>
      <c r="M2225" s="565"/>
      <c r="N2225" s="565"/>
      <c r="O2225" s="565"/>
      <c r="P2225" s="565"/>
    </row>
    <row r="2226" spans="1:16" ht="18">
      <c r="A2226" s="565"/>
      <c r="B2226" s="565"/>
      <c r="C2226" s="565"/>
      <c r="D2226" s="978"/>
      <c r="E2226" s="978"/>
      <c r="F2226" s="981"/>
      <c r="G2226" s="981"/>
      <c r="H2226" s="565"/>
      <c r="I2226" s="565"/>
      <c r="J2226" s="565"/>
      <c r="K2226" s="565"/>
      <c r="L2226" s="565"/>
      <c r="M2226" s="565"/>
      <c r="N2226" s="565"/>
      <c r="O2226" s="565"/>
      <c r="P2226" s="565"/>
    </row>
    <row r="2227" spans="1:16" ht="18">
      <c r="A2227" s="565"/>
      <c r="B2227" s="565"/>
      <c r="C2227" s="565"/>
      <c r="D2227" s="978"/>
      <c r="E2227" s="978"/>
      <c r="F2227" s="981"/>
      <c r="G2227" s="981"/>
      <c r="H2227" s="565"/>
      <c r="I2227" s="565"/>
      <c r="J2227" s="565"/>
      <c r="K2227" s="565"/>
      <c r="L2227" s="565"/>
      <c r="M2227" s="565"/>
      <c r="N2227" s="565"/>
      <c r="O2227" s="565"/>
      <c r="P2227" s="565"/>
    </row>
    <row r="2228" spans="1:16" ht="18">
      <c r="A2228" s="565"/>
      <c r="B2228" s="565"/>
      <c r="C2228" s="565"/>
      <c r="D2228" s="978"/>
      <c r="E2228" s="978"/>
      <c r="F2228" s="981"/>
      <c r="G2228" s="981"/>
      <c r="H2228" s="565"/>
      <c r="I2228" s="565"/>
      <c r="J2228" s="565"/>
      <c r="K2228" s="565"/>
      <c r="L2228" s="565"/>
      <c r="M2228" s="565"/>
      <c r="N2228" s="565"/>
      <c r="O2228" s="565"/>
      <c r="P2228" s="565"/>
    </row>
    <row r="2229" spans="1:16" ht="18">
      <c r="A2229" s="565"/>
      <c r="B2229" s="565"/>
      <c r="C2229" s="565"/>
      <c r="D2229" s="978"/>
      <c r="E2229" s="978"/>
      <c r="F2229" s="981"/>
      <c r="G2229" s="981"/>
      <c r="H2229" s="565"/>
      <c r="I2229" s="565"/>
      <c r="J2229" s="565"/>
      <c r="K2229" s="565"/>
      <c r="L2229" s="565"/>
      <c r="M2229" s="565"/>
      <c r="N2229" s="565"/>
      <c r="O2229" s="565"/>
      <c r="P2229" s="565"/>
    </row>
    <row r="2230" spans="1:16" ht="18">
      <c r="A2230" s="565"/>
      <c r="B2230" s="565"/>
      <c r="C2230" s="565"/>
      <c r="D2230" s="978"/>
      <c r="E2230" s="978"/>
      <c r="F2230" s="981"/>
      <c r="G2230" s="981"/>
      <c r="H2230" s="565"/>
      <c r="I2230" s="565"/>
      <c r="J2230" s="565"/>
      <c r="K2230" s="565"/>
      <c r="L2230" s="565"/>
      <c r="M2230" s="565"/>
      <c r="N2230" s="565"/>
      <c r="O2230" s="565"/>
      <c r="P2230" s="565"/>
    </row>
    <row r="2231" spans="1:16" ht="18">
      <c r="A2231" s="565"/>
      <c r="B2231" s="565"/>
      <c r="C2231" s="565"/>
      <c r="D2231" s="978"/>
      <c r="E2231" s="978"/>
      <c r="F2231" s="981"/>
      <c r="G2231" s="981"/>
      <c r="H2231" s="565"/>
      <c r="I2231" s="565"/>
      <c r="J2231" s="565"/>
      <c r="K2231" s="565"/>
      <c r="L2231" s="565"/>
      <c r="M2231" s="565"/>
      <c r="N2231" s="565"/>
      <c r="O2231" s="565"/>
      <c r="P2231" s="565"/>
    </row>
    <row r="2232" spans="1:16" ht="18">
      <c r="A2232" s="565"/>
      <c r="B2232" s="565"/>
      <c r="C2232" s="565"/>
      <c r="D2232" s="978"/>
      <c r="E2232" s="978"/>
      <c r="F2232" s="981"/>
      <c r="G2232" s="981"/>
      <c r="H2232" s="565"/>
      <c r="I2232" s="565"/>
      <c r="J2232" s="565"/>
      <c r="K2232" s="565"/>
      <c r="L2232" s="565"/>
      <c r="M2232" s="565"/>
      <c r="N2232" s="565"/>
      <c r="O2232" s="565"/>
      <c r="P2232" s="565"/>
    </row>
    <row r="2233" spans="1:16" ht="18">
      <c r="A2233" s="565"/>
      <c r="B2233" s="565"/>
      <c r="C2233" s="565"/>
      <c r="D2233" s="978"/>
      <c r="E2233" s="978"/>
      <c r="F2233" s="981"/>
      <c r="G2233" s="981"/>
      <c r="H2233" s="565"/>
      <c r="I2233" s="565"/>
      <c r="J2233" s="565"/>
      <c r="K2233" s="565"/>
      <c r="L2233" s="565"/>
      <c r="M2233" s="565"/>
      <c r="N2233" s="565"/>
      <c r="O2233" s="565"/>
      <c r="P2233" s="565"/>
    </row>
    <row r="2234" spans="1:16" ht="18">
      <c r="A2234" s="565"/>
      <c r="B2234" s="565"/>
      <c r="C2234" s="565"/>
      <c r="D2234" s="978"/>
      <c r="E2234" s="978"/>
      <c r="F2234" s="981"/>
      <c r="G2234" s="981"/>
      <c r="H2234" s="565"/>
      <c r="I2234" s="565"/>
      <c r="J2234" s="565"/>
      <c r="K2234" s="565"/>
      <c r="L2234" s="565"/>
      <c r="M2234" s="565"/>
      <c r="N2234" s="565"/>
      <c r="O2234" s="565"/>
      <c r="P2234" s="565"/>
    </row>
    <row r="2235" spans="1:16" ht="18">
      <c r="A2235" s="565"/>
      <c r="B2235" s="565"/>
      <c r="C2235" s="565"/>
      <c r="D2235" s="978"/>
      <c r="E2235" s="978"/>
      <c r="F2235" s="981"/>
      <c r="G2235" s="981"/>
      <c r="H2235" s="565"/>
      <c r="I2235" s="565"/>
      <c r="J2235" s="565"/>
      <c r="K2235" s="565"/>
      <c r="L2235" s="565"/>
      <c r="M2235" s="565"/>
      <c r="N2235" s="565"/>
      <c r="O2235" s="565"/>
      <c r="P2235" s="565"/>
    </row>
    <row r="2236" spans="1:16" ht="18">
      <c r="A2236" s="565"/>
      <c r="B2236" s="565"/>
      <c r="C2236" s="565"/>
      <c r="D2236" s="978"/>
      <c r="E2236" s="978"/>
      <c r="F2236" s="981"/>
      <c r="G2236" s="981"/>
      <c r="H2236" s="565"/>
      <c r="I2236" s="565"/>
      <c r="J2236" s="565"/>
      <c r="K2236" s="565"/>
      <c r="L2236" s="565"/>
      <c r="M2236" s="565"/>
      <c r="N2236" s="565"/>
      <c r="O2236" s="565"/>
      <c r="P2236" s="565"/>
    </row>
    <row r="2237" spans="1:16" ht="18">
      <c r="A2237" s="565"/>
      <c r="B2237" s="565"/>
      <c r="C2237" s="565"/>
      <c r="D2237" s="978"/>
      <c r="E2237" s="978"/>
      <c r="F2237" s="981"/>
      <c r="G2237" s="981"/>
      <c r="H2237" s="565"/>
      <c r="I2237" s="565"/>
      <c r="J2237" s="565"/>
      <c r="K2237" s="565"/>
      <c r="L2237" s="565"/>
      <c r="M2237" s="565"/>
      <c r="N2237" s="565"/>
      <c r="O2237" s="565"/>
      <c r="P2237" s="565"/>
    </row>
    <row r="2238" spans="1:16" ht="18">
      <c r="A2238" s="565"/>
      <c r="B2238" s="565"/>
      <c r="C2238" s="565"/>
      <c r="D2238" s="978"/>
      <c r="E2238" s="978"/>
      <c r="F2238" s="981"/>
      <c r="G2238" s="981"/>
      <c r="H2238" s="565"/>
      <c r="I2238" s="565"/>
      <c r="J2238" s="565"/>
      <c r="K2238" s="565"/>
      <c r="L2238" s="565"/>
      <c r="M2238" s="565"/>
      <c r="N2238" s="565"/>
      <c r="O2238" s="565"/>
      <c r="P2238" s="565"/>
    </row>
    <row r="2239" spans="1:16" ht="18">
      <c r="A2239" s="565"/>
      <c r="B2239" s="565"/>
      <c r="C2239" s="565"/>
      <c r="D2239" s="978"/>
      <c r="E2239" s="978"/>
      <c r="F2239" s="981"/>
      <c r="G2239" s="981"/>
      <c r="H2239" s="565"/>
      <c r="I2239" s="565"/>
      <c r="J2239" s="565"/>
      <c r="K2239" s="565"/>
      <c r="L2239" s="565"/>
      <c r="M2239" s="565"/>
      <c r="N2239" s="565"/>
      <c r="O2239" s="565"/>
      <c r="P2239" s="565"/>
    </row>
    <row r="2240" spans="1:16" ht="18">
      <c r="A2240" s="565"/>
      <c r="B2240" s="565"/>
      <c r="C2240" s="565"/>
      <c r="D2240" s="978"/>
      <c r="E2240" s="978"/>
      <c r="F2240" s="981"/>
      <c r="G2240" s="981"/>
      <c r="H2240" s="565"/>
      <c r="I2240" s="565"/>
      <c r="J2240" s="565"/>
      <c r="K2240" s="565"/>
      <c r="L2240" s="565"/>
      <c r="M2240" s="565"/>
      <c r="N2240" s="565"/>
      <c r="O2240" s="565"/>
      <c r="P2240" s="565"/>
    </row>
    <row r="2241" spans="1:16" ht="18">
      <c r="A2241" s="565"/>
      <c r="B2241" s="565"/>
      <c r="C2241" s="565"/>
      <c r="D2241" s="978"/>
      <c r="E2241" s="978"/>
      <c r="F2241" s="981"/>
      <c r="G2241" s="981"/>
      <c r="H2241" s="565"/>
      <c r="I2241" s="565"/>
      <c r="J2241" s="565"/>
      <c r="K2241" s="565"/>
      <c r="L2241" s="565"/>
      <c r="M2241" s="565"/>
      <c r="N2241" s="565"/>
      <c r="O2241" s="565"/>
      <c r="P2241" s="565"/>
    </row>
    <row r="2242" spans="1:16" ht="18">
      <c r="A2242" s="565"/>
      <c r="B2242" s="565"/>
      <c r="C2242" s="565"/>
      <c r="D2242" s="978"/>
      <c r="E2242" s="978"/>
      <c r="F2242" s="981"/>
      <c r="G2242" s="981"/>
      <c r="H2242" s="565"/>
      <c r="I2242" s="565"/>
      <c r="J2242" s="565"/>
      <c r="K2242" s="565"/>
      <c r="L2242" s="565"/>
      <c r="M2242" s="565"/>
      <c r="N2242" s="565"/>
      <c r="O2242" s="565"/>
      <c r="P2242" s="565"/>
    </row>
    <row r="2243" spans="1:16" ht="18">
      <c r="A2243" s="565"/>
      <c r="B2243" s="565"/>
      <c r="C2243" s="565"/>
      <c r="D2243" s="978"/>
      <c r="E2243" s="978"/>
      <c r="F2243" s="981"/>
      <c r="G2243" s="981"/>
      <c r="H2243" s="565"/>
      <c r="I2243" s="565"/>
      <c r="J2243" s="565"/>
      <c r="K2243" s="565"/>
      <c r="L2243" s="565"/>
      <c r="M2243" s="565"/>
      <c r="N2243" s="565"/>
      <c r="O2243" s="565"/>
      <c r="P2243" s="565"/>
    </row>
    <row r="2244" spans="1:16" ht="18">
      <c r="A2244" s="565"/>
      <c r="B2244" s="565"/>
      <c r="C2244" s="565"/>
      <c r="D2244" s="978"/>
      <c r="E2244" s="978"/>
      <c r="F2244" s="981"/>
      <c r="G2244" s="981"/>
      <c r="H2244" s="565"/>
      <c r="I2244" s="565"/>
      <c r="J2244" s="565"/>
      <c r="K2244" s="565"/>
      <c r="L2244" s="565"/>
      <c r="M2244" s="565"/>
      <c r="N2244" s="565"/>
      <c r="O2244" s="565"/>
      <c r="P2244" s="565"/>
    </row>
    <row r="2245" spans="1:16" ht="18">
      <c r="A2245" s="565"/>
      <c r="B2245" s="565"/>
      <c r="C2245" s="565"/>
      <c r="D2245" s="978"/>
      <c r="E2245" s="978"/>
      <c r="F2245" s="981"/>
      <c r="G2245" s="981"/>
      <c r="H2245" s="565"/>
      <c r="I2245" s="565"/>
      <c r="J2245" s="565"/>
      <c r="K2245" s="565"/>
      <c r="L2245" s="565"/>
      <c r="M2245" s="565"/>
      <c r="N2245" s="565"/>
      <c r="O2245" s="565"/>
      <c r="P2245" s="565"/>
    </row>
    <row r="2246" spans="1:16" ht="18">
      <c r="A2246" s="565"/>
      <c r="B2246" s="565"/>
      <c r="C2246" s="565"/>
      <c r="D2246" s="978"/>
      <c r="E2246" s="978"/>
      <c r="F2246" s="981"/>
      <c r="G2246" s="981"/>
      <c r="H2246" s="565"/>
      <c r="I2246" s="565"/>
      <c r="J2246" s="565"/>
      <c r="K2246" s="565"/>
      <c r="L2246" s="565"/>
      <c r="M2246" s="565"/>
      <c r="N2246" s="565"/>
      <c r="O2246" s="565"/>
      <c r="P2246" s="565"/>
    </row>
    <row r="2247" spans="1:16" ht="18">
      <c r="A2247" s="565"/>
      <c r="B2247" s="565"/>
      <c r="C2247" s="565"/>
      <c r="D2247" s="978"/>
      <c r="E2247" s="978"/>
      <c r="F2247" s="981"/>
      <c r="G2247" s="981"/>
      <c r="H2247" s="565"/>
      <c r="I2247" s="565"/>
      <c r="J2247" s="565"/>
      <c r="K2247" s="565"/>
      <c r="L2247" s="565"/>
      <c r="M2247" s="565"/>
      <c r="N2247" s="565"/>
      <c r="O2247" s="565"/>
      <c r="P2247" s="565"/>
    </row>
    <row r="2248" spans="1:16" ht="18">
      <c r="A2248" s="565"/>
      <c r="B2248" s="565"/>
      <c r="C2248" s="565"/>
      <c r="D2248" s="978"/>
      <c r="E2248" s="978"/>
      <c r="F2248" s="981"/>
      <c r="G2248" s="981"/>
      <c r="H2248" s="565"/>
      <c r="I2248" s="565"/>
      <c r="J2248" s="565"/>
      <c r="K2248" s="565"/>
      <c r="L2248" s="565"/>
      <c r="M2248" s="565"/>
      <c r="N2248" s="565"/>
      <c r="O2248" s="565"/>
      <c r="P2248" s="565"/>
    </row>
    <row r="2249" spans="1:16" ht="18">
      <c r="A2249" s="565"/>
      <c r="B2249" s="565"/>
      <c r="C2249" s="565"/>
      <c r="D2249" s="978"/>
      <c r="E2249" s="978"/>
      <c r="F2249" s="981"/>
      <c r="G2249" s="981"/>
      <c r="H2249" s="565"/>
      <c r="I2249" s="565"/>
      <c r="J2249" s="565"/>
      <c r="K2249" s="565"/>
      <c r="L2249" s="565"/>
      <c r="M2249" s="565"/>
      <c r="N2249" s="565"/>
      <c r="O2249" s="565"/>
      <c r="P2249" s="565"/>
    </row>
    <row r="2250" spans="1:16" ht="18">
      <c r="A2250" s="565"/>
      <c r="B2250" s="565"/>
      <c r="C2250" s="565"/>
      <c r="D2250" s="978"/>
      <c r="E2250" s="978"/>
      <c r="F2250" s="981"/>
      <c r="G2250" s="981"/>
      <c r="H2250" s="565"/>
      <c r="I2250" s="565"/>
      <c r="J2250" s="565"/>
      <c r="K2250" s="565"/>
      <c r="L2250" s="565"/>
      <c r="M2250" s="565"/>
      <c r="N2250" s="565"/>
      <c r="O2250" s="565"/>
      <c r="P2250" s="565"/>
    </row>
    <row r="2251" spans="1:16" ht="18">
      <c r="A2251" s="565"/>
      <c r="B2251" s="565"/>
      <c r="C2251" s="565"/>
      <c r="D2251" s="978"/>
      <c r="E2251" s="978"/>
      <c r="F2251" s="981"/>
      <c r="G2251" s="981"/>
      <c r="H2251" s="565"/>
      <c r="I2251" s="565"/>
      <c r="J2251" s="565"/>
      <c r="K2251" s="565"/>
      <c r="L2251" s="565"/>
      <c r="M2251" s="565"/>
      <c r="N2251" s="565"/>
      <c r="O2251" s="565"/>
      <c r="P2251" s="565"/>
    </row>
    <row r="2252" spans="1:16" ht="18">
      <c r="A2252" s="565"/>
      <c r="B2252" s="565"/>
      <c r="C2252" s="565"/>
      <c r="D2252" s="978"/>
      <c r="E2252" s="978"/>
      <c r="F2252" s="981"/>
      <c r="G2252" s="981"/>
      <c r="H2252" s="565"/>
      <c r="I2252" s="565"/>
      <c r="J2252" s="565"/>
      <c r="K2252" s="565"/>
      <c r="L2252" s="565"/>
      <c r="M2252" s="565"/>
      <c r="N2252" s="565"/>
      <c r="O2252" s="565"/>
      <c r="P2252" s="565"/>
    </row>
    <row r="2253" spans="1:16" ht="18">
      <c r="A2253" s="565"/>
      <c r="B2253" s="565"/>
      <c r="C2253" s="565"/>
      <c r="D2253" s="978"/>
      <c r="E2253" s="978"/>
      <c r="F2253" s="981"/>
      <c r="G2253" s="981"/>
      <c r="H2253" s="565"/>
      <c r="I2253" s="565"/>
      <c r="J2253" s="565"/>
      <c r="K2253" s="565"/>
      <c r="L2253" s="565"/>
      <c r="M2253" s="565"/>
      <c r="N2253" s="565"/>
      <c r="O2253" s="565"/>
      <c r="P2253" s="565"/>
    </row>
    <row r="2254" spans="1:16" ht="18">
      <c r="A2254" s="565"/>
      <c r="B2254" s="565"/>
      <c r="C2254" s="565"/>
      <c r="D2254" s="978"/>
      <c r="E2254" s="978"/>
      <c r="F2254" s="981"/>
      <c r="G2254" s="981"/>
      <c r="H2254" s="565"/>
      <c r="I2254" s="565"/>
      <c r="J2254" s="565"/>
      <c r="K2254" s="565"/>
      <c r="L2254" s="565"/>
      <c r="M2254" s="565"/>
      <c r="N2254" s="565"/>
      <c r="O2254" s="565"/>
      <c r="P2254" s="565"/>
    </row>
    <row r="2255" spans="1:16" ht="18">
      <c r="A2255" s="565"/>
      <c r="B2255" s="565"/>
      <c r="C2255" s="565"/>
      <c r="D2255" s="978"/>
      <c r="E2255" s="978"/>
      <c r="F2255" s="981"/>
      <c r="G2255" s="981"/>
      <c r="H2255" s="565"/>
      <c r="I2255" s="565"/>
      <c r="J2255" s="565"/>
      <c r="K2255" s="565"/>
      <c r="L2255" s="565"/>
      <c r="M2255" s="565"/>
      <c r="N2255" s="565"/>
      <c r="O2255" s="565"/>
      <c r="P2255" s="565"/>
    </row>
    <row r="2256" spans="1:16" ht="18">
      <c r="A2256" s="565"/>
      <c r="B2256" s="565"/>
      <c r="C2256" s="565"/>
      <c r="D2256" s="978"/>
      <c r="E2256" s="978"/>
      <c r="F2256" s="981"/>
      <c r="G2256" s="981"/>
      <c r="H2256" s="565"/>
      <c r="I2256" s="565"/>
      <c r="J2256" s="565"/>
      <c r="K2256" s="565"/>
      <c r="L2256" s="565"/>
      <c r="M2256" s="565"/>
      <c r="N2256" s="565"/>
      <c r="O2256" s="565"/>
      <c r="P2256" s="565"/>
    </row>
    <row r="2257" spans="1:16" ht="18">
      <c r="A2257" s="565"/>
      <c r="B2257" s="565"/>
      <c r="C2257" s="565"/>
      <c r="D2257" s="978"/>
      <c r="E2257" s="978"/>
      <c r="F2257" s="981"/>
      <c r="G2257" s="981"/>
      <c r="H2257" s="565"/>
      <c r="I2257" s="565"/>
      <c r="J2257" s="565"/>
      <c r="K2257" s="565"/>
      <c r="L2257" s="565"/>
      <c r="M2257" s="565"/>
      <c r="N2257" s="565"/>
      <c r="O2257" s="565"/>
      <c r="P2257" s="565"/>
    </row>
    <row r="2258" spans="1:16" ht="18">
      <c r="A2258" s="565"/>
      <c r="B2258" s="565"/>
      <c r="C2258" s="565"/>
      <c r="D2258" s="978"/>
      <c r="E2258" s="978"/>
      <c r="F2258" s="981"/>
      <c r="G2258" s="981"/>
      <c r="H2258" s="565"/>
      <c r="I2258" s="565"/>
      <c r="J2258" s="565"/>
      <c r="K2258" s="565"/>
      <c r="L2258" s="565"/>
      <c r="M2258" s="565"/>
      <c r="N2258" s="565"/>
      <c r="O2258" s="565"/>
      <c r="P2258" s="565"/>
    </row>
    <row r="2259" spans="1:16" ht="18">
      <c r="A2259" s="565"/>
      <c r="B2259" s="565"/>
      <c r="C2259" s="565"/>
      <c r="D2259" s="978"/>
      <c r="E2259" s="978"/>
      <c r="F2259" s="981"/>
      <c r="G2259" s="981"/>
      <c r="H2259" s="565"/>
      <c r="I2259" s="565"/>
      <c r="J2259" s="565"/>
      <c r="K2259" s="565"/>
      <c r="L2259" s="565"/>
      <c r="M2259" s="565"/>
      <c r="N2259" s="565"/>
      <c r="O2259" s="565"/>
      <c r="P2259" s="565"/>
    </row>
    <row r="2260" spans="1:16" ht="18">
      <c r="A2260" s="565"/>
      <c r="B2260" s="565"/>
      <c r="C2260" s="565"/>
      <c r="D2260" s="978"/>
      <c r="E2260" s="978"/>
      <c r="F2260" s="981"/>
      <c r="G2260" s="981"/>
      <c r="H2260" s="565"/>
      <c r="I2260" s="565"/>
      <c r="J2260" s="565"/>
      <c r="K2260" s="565"/>
      <c r="L2260" s="565"/>
      <c r="M2260" s="565"/>
      <c r="N2260" s="565"/>
      <c r="O2260" s="565"/>
      <c r="P2260" s="565"/>
    </row>
    <row r="2261" spans="1:16" ht="18">
      <c r="A2261" s="565"/>
      <c r="B2261" s="565"/>
      <c r="C2261" s="565"/>
      <c r="D2261" s="978"/>
      <c r="E2261" s="978"/>
      <c r="F2261" s="981"/>
      <c r="G2261" s="981"/>
      <c r="H2261" s="565"/>
      <c r="I2261" s="565"/>
      <c r="J2261" s="565"/>
      <c r="K2261" s="565"/>
      <c r="L2261" s="565"/>
      <c r="M2261" s="565"/>
      <c r="N2261" s="565"/>
      <c r="O2261" s="565"/>
      <c r="P2261" s="565"/>
    </row>
    <row r="2262" spans="1:16" ht="18">
      <c r="A2262" s="565"/>
      <c r="B2262" s="565"/>
      <c r="C2262" s="565"/>
      <c r="D2262" s="978"/>
      <c r="E2262" s="978"/>
      <c r="F2262" s="981"/>
      <c r="G2262" s="981"/>
      <c r="H2262" s="565"/>
      <c r="I2262" s="565"/>
      <c r="J2262" s="565"/>
      <c r="K2262" s="565"/>
      <c r="L2262" s="565"/>
      <c r="M2262" s="565"/>
      <c r="N2262" s="565"/>
      <c r="O2262" s="565"/>
      <c r="P2262" s="565"/>
    </row>
    <row r="2263" spans="1:16" ht="18">
      <c r="A2263" s="565"/>
      <c r="B2263" s="565"/>
      <c r="C2263" s="565"/>
      <c r="D2263" s="978"/>
      <c r="E2263" s="978"/>
      <c r="F2263" s="981"/>
      <c r="G2263" s="981"/>
      <c r="H2263" s="565"/>
      <c r="I2263" s="565"/>
      <c r="J2263" s="565"/>
      <c r="K2263" s="565"/>
      <c r="L2263" s="565"/>
      <c r="M2263" s="565"/>
      <c r="N2263" s="565"/>
      <c r="O2263" s="565"/>
      <c r="P2263" s="565"/>
    </row>
    <row r="2264" spans="1:16" ht="18">
      <c r="A2264" s="565"/>
      <c r="B2264" s="565"/>
      <c r="C2264" s="565"/>
      <c r="D2264" s="978"/>
      <c r="E2264" s="978"/>
      <c r="F2264" s="981"/>
      <c r="G2264" s="981"/>
      <c r="H2264" s="565"/>
      <c r="I2264" s="565"/>
      <c r="J2264" s="565"/>
      <c r="K2264" s="565"/>
      <c r="L2264" s="565"/>
      <c r="M2264" s="565"/>
      <c r="N2264" s="565"/>
      <c r="O2264" s="565"/>
      <c r="P2264" s="565"/>
    </row>
    <row r="2265" spans="1:16" ht="18">
      <c r="A2265" s="565"/>
      <c r="B2265" s="565"/>
      <c r="C2265" s="565"/>
      <c r="D2265" s="978"/>
      <c r="E2265" s="978"/>
      <c r="F2265" s="981"/>
      <c r="G2265" s="981"/>
      <c r="H2265" s="565"/>
      <c r="I2265" s="565"/>
      <c r="J2265" s="565"/>
      <c r="K2265" s="565"/>
      <c r="L2265" s="565"/>
      <c r="M2265" s="565"/>
      <c r="N2265" s="565"/>
      <c r="O2265" s="565"/>
      <c r="P2265" s="565"/>
    </row>
    <row r="2266" spans="1:16" ht="18">
      <c r="A2266" s="565"/>
      <c r="B2266" s="565"/>
      <c r="C2266" s="565"/>
      <c r="D2266" s="978"/>
      <c r="E2266" s="978"/>
      <c r="F2266" s="981"/>
      <c r="G2266" s="981"/>
      <c r="H2266" s="565"/>
      <c r="I2266" s="565"/>
      <c r="J2266" s="565"/>
      <c r="K2266" s="565"/>
      <c r="L2266" s="565"/>
      <c r="M2266" s="565"/>
      <c r="N2266" s="565"/>
      <c r="O2266" s="565"/>
      <c r="P2266" s="565"/>
    </row>
    <row r="2267" spans="1:16" ht="18">
      <c r="A2267" s="565"/>
      <c r="B2267" s="565"/>
      <c r="C2267" s="565"/>
      <c r="D2267" s="978"/>
      <c r="E2267" s="978"/>
      <c r="F2267" s="981"/>
      <c r="G2267" s="981"/>
      <c r="H2267" s="565"/>
      <c r="I2267" s="565"/>
      <c r="J2267" s="565"/>
      <c r="K2267" s="565"/>
      <c r="L2267" s="565"/>
      <c r="M2267" s="565"/>
      <c r="N2267" s="565"/>
      <c r="O2267" s="565"/>
      <c r="P2267" s="565"/>
    </row>
    <row r="2268" spans="1:16" ht="18">
      <c r="A2268" s="565"/>
      <c r="B2268" s="565"/>
      <c r="C2268" s="565"/>
      <c r="D2268" s="978"/>
      <c r="E2268" s="978"/>
      <c r="F2268" s="981"/>
      <c r="G2268" s="981"/>
      <c r="H2268" s="565"/>
      <c r="I2268" s="565"/>
      <c r="J2268" s="565"/>
      <c r="K2268" s="565"/>
      <c r="L2268" s="565"/>
      <c r="M2268" s="565"/>
      <c r="N2268" s="565"/>
      <c r="O2268" s="565"/>
      <c r="P2268" s="565"/>
    </row>
    <row r="2269" spans="1:16" ht="18">
      <c r="A2269" s="565"/>
      <c r="B2269" s="565"/>
      <c r="C2269" s="565"/>
      <c r="D2269" s="978"/>
      <c r="E2269" s="978"/>
      <c r="F2269" s="981"/>
      <c r="G2269" s="981"/>
      <c r="H2269" s="565"/>
      <c r="I2269" s="565"/>
      <c r="J2269" s="565"/>
      <c r="K2269" s="565"/>
      <c r="L2269" s="565"/>
      <c r="M2269" s="565"/>
      <c r="N2269" s="565"/>
      <c r="O2269" s="565"/>
      <c r="P2269" s="565"/>
    </row>
    <row r="2270" spans="1:16" ht="18">
      <c r="A2270" s="565"/>
      <c r="B2270" s="565"/>
      <c r="C2270" s="565"/>
      <c r="D2270" s="978"/>
      <c r="E2270" s="978"/>
      <c r="F2270" s="981"/>
      <c r="G2270" s="981"/>
      <c r="H2270" s="565"/>
      <c r="I2270" s="565"/>
      <c r="J2270" s="565"/>
      <c r="K2270" s="565"/>
      <c r="L2270" s="565"/>
      <c r="M2270" s="565"/>
      <c r="N2270" s="565"/>
      <c r="O2270" s="565"/>
      <c r="P2270" s="565"/>
    </row>
    <row r="2271" spans="1:16" ht="18">
      <c r="A2271" s="565"/>
      <c r="B2271" s="565"/>
      <c r="C2271" s="565"/>
      <c r="D2271" s="978"/>
      <c r="E2271" s="978"/>
      <c r="F2271" s="981"/>
      <c r="G2271" s="981"/>
      <c r="H2271" s="565"/>
      <c r="I2271" s="565"/>
      <c r="J2271" s="565"/>
      <c r="K2271" s="565"/>
      <c r="L2271" s="565"/>
      <c r="M2271" s="565"/>
      <c r="N2271" s="565"/>
      <c r="O2271" s="565"/>
      <c r="P2271" s="565"/>
    </row>
    <row r="2272" spans="1:16" ht="18">
      <c r="A2272" s="565"/>
      <c r="B2272" s="565"/>
      <c r="C2272" s="565"/>
      <c r="D2272" s="978"/>
      <c r="E2272" s="978"/>
      <c r="F2272" s="981"/>
      <c r="G2272" s="981"/>
      <c r="H2272" s="565"/>
      <c r="I2272" s="565"/>
      <c r="J2272" s="565"/>
      <c r="K2272" s="565"/>
      <c r="L2272" s="565"/>
      <c r="M2272" s="565"/>
      <c r="N2272" s="565"/>
      <c r="O2272" s="565"/>
      <c r="P2272" s="565"/>
    </row>
    <row r="2273" spans="1:16" ht="18">
      <c r="A2273" s="565"/>
      <c r="B2273" s="565"/>
      <c r="C2273" s="565"/>
      <c r="D2273" s="978"/>
      <c r="E2273" s="978"/>
      <c r="F2273" s="981"/>
      <c r="G2273" s="981"/>
      <c r="H2273" s="565"/>
      <c r="I2273" s="565"/>
      <c r="J2273" s="565"/>
      <c r="K2273" s="565"/>
      <c r="L2273" s="565"/>
      <c r="M2273" s="565"/>
      <c r="N2273" s="565"/>
      <c r="O2273" s="565"/>
      <c r="P2273" s="565"/>
    </row>
    <row r="2274" spans="1:16" ht="18">
      <c r="A2274" s="565"/>
      <c r="B2274" s="565"/>
      <c r="C2274" s="565"/>
      <c r="D2274" s="978"/>
      <c r="E2274" s="978"/>
      <c r="F2274" s="981"/>
      <c r="G2274" s="981"/>
      <c r="H2274" s="565"/>
      <c r="I2274" s="565"/>
      <c r="J2274" s="565"/>
      <c r="K2274" s="565"/>
      <c r="L2274" s="565"/>
      <c r="M2274" s="565"/>
      <c r="N2274" s="565"/>
      <c r="O2274" s="565"/>
      <c r="P2274" s="565"/>
    </row>
    <row r="2275" spans="1:16" ht="18">
      <c r="A2275" s="565"/>
      <c r="B2275" s="565"/>
      <c r="C2275" s="565"/>
      <c r="D2275" s="978"/>
      <c r="E2275" s="978"/>
      <c r="F2275" s="981"/>
      <c r="G2275" s="981"/>
      <c r="H2275" s="565"/>
      <c r="I2275" s="565"/>
      <c r="J2275" s="565"/>
      <c r="K2275" s="565"/>
      <c r="L2275" s="565"/>
      <c r="M2275" s="565"/>
      <c r="N2275" s="565"/>
      <c r="O2275" s="565"/>
      <c r="P2275" s="565"/>
    </row>
    <row r="2276" spans="1:16" ht="18">
      <c r="A2276" s="565"/>
      <c r="B2276" s="565"/>
      <c r="C2276" s="565"/>
      <c r="D2276" s="978"/>
      <c r="E2276" s="978"/>
      <c r="F2276" s="981"/>
      <c r="G2276" s="981"/>
      <c r="H2276" s="565"/>
      <c r="I2276" s="565"/>
      <c r="J2276" s="565"/>
      <c r="K2276" s="565"/>
      <c r="L2276" s="565"/>
      <c r="M2276" s="565"/>
      <c r="N2276" s="565"/>
      <c r="O2276" s="565"/>
      <c r="P2276" s="565"/>
    </row>
    <row r="2277" spans="1:16" ht="18">
      <c r="A2277" s="565"/>
      <c r="B2277" s="565"/>
      <c r="C2277" s="565"/>
      <c r="D2277" s="978"/>
      <c r="E2277" s="978"/>
      <c r="F2277" s="981"/>
      <c r="G2277" s="981"/>
      <c r="H2277" s="565"/>
      <c r="I2277" s="565"/>
      <c r="J2277" s="565"/>
      <c r="K2277" s="565"/>
      <c r="L2277" s="565"/>
      <c r="M2277" s="565"/>
      <c r="N2277" s="565"/>
      <c r="O2277" s="565"/>
      <c r="P2277" s="565"/>
    </row>
    <row r="2278" spans="1:16" ht="18">
      <c r="A2278" s="565"/>
      <c r="B2278" s="565"/>
      <c r="C2278" s="565"/>
      <c r="D2278" s="978"/>
      <c r="E2278" s="978"/>
      <c r="F2278" s="981"/>
      <c r="G2278" s="981"/>
      <c r="H2278" s="565"/>
      <c r="I2278" s="565"/>
      <c r="J2278" s="565"/>
      <c r="K2278" s="565"/>
      <c r="L2278" s="565"/>
      <c r="M2278" s="565"/>
      <c r="N2278" s="565"/>
      <c r="O2278" s="565"/>
      <c r="P2278" s="565"/>
    </row>
    <row r="2279" spans="1:16" ht="18">
      <c r="A2279" s="565"/>
      <c r="B2279" s="565"/>
      <c r="C2279" s="565"/>
      <c r="D2279" s="978"/>
      <c r="E2279" s="978"/>
      <c r="F2279" s="981"/>
      <c r="G2279" s="981"/>
      <c r="H2279" s="565"/>
      <c r="I2279" s="565"/>
      <c r="J2279" s="565"/>
      <c r="K2279" s="565"/>
      <c r="L2279" s="565"/>
      <c r="M2279" s="565"/>
      <c r="N2279" s="565"/>
      <c r="O2279" s="565"/>
      <c r="P2279" s="565"/>
    </row>
    <row r="2280" spans="1:16" ht="18">
      <c r="A2280" s="565"/>
      <c r="B2280" s="565"/>
      <c r="C2280" s="565"/>
      <c r="D2280" s="978"/>
      <c r="E2280" s="978"/>
      <c r="F2280" s="981"/>
      <c r="G2280" s="981"/>
      <c r="H2280" s="565"/>
      <c r="I2280" s="565"/>
      <c r="J2280" s="565"/>
      <c r="K2280" s="565"/>
      <c r="L2280" s="565"/>
      <c r="M2280" s="565"/>
      <c r="N2280" s="565"/>
      <c r="O2280" s="565"/>
      <c r="P2280" s="565"/>
    </row>
    <row r="2281" spans="1:16" ht="18">
      <c r="A2281" s="565"/>
      <c r="B2281" s="565"/>
      <c r="C2281" s="565"/>
      <c r="D2281" s="978"/>
      <c r="E2281" s="978"/>
      <c r="F2281" s="981"/>
      <c r="G2281" s="981"/>
      <c r="H2281" s="565"/>
      <c r="I2281" s="565"/>
      <c r="J2281" s="565"/>
      <c r="K2281" s="565"/>
      <c r="L2281" s="565"/>
      <c r="M2281" s="565"/>
      <c r="N2281" s="565"/>
      <c r="O2281" s="565"/>
      <c r="P2281" s="565"/>
    </row>
    <row r="2282" spans="1:16" ht="18">
      <c r="A2282" s="565"/>
      <c r="B2282" s="565"/>
      <c r="C2282" s="565"/>
      <c r="D2282" s="978"/>
      <c r="E2282" s="978"/>
      <c r="F2282" s="981"/>
      <c r="G2282" s="981"/>
      <c r="H2282" s="565"/>
      <c r="I2282" s="565"/>
      <c r="J2282" s="565"/>
      <c r="K2282" s="565"/>
      <c r="L2282" s="565"/>
      <c r="M2282" s="565"/>
      <c r="N2282" s="565"/>
      <c r="O2282" s="565"/>
      <c r="P2282" s="565"/>
    </row>
    <row r="2283" spans="1:16" ht="18">
      <c r="A2283" s="565"/>
      <c r="B2283" s="565"/>
      <c r="C2283" s="565"/>
      <c r="D2283" s="978"/>
      <c r="E2283" s="978"/>
      <c r="F2283" s="981"/>
      <c r="G2283" s="981"/>
      <c r="H2283" s="565"/>
      <c r="I2283" s="565"/>
      <c r="J2283" s="565"/>
      <c r="K2283" s="565"/>
      <c r="L2283" s="565"/>
      <c r="M2283" s="565"/>
      <c r="N2283" s="565"/>
      <c r="O2283" s="565"/>
      <c r="P2283" s="565"/>
    </row>
    <row r="2284" spans="1:16" ht="18">
      <c r="A2284" s="565"/>
      <c r="B2284" s="565"/>
      <c r="C2284" s="565"/>
      <c r="D2284" s="978"/>
      <c r="E2284" s="978"/>
      <c r="F2284" s="981"/>
      <c r="G2284" s="981"/>
      <c r="H2284" s="565"/>
      <c r="I2284" s="565"/>
      <c r="J2284" s="565"/>
      <c r="K2284" s="565"/>
      <c r="L2284" s="565"/>
      <c r="M2284" s="565"/>
      <c r="N2284" s="565"/>
      <c r="O2284" s="565"/>
      <c r="P2284" s="565"/>
    </row>
    <row r="2285" spans="1:16" ht="18">
      <c r="A2285" s="565"/>
      <c r="B2285" s="565"/>
      <c r="C2285" s="565"/>
      <c r="D2285" s="978"/>
      <c r="E2285" s="978"/>
      <c r="F2285" s="981"/>
      <c r="G2285" s="981"/>
      <c r="H2285" s="565"/>
      <c r="I2285" s="565"/>
      <c r="J2285" s="565"/>
      <c r="K2285" s="565"/>
      <c r="L2285" s="565"/>
      <c r="M2285" s="565"/>
      <c r="N2285" s="565"/>
      <c r="O2285" s="565"/>
      <c r="P2285" s="565"/>
    </row>
    <row r="2286" spans="1:16" ht="18">
      <c r="A2286" s="565"/>
      <c r="B2286" s="565"/>
      <c r="C2286" s="565"/>
      <c r="D2286" s="978"/>
      <c r="E2286" s="978"/>
      <c r="F2286" s="981"/>
      <c r="G2286" s="981"/>
      <c r="H2286" s="565"/>
      <c r="I2286" s="565"/>
      <c r="J2286" s="565"/>
      <c r="K2286" s="565"/>
      <c r="L2286" s="565"/>
      <c r="M2286" s="565"/>
      <c r="N2286" s="565"/>
      <c r="O2286" s="565"/>
      <c r="P2286" s="565"/>
    </row>
    <row r="2287" spans="1:16" ht="18">
      <c r="A2287" s="565"/>
      <c r="B2287" s="565"/>
      <c r="C2287" s="565"/>
      <c r="D2287" s="978"/>
      <c r="E2287" s="978"/>
      <c r="F2287" s="981"/>
      <c r="G2287" s="981"/>
      <c r="H2287" s="565"/>
      <c r="I2287" s="565"/>
      <c r="J2287" s="565"/>
      <c r="K2287" s="565"/>
      <c r="L2287" s="565"/>
      <c r="M2287" s="565"/>
      <c r="N2287" s="565"/>
      <c r="O2287" s="565"/>
      <c r="P2287" s="565"/>
    </row>
    <row r="2288" spans="1:16" ht="18">
      <c r="A2288" s="565"/>
      <c r="B2288" s="565"/>
      <c r="C2288" s="565"/>
      <c r="D2288" s="978"/>
      <c r="E2288" s="978"/>
      <c r="F2288" s="981"/>
      <c r="G2288" s="981"/>
      <c r="H2288" s="565"/>
      <c r="I2288" s="565"/>
      <c r="J2288" s="565"/>
      <c r="K2288" s="565"/>
      <c r="L2288" s="565"/>
      <c r="M2288" s="565"/>
      <c r="N2288" s="565"/>
      <c r="O2288" s="565"/>
      <c r="P2288" s="565"/>
    </row>
    <row r="2289" spans="1:16" ht="18">
      <c r="A2289" s="565"/>
      <c r="B2289" s="565"/>
      <c r="C2289" s="565"/>
      <c r="D2289" s="978"/>
      <c r="E2289" s="978"/>
      <c r="F2289" s="981"/>
      <c r="G2289" s="981"/>
      <c r="H2289" s="565"/>
      <c r="I2289" s="565"/>
      <c r="J2289" s="565"/>
      <c r="K2289" s="565"/>
      <c r="L2289" s="565"/>
      <c r="M2289" s="565"/>
      <c r="N2289" s="565"/>
      <c r="O2289" s="565"/>
      <c r="P2289" s="565"/>
    </row>
    <row r="2290" spans="1:16" ht="18">
      <c r="A2290" s="565"/>
      <c r="B2290" s="565"/>
      <c r="C2290" s="565"/>
      <c r="D2290" s="978"/>
      <c r="E2290" s="978"/>
      <c r="F2290" s="981"/>
      <c r="G2290" s="981"/>
      <c r="H2290" s="565"/>
      <c r="I2290" s="565"/>
      <c r="J2290" s="565"/>
      <c r="K2290" s="565"/>
      <c r="L2290" s="565"/>
      <c r="M2290" s="565"/>
      <c r="N2290" s="565"/>
      <c r="O2290" s="565"/>
      <c r="P2290" s="565"/>
    </row>
    <row r="2291" spans="1:16" ht="18">
      <c r="A2291" s="565"/>
      <c r="B2291" s="565"/>
      <c r="C2291" s="565"/>
      <c r="D2291" s="978"/>
      <c r="E2291" s="978"/>
      <c r="F2291" s="981"/>
      <c r="G2291" s="981"/>
      <c r="H2291" s="565"/>
      <c r="I2291" s="565"/>
      <c r="J2291" s="565"/>
      <c r="K2291" s="565"/>
      <c r="L2291" s="565"/>
      <c r="M2291" s="565"/>
      <c r="N2291" s="565"/>
      <c r="O2291" s="565"/>
      <c r="P2291" s="565"/>
    </row>
    <row r="2292" spans="1:16" ht="18">
      <c r="A2292" s="565"/>
      <c r="B2292" s="565"/>
      <c r="C2292" s="565"/>
      <c r="D2292" s="978"/>
      <c r="E2292" s="978"/>
      <c r="F2292" s="981"/>
      <c r="G2292" s="981"/>
      <c r="H2292" s="565"/>
      <c r="I2292" s="565"/>
      <c r="J2292" s="565"/>
      <c r="K2292" s="565"/>
      <c r="L2292" s="565"/>
      <c r="M2292" s="565"/>
      <c r="N2292" s="565"/>
      <c r="O2292" s="565"/>
      <c r="P2292" s="565"/>
    </row>
    <row r="2293" spans="1:16" ht="18">
      <c r="A2293" s="565"/>
      <c r="B2293" s="565"/>
      <c r="C2293" s="565"/>
      <c r="D2293" s="978"/>
      <c r="E2293" s="978"/>
      <c r="F2293" s="981"/>
      <c r="G2293" s="981"/>
      <c r="H2293" s="565"/>
      <c r="I2293" s="565"/>
      <c r="J2293" s="565"/>
      <c r="K2293" s="565"/>
      <c r="L2293" s="565"/>
      <c r="M2293" s="565"/>
      <c r="N2293" s="565"/>
      <c r="O2293" s="565"/>
      <c r="P2293" s="565"/>
    </row>
    <row r="2294" spans="1:16" ht="18">
      <c r="A2294" s="565"/>
      <c r="B2294" s="565"/>
      <c r="C2294" s="565"/>
      <c r="D2294" s="978"/>
      <c r="E2294" s="978"/>
      <c r="F2294" s="981"/>
      <c r="G2294" s="981"/>
      <c r="H2294" s="565"/>
      <c r="I2294" s="565"/>
      <c r="J2294" s="565"/>
      <c r="K2294" s="565"/>
      <c r="L2294" s="565"/>
      <c r="M2294" s="565"/>
      <c r="N2294" s="565"/>
      <c r="O2294" s="565"/>
      <c r="P2294" s="565"/>
    </row>
    <row r="2295" spans="1:16" ht="18">
      <c r="A2295" s="565"/>
      <c r="B2295" s="565"/>
      <c r="C2295" s="565"/>
      <c r="D2295" s="978"/>
      <c r="E2295" s="978"/>
      <c r="F2295" s="981"/>
      <c r="G2295" s="981"/>
      <c r="H2295" s="565"/>
      <c r="I2295" s="565"/>
      <c r="J2295" s="565"/>
      <c r="K2295" s="565"/>
      <c r="L2295" s="565"/>
      <c r="M2295" s="565"/>
      <c r="N2295" s="565"/>
      <c r="O2295" s="565"/>
      <c r="P2295" s="565"/>
    </row>
    <row r="2296" spans="1:16" ht="18">
      <c r="A2296" s="565"/>
      <c r="B2296" s="565"/>
      <c r="C2296" s="565"/>
      <c r="D2296" s="978"/>
      <c r="E2296" s="978"/>
      <c r="F2296" s="981"/>
      <c r="G2296" s="981"/>
      <c r="H2296" s="565"/>
      <c r="I2296" s="565"/>
      <c r="J2296" s="565"/>
      <c r="K2296" s="565"/>
      <c r="L2296" s="565"/>
      <c r="M2296" s="565"/>
      <c r="N2296" s="565"/>
      <c r="O2296" s="565"/>
      <c r="P2296" s="565"/>
    </row>
    <row r="2297" spans="1:16" ht="18">
      <c r="A2297" s="565"/>
      <c r="B2297" s="565"/>
      <c r="C2297" s="565"/>
      <c r="D2297" s="978"/>
      <c r="E2297" s="978"/>
      <c r="F2297" s="981"/>
      <c r="G2297" s="981"/>
      <c r="H2297" s="565"/>
      <c r="I2297" s="565"/>
      <c r="J2297" s="565"/>
      <c r="K2297" s="565"/>
      <c r="L2297" s="565"/>
      <c r="M2297" s="565"/>
      <c r="N2297" s="565"/>
      <c r="O2297" s="565"/>
      <c r="P2297" s="565"/>
    </row>
    <row r="2298" spans="1:16" ht="18">
      <c r="A2298" s="565"/>
      <c r="B2298" s="565"/>
      <c r="C2298" s="565"/>
      <c r="D2298" s="978"/>
      <c r="E2298" s="978"/>
      <c r="F2298" s="981"/>
      <c r="G2298" s="981"/>
      <c r="H2298" s="565"/>
      <c r="I2298" s="565"/>
      <c r="J2298" s="565"/>
      <c r="K2298" s="565"/>
      <c r="L2298" s="565"/>
      <c r="M2298" s="565"/>
      <c r="N2298" s="565"/>
      <c r="O2298" s="565"/>
      <c r="P2298" s="565"/>
    </row>
    <row r="2299" spans="1:16" ht="18">
      <c r="A2299" s="565"/>
      <c r="B2299" s="565"/>
      <c r="C2299" s="565"/>
      <c r="D2299" s="978"/>
      <c r="E2299" s="978"/>
      <c r="F2299" s="981"/>
      <c r="G2299" s="981"/>
      <c r="H2299" s="565"/>
      <c r="I2299" s="565"/>
      <c r="J2299" s="565"/>
      <c r="K2299" s="565"/>
      <c r="L2299" s="565"/>
      <c r="M2299" s="565"/>
      <c r="N2299" s="565"/>
      <c r="O2299" s="565"/>
      <c r="P2299" s="565"/>
    </row>
    <row r="2300" spans="1:16" ht="18">
      <c r="A2300" s="565"/>
      <c r="B2300" s="565"/>
      <c r="C2300" s="565"/>
      <c r="D2300" s="978"/>
      <c r="E2300" s="978"/>
      <c r="F2300" s="981"/>
      <c r="G2300" s="981"/>
      <c r="H2300" s="565"/>
      <c r="I2300" s="565"/>
      <c r="J2300" s="565"/>
      <c r="K2300" s="565"/>
      <c r="L2300" s="565"/>
      <c r="M2300" s="565"/>
      <c r="N2300" s="565"/>
      <c r="O2300" s="565"/>
      <c r="P2300" s="565"/>
    </row>
    <row r="2301" spans="1:16" ht="18">
      <c r="A2301" s="565"/>
      <c r="B2301" s="565"/>
      <c r="C2301" s="565"/>
      <c r="D2301" s="978"/>
      <c r="E2301" s="978"/>
      <c r="F2301" s="981"/>
      <c r="G2301" s="981"/>
      <c r="H2301" s="565"/>
      <c r="I2301" s="565"/>
      <c r="J2301" s="565"/>
      <c r="K2301" s="565"/>
      <c r="L2301" s="565"/>
      <c r="M2301" s="565"/>
      <c r="N2301" s="565"/>
      <c r="O2301" s="565"/>
      <c r="P2301" s="565"/>
    </row>
    <row r="2302" spans="1:16" ht="18">
      <c r="A2302" s="565"/>
      <c r="B2302" s="565"/>
      <c r="C2302" s="565"/>
      <c r="D2302" s="978"/>
      <c r="E2302" s="978"/>
      <c r="F2302" s="981"/>
      <c r="G2302" s="981"/>
      <c r="H2302" s="565"/>
      <c r="I2302" s="565"/>
      <c r="J2302" s="565"/>
      <c r="K2302" s="565"/>
      <c r="L2302" s="565"/>
      <c r="M2302" s="565"/>
      <c r="N2302" s="565"/>
      <c r="O2302" s="565"/>
      <c r="P2302" s="565"/>
    </row>
    <row r="2303" spans="1:16" ht="18">
      <c r="A2303" s="565"/>
      <c r="B2303" s="565"/>
      <c r="C2303" s="565"/>
      <c r="D2303" s="978"/>
      <c r="E2303" s="978"/>
      <c r="F2303" s="981"/>
      <c r="G2303" s="981"/>
      <c r="H2303" s="565"/>
      <c r="I2303" s="565"/>
      <c r="J2303" s="565"/>
      <c r="K2303" s="565"/>
      <c r="L2303" s="565"/>
      <c r="M2303" s="565"/>
      <c r="N2303" s="565"/>
      <c r="O2303" s="565"/>
      <c r="P2303" s="565"/>
    </row>
    <row r="2304" spans="1:16" ht="18">
      <c r="A2304" s="565"/>
      <c r="B2304" s="565"/>
      <c r="C2304" s="565"/>
      <c r="D2304" s="978"/>
      <c r="E2304" s="978"/>
      <c r="F2304" s="981"/>
      <c r="G2304" s="981"/>
      <c r="H2304" s="565"/>
      <c r="I2304" s="565"/>
      <c r="J2304" s="565"/>
      <c r="K2304" s="565"/>
      <c r="L2304" s="565"/>
      <c r="M2304" s="565"/>
      <c r="N2304" s="565"/>
      <c r="O2304" s="565"/>
      <c r="P2304" s="565"/>
    </row>
    <row r="2305" spans="1:16" ht="18">
      <c r="A2305" s="565"/>
      <c r="B2305" s="565"/>
      <c r="C2305" s="565"/>
      <c r="D2305" s="978"/>
      <c r="E2305" s="978"/>
      <c r="F2305" s="981"/>
      <c r="G2305" s="981"/>
      <c r="H2305" s="565"/>
      <c r="I2305" s="565"/>
      <c r="J2305" s="565"/>
      <c r="K2305" s="565"/>
      <c r="L2305" s="565"/>
      <c r="M2305" s="565"/>
      <c r="N2305" s="565"/>
      <c r="O2305" s="565"/>
      <c r="P2305" s="565"/>
    </row>
    <row r="2306" spans="1:16" ht="18">
      <c r="A2306" s="565"/>
      <c r="B2306" s="565"/>
      <c r="C2306" s="565"/>
      <c r="D2306" s="978"/>
      <c r="E2306" s="978"/>
      <c r="F2306" s="981"/>
      <c r="G2306" s="981"/>
      <c r="H2306" s="565"/>
      <c r="I2306" s="565"/>
      <c r="J2306" s="565"/>
      <c r="K2306" s="565"/>
      <c r="L2306" s="565"/>
      <c r="M2306" s="565"/>
      <c r="N2306" s="565"/>
      <c r="O2306" s="565"/>
      <c r="P2306" s="565"/>
    </row>
    <row r="2307" spans="1:16" ht="18">
      <c r="A2307" s="565"/>
      <c r="B2307" s="565"/>
      <c r="C2307" s="565"/>
      <c r="D2307" s="978"/>
      <c r="E2307" s="978"/>
      <c r="F2307" s="981"/>
      <c r="G2307" s="981"/>
      <c r="H2307" s="565"/>
      <c r="I2307" s="565"/>
      <c r="J2307" s="565"/>
      <c r="K2307" s="565"/>
      <c r="L2307" s="565"/>
      <c r="M2307" s="565"/>
      <c r="N2307" s="565"/>
      <c r="O2307" s="565"/>
      <c r="P2307" s="565"/>
    </row>
    <row r="2308" spans="1:16" ht="18">
      <c r="A2308" s="565"/>
      <c r="B2308" s="565"/>
      <c r="C2308" s="565"/>
      <c r="D2308" s="978"/>
      <c r="E2308" s="978"/>
      <c r="F2308" s="981"/>
      <c r="G2308" s="981"/>
      <c r="H2308" s="565"/>
      <c r="I2308" s="565"/>
      <c r="J2308" s="565"/>
      <c r="K2308" s="565"/>
      <c r="L2308" s="565"/>
      <c r="M2308" s="565"/>
      <c r="N2308" s="565"/>
      <c r="O2308" s="565"/>
      <c r="P2308" s="565"/>
    </row>
    <row r="2309" spans="1:16" ht="18">
      <c r="A2309" s="565"/>
      <c r="B2309" s="565"/>
      <c r="C2309" s="565"/>
      <c r="D2309" s="978"/>
      <c r="E2309" s="978"/>
      <c r="F2309" s="981"/>
      <c r="G2309" s="981"/>
      <c r="H2309" s="565"/>
      <c r="I2309" s="565"/>
      <c r="J2309" s="565"/>
      <c r="K2309" s="565"/>
      <c r="L2309" s="565"/>
      <c r="M2309" s="565"/>
      <c r="N2309" s="565"/>
      <c r="O2309" s="565"/>
      <c r="P2309" s="565"/>
    </row>
    <row r="2310" spans="1:16" ht="18">
      <c r="A2310" s="565"/>
      <c r="B2310" s="565"/>
      <c r="C2310" s="565"/>
      <c r="D2310" s="978"/>
      <c r="E2310" s="978"/>
      <c r="F2310" s="981"/>
      <c r="G2310" s="981"/>
      <c r="H2310" s="565"/>
      <c r="I2310" s="565"/>
      <c r="J2310" s="565"/>
      <c r="K2310" s="565"/>
      <c r="L2310" s="565"/>
      <c r="M2310" s="565"/>
      <c r="N2310" s="565"/>
      <c r="O2310" s="565"/>
      <c r="P2310" s="565"/>
    </row>
    <row r="2311" spans="1:16" ht="18">
      <c r="A2311" s="565"/>
      <c r="B2311" s="565"/>
      <c r="C2311" s="565"/>
      <c r="D2311" s="978"/>
      <c r="E2311" s="978"/>
      <c r="F2311" s="981"/>
      <c r="G2311" s="981"/>
      <c r="H2311" s="565"/>
      <c r="I2311" s="565"/>
      <c r="J2311" s="565"/>
      <c r="K2311" s="565"/>
      <c r="L2311" s="565"/>
      <c r="M2311" s="565"/>
      <c r="N2311" s="565"/>
      <c r="O2311" s="565"/>
      <c r="P2311" s="565"/>
    </row>
    <row r="2312" spans="1:16" ht="18">
      <c r="A2312" s="565"/>
      <c r="B2312" s="565"/>
      <c r="C2312" s="565"/>
      <c r="D2312" s="978"/>
      <c r="E2312" s="978"/>
      <c r="F2312" s="981"/>
      <c r="G2312" s="981"/>
      <c r="H2312" s="565"/>
      <c r="I2312" s="565"/>
      <c r="J2312" s="565"/>
      <c r="K2312" s="565"/>
      <c r="L2312" s="565"/>
      <c r="M2312" s="565"/>
      <c r="N2312" s="565"/>
      <c r="O2312" s="565"/>
      <c r="P2312" s="565"/>
    </row>
    <row r="2313" spans="1:16" ht="18">
      <c r="A2313" s="565"/>
      <c r="B2313" s="565"/>
      <c r="C2313" s="565"/>
      <c r="D2313" s="978"/>
      <c r="E2313" s="978"/>
      <c r="F2313" s="981"/>
      <c r="G2313" s="981"/>
      <c r="H2313" s="565"/>
      <c r="I2313" s="565"/>
      <c r="J2313" s="565"/>
      <c r="K2313" s="565"/>
      <c r="L2313" s="565"/>
      <c r="M2313" s="565"/>
      <c r="N2313" s="565"/>
      <c r="O2313" s="565"/>
      <c r="P2313" s="565"/>
    </row>
    <row r="2314" spans="1:16" ht="18">
      <c r="A2314" s="565"/>
      <c r="B2314" s="565"/>
      <c r="C2314" s="565"/>
      <c r="D2314" s="978"/>
      <c r="E2314" s="978"/>
      <c r="F2314" s="981"/>
      <c r="G2314" s="981"/>
      <c r="H2314" s="565"/>
      <c r="I2314" s="565"/>
      <c r="J2314" s="565"/>
      <c r="K2314" s="565"/>
      <c r="L2314" s="565"/>
      <c r="M2314" s="565"/>
      <c r="N2314" s="565"/>
      <c r="O2314" s="565"/>
      <c r="P2314" s="565"/>
    </row>
    <row r="2315" spans="1:16" ht="18">
      <c r="A2315" s="565"/>
      <c r="B2315" s="565"/>
      <c r="C2315" s="565"/>
      <c r="D2315" s="978"/>
      <c r="E2315" s="978"/>
      <c r="F2315" s="981"/>
      <c r="G2315" s="981"/>
      <c r="H2315" s="565"/>
      <c r="I2315" s="565"/>
      <c r="J2315" s="565"/>
      <c r="K2315" s="565"/>
      <c r="L2315" s="565"/>
      <c r="M2315" s="565"/>
      <c r="N2315" s="565"/>
      <c r="O2315" s="565"/>
      <c r="P2315" s="565"/>
    </row>
    <row r="2316" spans="1:16" ht="18">
      <c r="A2316" s="565"/>
      <c r="B2316" s="565"/>
      <c r="C2316" s="565"/>
      <c r="D2316" s="978"/>
      <c r="E2316" s="978"/>
      <c r="F2316" s="981"/>
      <c r="G2316" s="981"/>
      <c r="H2316" s="565"/>
      <c r="I2316" s="565"/>
      <c r="J2316" s="565"/>
      <c r="K2316" s="565"/>
      <c r="L2316" s="565"/>
      <c r="M2316" s="565"/>
      <c r="N2316" s="565"/>
      <c r="O2316" s="565"/>
      <c r="P2316" s="565"/>
    </row>
    <row r="2317" spans="1:16" ht="18">
      <c r="A2317" s="565"/>
      <c r="B2317" s="565"/>
      <c r="C2317" s="565"/>
      <c r="D2317" s="978"/>
      <c r="E2317" s="978"/>
      <c r="F2317" s="981"/>
      <c r="G2317" s="981"/>
      <c r="H2317" s="565"/>
      <c r="I2317" s="565"/>
      <c r="J2317" s="565"/>
      <c r="K2317" s="565"/>
      <c r="L2317" s="565"/>
      <c r="M2317" s="565"/>
      <c r="N2317" s="565"/>
      <c r="O2317" s="565"/>
      <c r="P2317" s="565"/>
    </row>
    <row r="2318" spans="1:16" ht="18">
      <c r="A2318" s="565"/>
      <c r="B2318" s="565"/>
      <c r="C2318" s="565"/>
      <c r="D2318" s="978"/>
      <c r="E2318" s="978"/>
      <c r="F2318" s="981"/>
      <c r="G2318" s="981"/>
      <c r="H2318" s="565"/>
      <c r="I2318" s="565"/>
      <c r="J2318" s="565"/>
      <c r="K2318" s="565"/>
      <c r="L2318" s="565"/>
      <c r="M2318" s="565"/>
      <c r="N2318" s="565"/>
      <c r="O2318" s="565"/>
      <c r="P2318" s="565"/>
    </row>
    <row r="2319" spans="1:16" ht="18">
      <c r="A2319" s="565"/>
      <c r="B2319" s="565"/>
      <c r="C2319" s="565"/>
      <c r="D2319" s="978"/>
      <c r="E2319" s="978"/>
      <c r="F2319" s="981"/>
      <c r="G2319" s="981"/>
      <c r="H2319" s="565"/>
      <c r="I2319" s="565"/>
      <c r="J2319" s="565"/>
      <c r="K2319" s="565"/>
      <c r="L2319" s="565"/>
      <c r="M2319" s="565"/>
      <c r="N2319" s="565"/>
      <c r="O2319" s="565"/>
      <c r="P2319" s="565"/>
    </row>
    <row r="2320" spans="1:16" ht="18">
      <c r="A2320" s="565"/>
      <c r="B2320" s="565"/>
      <c r="C2320" s="565"/>
      <c r="D2320" s="978"/>
      <c r="E2320" s="978"/>
      <c r="F2320" s="981"/>
      <c r="G2320" s="981"/>
      <c r="H2320" s="565"/>
      <c r="I2320" s="565"/>
      <c r="J2320" s="565"/>
      <c r="K2320" s="565"/>
      <c r="L2320" s="565"/>
      <c r="M2320" s="565"/>
      <c r="N2320" s="565"/>
      <c r="O2320" s="565"/>
      <c r="P2320" s="565"/>
    </row>
    <row r="2321" spans="1:16" ht="18">
      <c r="A2321" s="565"/>
      <c r="B2321" s="565"/>
      <c r="C2321" s="565"/>
      <c r="D2321" s="978"/>
      <c r="E2321" s="978"/>
      <c r="F2321" s="981"/>
      <c r="G2321" s="981"/>
      <c r="H2321" s="565"/>
      <c r="I2321" s="565"/>
      <c r="J2321" s="565"/>
      <c r="K2321" s="565"/>
      <c r="L2321" s="565"/>
      <c r="M2321" s="565"/>
      <c r="N2321" s="565"/>
      <c r="O2321" s="565"/>
      <c r="P2321" s="565"/>
    </row>
    <row r="2322" spans="1:16" ht="18">
      <c r="A2322" s="565"/>
      <c r="B2322" s="565"/>
      <c r="C2322" s="565"/>
      <c r="D2322" s="978"/>
      <c r="E2322" s="978"/>
      <c r="F2322" s="981"/>
      <c r="G2322" s="981"/>
      <c r="H2322" s="565"/>
      <c r="I2322" s="565"/>
      <c r="J2322" s="565"/>
      <c r="K2322" s="565"/>
      <c r="L2322" s="565"/>
      <c r="M2322" s="565"/>
      <c r="N2322" s="565"/>
      <c r="O2322" s="565"/>
      <c r="P2322" s="565"/>
    </row>
    <row r="2323" spans="1:16" ht="18">
      <c r="A2323" s="565"/>
      <c r="B2323" s="565"/>
      <c r="C2323" s="565"/>
      <c r="D2323" s="978"/>
      <c r="E2323" s="978"/>
      <c r="F2323" s="981"/>
      <c r="G2323" s="981"/>
      <c r="H2323" s="565"/>
      <c r="I2323" s="565"/>
      <c r="J2323" s="565"/>
      <c r="K2323" s="565"/>
      <c r="L2323" s="565"/>
      <c r="M2323" s="565"/>
      <c r="N2323" s="565"/>
      <c r="O2323" s="565"/>
      <c r="P2323" s="565"/>
    </row>
    <row r="2324" spans="1:16" ht="18">
      <c r="A2324" s="565"/>
      <c r="B2324" s="565"/>
      <c r="C2324" s="565"/>
      <c r="D2324" s="978"/>
      <c r="E2324" s="978"/>
      <c r="F2324" s="981"/>
      <c r="G2324" s="981"/>
      <c r="H2324" s="565"/>
      <c r="I2324" s="565"/>
      <c r="J2324" s="565"/>
      <c r="K2324" s="565"/>
      <c r="L2324" s="565"/>
      <c r="M2324" s="565"/>
      <c r="N2324" s="565"/>
      <c r="O2324" s="565"/>
      <c r="P2324" s="565"/>
    </row>
    <row r="2325" spans="1:16" ht="18">
      <c r="A2325" s="565"/>
      <c r="B2325" s="565"/>
      <c r="C2325" s="565"/>
      <c r="D2325" s="978"/>
      <c r="E2325" s="978"/>
      <c r="F2325" s="981"/>
      <c r="G2325" s="981"/>
      <c r="H2325" s="565"/>
      <c r="I2325" s="565"/>
      <c r="J2325" s="565"/>
      <c r="K2325" s="565"/>
      <c r="L2325" s="565"/>
      <c r="M2325" s="565"/>
      <c r="N2325" s="565"/>
      <c r="O2325" s="565"/>
      <c r="P2325" s="565"/>
    </row>
    <row r="2326" spans="1:16" ht="18">
      <c r="A2326" s="565"/>
      <c r="B2326" s="565"/>
      <c r="C2326" s="565"/>
      <c r="D2326" s="978"/>
      <c r="E2326" s="978"/>
      <c r="F2326" s="981"/>
      <c r="G2326" s="981"/>
      <c r="H2326" s="565"/>
      <c r="I2326" s="565"/>
      <c r="J2326" s="565"/>
      <c r="K2326" s="565"/>
      <c r="L2326" s="565"/>
      <c r="M2326" s="565"/>
      <c r="N2326" s="565"/>
      <c r="O2326" s="565"/>
      <c r="P2326" s="565"/>
    </row>
    <row r="2327" spans="1:16" ht="18">
      <c r="A2327" s="565"/>
      <c r="B2327" s="565"/>
      <c r="C2327" s="565"/>
      <c r="D2327" s="978"/>
      <c r="E2327" s="978"/>
      <c r="F2327" s="981"/>
      <c r="G2327" s="981"/>
      <c r="H2327" s="565"/>
      <c r="I2327" s="565"/>
      <c r="J2327" s="565"/>
      <c r="K2327" s="565"/>
      <c r="L2327" s="565"/>
      <c r="M2327" s="565"/>
      <c r="N2327" s="565"/>
      <c r="O2327" s="565"/>
      <c r="P2327" s="565"/>
    </row>
    <row r="2328" spans="1:16" ht="18">
      <c r="A2328" s="565"/>
      <c r="B2328" s="565"/>
      <c r="C2328" s="565"/>
      <c r="D2328" s="978"/>
      <c r="E2328" s="978"/>
      <c r="F2328" s="981"/>
      <c r="G2328" s="981"/>
      <c r="H2328" s="565"/>
      <c r="I2328" s="565"/>
      <c r="J2328" s="565"/>
      <c r="K2328" s="565"/>
      <c r="L2328" s="565"/>
      <c r="M2328" s="565"/>
      <c r="N2328" s="565"/>
      <c r="O2328" s="565"/>
      <c r="P2328" s="565"/>
    </row>
    <row r="2329" spans="1:16" ht="18">
      <c r="A2329" s="565"/>
      <c r="B2329" s="565"/>
      <c r="C2329" s="565"/>
      <c r="D2329" s="978"/>
      <c r="E2329" s="978"/>
      <c r="F2329" s="981"/>
      <c r="G2329" s="981"/>
      <c r="H2329" s="565"/>
      <c r="I2329" s="565"/>
      <c r="J2329" s="565"/>
      <c r="K2329" s="565"/>
      <c r="L2329" s="565"/>
      <c r="M2329" s="565"/>
      <c r="N2329" s="565"/>
      <c r="O2329" s="565"/>
      <c r="P2329" s="565"/>
    </row>
    <row r="2330" spans="1:16" ht="18">
      <c r="A2330" s="565"/>
      <c r="B2330" s="565"/>
      <c r="C2330" s="565"/>
      <c r="D2330" s="978"/>
      <c r="E2330" s="978"/>
      <c r="F2330" s="981"/>
      <c r="G2330" s="981"/>
      <c r="H2330" s="565"/>
      <c r="I2330" s="565"/>
      <c r="J2330" s="565"/>
      <c r="K2330" s="565"/>
      <c r="L2330" s="565"/>
      <c r="M2330" s="565"/>
      <c r="N2330" s="565"/>
      <c r="O2330" s="565"/>
      <c r="P2330" s="565"/>
    </row>
    <row r="2331" spans="1:16" ht="18">
      <c r="A2331" s="565"/>
      <c r="B2331" s="565"/>
      <c r="C2331" s="565"/>
      <c r="D2331" s="978"/>
      <c r="E2331" s="978"/>
      <c r="F2331" s="981"/>
      <c r="G2331" s="981"/>
      <c r="H2331" s="565"/>
      <c r="I2331" s="565"/>
      <c r="J2331" s="565"/>
      <c r="K2331" s="565"/>
      <c r="L2331" s="565"/>
      <c r="M2331" s="565"/>
      <c r="N2331" s="565"/>
      <c r="O2331" s="565"/>
      <c r="P2331" s="565"/>
    </row>
    <row r="2332" spans="1:16" ht="18">
      <c r="A2332" s="565"/>
      <c r="B2332" s="565"/>
      <c r="C2332" s="565"/>
      <c r="D2332" s="978"/>
      <c r="E2332" s="978"/>
      <c r="F2332" s="981"/>
      <c r="G2332" s="981"/>
      <c r="H2332" s="565"/>
      <c r="I2332" s="565"/>
      <c r="J2332" s="565"/>
      <c r="K2332" s="565"/>
      <c r="L2332" s="565"/>
      <c r="M2332" s="565"/>
      <c r="N2332" s="565"/>
      <c r="O2332" s="565"/>
      <c r="P2332" s="565"/>
    </row>
    <row r="2333" spans="1:16" ht="18">
      <c r="A2333" s="565"/>
      <c r="B2333" s="565"/>
      <c r="C2333" s="565"/>
      <c r="D2333" s="978"/>
      <c r="E2333" s="978"/>
      <c r="F2333" s="981"/>
      <c r="G2333" s="981"/>
      <c r="H2333" s="565"/>
      <c r="I2333" s="565"/>
      <c r="J2333" s="565"/>
      <c r="K2333" s="565"/>
      <c r="L2333" s="565"/>
      <c r="M2333" s="565"/>
      <c r="N2333" s="565"/>
      <c r="O2333" s="565"/>
      <c r="P2333" s="565"/>
    </row>
    <row r="2334" spans="1:16" ht="18">
      <c r="A2334" s="565"/>
      <c r="B2334" s="565"/>
      <c r="C2334" s="565"/>
      <c r="D2334" s="978"/>
      <c r="E2334" s="978"/>
      <c r="F2334" s="981"/>
      <c r="G2334" s="981"/>
      <c r="H2334" s="565"/>
      <c r="I2334" s="565"/>
      <c r="J2334" s="565"/>
      <c r="K2334" s="565"/>
      <c r="L2334" s="565"/>
      <c r="M2334" s="565"/>
      <c r="N2334" s="565"/>
      <c r="O2334" s="565"/>
      <c r="P2334" s="565"/>
    </row>
    <row r="2335" spans="1:16" ht="18">
      <c r="A2335" s="565"/>
      <c r="B2335" s="565"/>
      <c r="C2335" s="565"/>
      <c r="D2335" s="978"/>
      <c r="E2335" s="978"/>
      <c r="F2335" s="981"/>
      <c r="G2335" s="981"/>
      <c r="H2335" s="565"/>
      <c r="I2335" s="565"/>
      <c r="J2335" s="565"/>
      <c r="K2335" s="565"/>
      <c r="L2335" s="565"/>
      <c r="M2335" s="565"/>
      <c r="N2335" s="565"/>
      <c r="O2335" s="565"/>
      <c r="P2335" s="565"/>
    </row>
    <row r="2336" spans="1:16" ht="18">
      <c r="A2336" s="565"/>
      <c r="B2336" s="565"/>
      <c r="C2336" s="565"/>
      <c r="D2336" s="978"/>
      <c r="E2336" s="978"/>
      <c r="F2336" s="981"/>
      <c r="G2336" s="981"/>
      <c r="H2336" s="565"/>
      <c r="I2336" s="565"/>
      <c r="J2336" s="565"/>
      <c r="K2336" s="565"/>
      <c r="L2336" s="565"/>
      <c r="M2336" s="565"/>
      <c r="N2336" s="565"/>
      <c r="O2336" s="565"/>
      <c r="P2336" s="565"/>
    </row>
    <row r="2337" spans="1:16" ht="18">
      <c r="A2337" s="565"/>
      <c r="B2337" s="565"/>
      <c r="C2337" s="565"/>
      <c r="D2337" s="978"/>
      <c r="E2337" s="978"/>
      <c r="F2337" s="981"/>
      <c r="G2337" s="981"/>
      <c r="H2337" s="565"/>
      <c r="I2337" s="565"/>
      <c r="J2337" s="565"/>
      <c r="K2337" s="565"/>
      <c r="L2337" s="565"/>
      <c r="M2337" s="565"/>
      <c r="N2337" s="565"/>
      <c r="O2337" s="565"/>
      <c r="P2337" s="565"/>
    </row>
    <row r="2338" spans="1:16" ht="18">
      <c r="A2338" s="565"/>
      <c r="B2338" s="565"/>
      <c r="C2338" s="565"/>
      <c r="D2338" s="978"/>
      <c r="E2338" s="978"/>
      <c r="F2338" s="981"/>
      <c r="G2338" s="981"/>
      <c r="H2338" s="565"/>
      <c r="I2338" s="565"/>
      <c r="J2338" s="565"/>
      <c r="K2338" s="565"/>
      <c r="L2338" s="565"/>
      <c r="M2338" s="565"/>
      <c r="N2338" s="565"/>
      <c r="O2338" s="565"/>
      <c r="P2338" s="565"/>
    </row>
    <row r="2339" spans="1:16" ht="18">
      <c r="A2339" s="565"/>
      <c r="B2339" s="565"/>
      <c r="C2339" s="565"/>
      <c r="D2339" s="978"/>
      <c r="E2339" s="978"/>
      <c r="F2339" s="981"/>
      <c r="G2339" s="981"/>
      <c r="H2339" s="565"/>
      <c r="I2339" s="565"/>
      <c r="J2339" s="565"/>
      <c r="K2339" s="565"/>
      <c r="L2339" s="565"/>
      <c r="M2339" s="565"/>
      <c r="N2339" s="565"/>
      <c r="O2339" s="565"/>
      <c r="P2339" s="565"/>
    </row>
    <row r="2340" spans="1:16" ht="18">
      <c r="A2340" s="565"/>
      <c r="B2340" s="565"/>
      <c r="C2340" s="565"/>
      <c r="D2340" s="978"/>
      <c r="E2340" s="978"/>
      <c r="F2340" s="981"/>
      <c r="G2340" s="981"/>
      <c r="H2340" s="565"/>
      <c r="I2340" s="565"/>
      <c r="J2340" s="565"/>
      <c r="K2340" s="565"/>
      <c r="L2340" s="565"/>
      <c r="M2340" s="565"/>
      <c r="N2340" s="565"/>
      <c r="O2340" s="565"/>
      <c r="P2340" s="565"/>
    </row>
    <row r="2341" spans="1:16" ht="18">
      <c r="A2341" s="565"/>
      <c r="B2341" s="565"/>
      <c r="C2341" s="565"/>
      <c r="D2341" s="978"/>
      <c r="E2341" s="978"/>
      <c r="F2341" s="981"/>
      <c r="G2341" s="981"/>
      <c r="H2341" s="565"/>
      <c r="I2341" s="565"/>
      <c r="J2341" s="565"/>
      <c r="K2341" s="565"/>
      <c r="L2341" s="565"/>
      <c r="M2341" s="565"/>
      <c r="N2341" s="565"/>
      <c r="O2341" s="565"/>
      <c r="P2341" s="565"/>
    </row>
    <row r="2342" spans="1:16" ht="18">
      <c r="A2342" s="565"/>
      <c r="B2342" s="565"/>
      <c r="C2342" s="565"/>
      <c r="D2342" s="978"/>
      <c r="E2342" s="978"/>
      <c r="F2342" s="981"/>
      <c r="G2342" s="981"/>
      <c r="H2342" s="565"/>
      <c r="I2342" s="565"/>
      <c r="J2342" s="565"/>
      <c r="K2342" s="565"/>
      <c r="L2342" s="565"/>
      <c r="M2342" s="565"/>
      <c r="N2342" s="565"/>
      <c r="O2342" s="565"/>
      <c r="P2342" s="565"/>
    </row>
    <row r="2343" spans="1:16" ht="18">
      <c r="A2343" s="565"/>
      <c r="B2343" s="565"/>
      <c r="C2343" s="565"/>
      <c r="D2343" s="978"/>
      <c r="E2343" s="978"/>
      <c r="F2343" s="981"/>
      <c r="G2343" s="981"/>
      <c r="H2343" s="565"/>
      <c r="I2343" s="565"/>
      <c r="J2343" s="565"/>
      <c r="K2343" s="565"/>
      <c r="L2343" s="565"/>
      <c r="M2343" s="565"/>
      <c r="N2343" s="565"/>
      <c r="O2343" s="565"/>
      <c r="P2343" s="565"/>
    </row>
    <row r="2344" spans="1:16" ht="18">
      <c r="A2344" s="565"/>
      <c r="B2344" s="565"/>
      <c r="C2344" s="565"/>
      <c r="D2344" s="978"/>
      <c r="E2344" s="978"/>
      <c r="F2344" s="981"/>
      <c r="G2344" s="981"/>
      <c r="H2344" s="565"/>
      <c r="I2344" s="565"/>
      <c r="J2344" s="565"/>
      <c r="K2344" s="565"/>
      <c r="L2344" s="565"/>
      <c r="M2344" s="565"/>
      <c r="N2344" s="565"/>
      <c r="O2344" s="565"/>
      <c r="P2344" s="565"/>
    </row>
    <row r="2345" spans="1:16" ht="18">
      <c r="A2345" s="565"/>
      <c r="B2345" s="565"/>
      <c r="C2345" s="565"/>
      <c r="D2345" s="978"/>
      <c r="E2345" s="978"/>
      <c r="F2345" s="981"/>
      <c r="G2345" s="981"/>
      <c r="H2345" s="565"/>
      <c r="I2345" s="565"/>
      <c r="J2345" s="565"/>
      <c r="K2345" s="565"/>
      <c r="L2345" s="565"/>
      <c r="M2345" s="565"/>
      <c r="N2345" s="565"/>
      <c r="O2345" s="565"/>
      <c r="P2345" s="565"/>
    </row>
    <row r="2346" spans="1:16" ht="18">
      <c r="A2346" s="565"/>
      <c r="B2346" s="565"/>
      <c r="C2346" s="565"/>
      <c r="D2346" s="978"/>
      <c r="E2346" s="978"/>
      <c r="F2346" s="981"/>
      <c r="G2346" s="981"/>
      <c r="H2346" s="565"/>
      <c r="I2346" s="565"/>
      <c r="J2346" s="565"/>
      <c r="K2346" s="565"/>
      <c r="L2346" s="565"/>
      <c r="M2346" s="565"/>
      <c r="N2346" s="565"/>
      <c r="O2346" s="565"/>
      <c r="P2346" s="565"/>
    </row>
    <row r="2347" spans="1:16" ht="18">
      <c r="A2347" s="565"/>
      <c r="B2347" s="565"/>
      <c r="C2347" s="565"/>
      <c r="D2347" s="978"/>
      <c r="E2347" s="978"/>
      <c r="F2347" s="981"/>
      <c r="G2347" s="981"/>
      <c r="H2347" s="565"/>
      <c r="I2347" s="565"/>
      <c r="J2347" s="565"/>
      <c r="K2347" s="565"/>
      <c r="L2347" s="565"/>
      <c r="M2347" s="565"/>
      <c r="N2347" s="565"/>
      <c r="O2347" s="565"/>
      <c r="P2347" s="565"/>
    </row>
    <row r="2348" spans="1:16" ht="18">
      <c r="A2348" s="565"/>
      <c r="B2348" s="565"/>
      <c r="C2348" s="565"/>
      <c r="D2348" s="978"/>
      <c r="E2348" s="978"/>
      <c r="F2348" s="981"/>
      <c r="G2348" s="981"/>
      <c r="H2348" s="565"/>
      <c r="I2348" s="565"/>
      <c r="J2348" s="565"/>
      <c r="K2348" s="565"/>
      <c r="L2348" s="565"/>
      <c r="M2348" s="565"/>
      <c r="N2348" s="565"/>
      <c r="O2348" s="565"/>
      <c r="P2348" s="565"/>
    </row>
    <row r="2349" spans="1:16" ht="18">
      <c r="A2349" s="565"/>
      <c r="B2349" s="565"/>
      <c r="C2349" s="565"/>
      <c r="D2349" s="978"/>
      <c r="E2349" s="978"/>
      <c r="F2349" s="981"/>
      <c r="G2349" s="981"/>
      <c r="H2349" s="565"/>
      <c r="I2349" s="565"/>
      <c r="J2349" s="565"/>
      <c r="K2349" s="565"/>
      <c r="L2349" s="565"/>
      <c r="M2349" s="565"/>
      <c r="N2349" s="565"/>
      <c r="O2349" s="565"/>
      <c r="P2349" s="565"/>
    </row>
    <row r="2350" spans="1:16" ht="18">
      <c r="A2350" s="565"/>
      <c r="B2350" s="565"/>
      <c r="C2350" s="565"/>
      <c r="D2350" s="978"/>
      <c r="E2350" s="978"/>
      <c r="F2350" s="981"/>
      <c r="G2350" s="981"/>
      <c r="H2350" s="565"/>
      <c r="I2350" s="565"/>
      <c r="J2350" s="565"/>
      <c r="K2350" s="565"/>
      <c r="L2350" s="565"/>
      <c r="M2350" s="565"/>
      <c r="N2350" s="565"/>
      <c r="O2350" s="565"/>
      <c r="P2350" s="565"/>
    </row>
    <row r="2351" spans="1:16" ht="18">
      <c r="A2351" s="565"/>
      <c r="B2351" s="565"/>
      <c r="C2351" s="565"/>
      <c r="D2351" s="978"/>
      <c r="E2351" s="978"/>
      <c r="F2351" s="981"/>
      <c r="G2351" s="981"/>
      <c r="H2351" s="565"/>
      <c r="I2351" s="565"/>
      <c r="J2351" s="565"/>
      <c r="K2351" s="565"/>
      <c r="L2351" s="565"/>
      <c r="M2351" s="565"/>
      <c r="N2351" s="565"/>
      <c r="O2351" s="565"/>
      <c r="P2351" s="565"/>
    </row>
    <row r="2352" spans="1:16" ht="18">
      <c r="A2352" s="565"/>
      <c r="B2352" s="565"/>
      <c r="C2352" s="565"/>
      <c r="D2352" s="978"/>
      <c r="E2352" s="978"/>
      <c r="F2352" s="981"/>
      <c r="G2352" s="981"/>
      <c r="H2352" s="565"/>
      <c r="I2352" s="565"/>
      <c r="J2352" s="565"/>
      <c r="K2352" s="565"/>
      <c r="L2352" s="565"/>
      <c r="M2352" s="565"/>
      <c r="N2352" s="565"/>
      <c r="O2352" s="565"/>
      <c r="P2352" s="565"/>
    </row>
    <row r="2353" spans="1:16" ht="18">
      <c r="A2353" s="565"/>
      <c r="B2353" s="565"/>
      <c r="C2353" s="565"/>
      <c r="D2353" s="978"/>
      <c r="E2353" s="978"/>
      <c r="F2353" s="981"/>
      <c r="G2353" s="981"/>
      <c r="H2353" s="565"/>
      <c r="I2353" s="565"/>
      <c r="J2353" s="565"/>
      <c r="K2353" s="565"/>
      <c r="L2353" s="565"/>
      <c r="M2353" s="565"/>
      <c r="N2353" s="565"/>
      <c r="O2353" s="565"/>
      <c r="P2353" s="565"/>
    </row>
    <row r="2354" spans="1:16" ht="18">
      <c r="A2354" s="565"/>
      <c r="B2354" s="565"/>
      <c r="C2354" s="565"/>
      <c r="D2354" s="978"/>
      <c r="E2354" s="978"/>
      <c r="F2354" s="981"/>
      <c r="G2354" s="981"/>
      <c r="H2354" s="565"/>
      <c r="I2354" s="565"/>
      <c r="J2354" s="565"/>
      <c r="K2354" s="565"/>
      <c r="L2354" s="565"/>
      <c r="M2354" s="565"/>
      <c r="N2354" s="565"/>
      <c r="O2354" s="565"/>
      <c r="P2354" s="565"/>
    </row>
    <row r="2355" spans="1:16" ht="18">
      <c r="A2355" s="565"/>
      <c r="B2355" s="565"/>
      <c r="C2355" s="565"/>
      <c r="D2355" s="978"/>
      <c r="E2355" s="978"/>
      <c r="F2355" s="981"/>
      <c r="G2355" s="981"/>
      <c r="H2355" s="565"/>
      <c r="I2355" s="565"/>
      <c r="J2355" s="565"/>
      <c r="K2355" s="565"/>
      <c r="L2355" s="565"/>
      <c r="M2355" s="565"/>
      <c r="N2355" s="565"/>
      <c r="O2355" s="565"/>
      <c r="P2355" s="565"/>
    </row>
    <row r="2356" spans="1:16" ht="18">
      <c r="A2356" s="565"/>
      <c r="B2356" s="565"/>
      <c r="C2356" s="565"/>
      <c r="D2356" s="978"/>
      <c r="E2356" s="978"/>
      <c r="F2356" s="981"/>
      <c r="G2356" s="981"/>
      <c r="H2356" s="565"/>
      <c r="I2356" s="565"/>
      <c r="J2356" s="565"/>
      <c r="K2356" s="565"/>
      <c r="L2356" s="565"/>
      <c r="M2356" s="565"/>
      <c r="N2356" s="565"/>
      <c r="O2356" s="565"/>
      <c r="P2356" s="565"/>
    </row>
    <row r="2357" spans="1:16" ht="18">
      <c r="A2357" s="565"/>
      <c r="B2357" s="565"/>
      <c r="C2357" s="565"/>
      <c r="D2357" s="978"/>
      <c r="E2357" s="978"/>
      <c r="F2357" s="981"/>
      <c r="G2357" s="981"/>
      <c r="H2357" s="565"/>
      <c r="I2357" s="565"/>
      <c r="J2357" s="565"/>
      <c r="K2357" s="565"/>
      <c r="L2357" s="565"/>
      <c r="M2357" s="565"/>
      <c r="N2357" s="565"/>
      <c r="O2357" s="565"/>
      <c r="P2357" s="565"/>
    </row>
    <row r="2358" spans="1:16" ht="18">
      <c r="A2358" s="565"/>
      <c r="B2358" s="565"/>
      <c r="C2358" s="565"/>
      <c r="D2358" s="978"/>
      <c r="E2358" s="978"/>
      <c r="F2358" s="981"/>
      <c r="G2358" s="981"/>
      <c r="H2358" s="565"/>
      <c r="I2358" s="565"/>
      <c r="J2358" s="565"/>
      <c r="K2358" s="565"/>
      <c r="L2358" s="565"/>
      <c r="M2358" s="565"/>
      <c r="N2358" s="565"/>
      <c r="O2358" s="565"/>
      <c r="P2358" s="565"/>
    </row>
    <row r="2359" spans="1:16" ht="18">
      <c r="A2359" s="565"/>
      <c r="B2359" s="565"/>
      <c r="C2359" s="565"/>
      <c r="D2359" s="978"/>
      <c r="E2359" s="978"/>
      <c r="F2359" s="981"/>
      <c r="G2359" s="981"/>
      <c r="H2359" s="565"/>
      <c r="I2359" s="565"/>
      <c r="J2359" s="565"/>
      <c r="K2359" s="565"/>
      <c r="L2359" s="565"/>
      <c r="M2359" s="565"/>
      <c r="N2359" s="565"/>
      <c r="O2359" s="565"/>
      <c r="P2359" s="565"/>
    </row>
    <row r="2360" spans="1:16" ht="18">
      <c r="A2360" s="565"/>
      <c r="B2360" s="565"/>
      <c r="C2360" s="565"/>
      <c r="D2360" s="978"/>
      <c r="E2360" s="978"/>
      <c r="F2360" s="981"/>
      <c r="G2360" s="981"/>
      <c r="H2360" s="565"/>
      <c r="I2360" s="565"/>
      <c r="J2360" s="565"/>
      <c r="K2360" s="565"/>
      <c r="L2360" s="565"/>
      <c r="M2360" s="565"/>
      <c r="N2360" s="565"/>
      <c r="O2360" s="565"/>
      <c r="P2360" s="565"/>
    </row>
    <row r="2361" spans="1:16" ht="18">
      <c r="A2361" s="565"/>
      <c r="B2361" s="565"/>
      <c r="C2361" s="565"/>
      <c r="D2361" s="978"/>
      <c r="E2361" s="978"/>
      <c r="F2361" s="981"/>
      <c r="G2361" s="981"/>
      <c r="H2361" s="565"/>
      <c r="I2361" s="565"/>
      <c r="J2361" s="565"/>
      <c r="K2361" s="565"/>
      <c r="L2361" s="565"/>
      <c r="M2361" s="565"/>
      <c r="N2361" s="565"/>
      <c r="O2361" s="565"/>
      <c r="P2361" s="565"/>
    </row>
    <row r="2362" spans="1:16" ht="18">
      <c r="A2362" s="565"/>
      <c r="B2362" s="565"/>
      <c r="C2362" s="565"/>
      <c r="D2362" s="978"/>
      <c r="E2362" s="978"/>
      <c r="F2362" s="981"/>
      <c r="G2362" s="981"/>
      <c r="H2362" s="565"/>
      <c r="I2362" s="565"/>
      <c r="J2362" s="565"/>
      <c r="K2362" s="565"/>
      <c r="L2362" s="565"/>
      <c r="M2362" s="565"/>
      <c r="N2362" s="565"/>
      <c r="O2362" s="565"/>
      <c r="P2362" s="565"/>
    </row>
    <row r="2363" spans="1:16" ht="18">
      <c r="A2363" s="565"/>
      <c r="B2363" s="565"/>
      <c r="C2363" s="565"/>
      <c r="D2363" s="978"/>
      <c r="E2363" s="978"/>
      <c r="F2363" s="981"/>
      <c r="G2363" s="981"/>
      <c r="H2363" s="565"/>
      <c r="I2363" s="565"/>
      <c r="J2363" s="565"/>
      <c r="K2363" s="565"/>
      <c r="L2363" s="565"/>
      <c r="M2363" s="565"/>
      <c r="N2363" s="565"/>
      <c r="O2363" s="565"/>
      <c r="P2363" s="565"/>
    </row>
    <row r="2364" spans="1:16" ht="18">
      <c r="A2364" s="565"/>
      <c r="B2364" s="565"/>
      <c r="C2364" s="565"/>
      <c r="D2364" s="978"/>
      <c r="E2364" s="978"/>
      <c r="F2364" s="981"/>
      <c r="G2364" s="981"/>
      <c r="H2364" s="565"/>
      <c r="I2364" s="565"/>
      <c r="J2364" s="565"/>
      <c r="K2364" s="565"/>
      <c r="L2364" s="565"/>
      <c r="M2364" s="565"/>
      <c r="N2364" s="565"/>
      <c r="O2364" s="565"/>
      <c r="P2364" s="565"/>
    </row>
    <row r="2365" spans="1:16" ht="18">
      <c r="A2365" s="565"/>
      <c r="B2365" s="565"/>
      <c r="C2365" s="565"/>
      <c r="D2365" s="978"/>
      <c r="E2365" s="978"/>
      <c r="F2365" s="981"/>
      <c r="G2365" s="981"/>
      <c r="H2365" s="565"/>
      <c r="I2365" s="565"/>
      <c r="J2365" s="565"/>
      <c r="K2365" s="565"/>
      <c r="L2365" s="565"/>
      <c r="M2365" s="565"/>
      <c r="N2365" s="565"/>
      <c r="O2365" s="565"/>
      <c r="P2365" s="565"/>
    </row>
    <row r="2366" spans="1:16" ht="18">
      <c r="A2366" s="565"/>
      <c r="B2366" s="565"/>
      <c r="C2366" s="565"/>
      <c r="D2366" s="978"/>
      <c r="E2366" s="978"/>
      <c r="F2366" s="981"/>
      <c r="G2366" s="981"/>
      <c r="H2366" s="565"/>
      <c r="I2366" s="565"/>
      <c r="J2366" s="565"/>
      <c r="K2366" s="565"/>
      <c r="L2366" s="565"/>
      <c r="M2366" s="565"/>
      <c r="N2366" s="565"/>
      <c r="O2366" s="565"/>
      <c r="P2366" s="565"/>
    </row>
    <row r="2367" spans="1:16" ht="18">
      <c r="A2367" s="565"/>
      <c r="B2367" s="565"/>
      <c r="C2367" s="565"/>
      <c r="D2367" s="978"/>
      <c r="E2367" s="978"/>
      <c r="F2367" s="981"/>
      <c r="G2367" s="981"/>
      <c r="H2367" s="565"/>
      <c r="I2367" s="565"/>
      <c r="J2367" s="565"/>
      <c r="K2367" s="565"/>
      <c r="L2367" s="565"/>
      <c r="M2367" s="565"/>
      <c r="N2367" s="565"/>
      <c r="O2367" s="565"/>
      <c r="P2367" s="565"/>
    </row>
    <row r="2368" spans="1:16" ht="18">
      <c r="A2368" s="565"/>
      <c r="B2368" s="565"/>
      <c r="C2368" s="565"/>
      <c r="D2368" s="978"/>
      <c r="E2368" s="978"/>
      <c r="F2368" s="981"/>
      <c r="G2368" s="981"/>
      <c r="H2368" s="565"/>
      <c r="I2368" s="565"/>
      <c r="J2368" s="565"/>
      <c r="K2368" s="565"/>
      <c r="L2368" s="565"/>
      <c r="M2368" s="565"/>
      <c r="N2368" s="565"/>
      <c r="O2368" s="565"/>
      <c r="P2368" s="565"/>
    </row>
    <row r="2369" spans="1:16" ht="18">
      <c r="A2369" s="565"/>
      <c r="B2369" s="565"/>
      <c r="C2369" s="565"/>
      <c r="D2369" s="978"/>
      <c r="E2369" s="978"/>
      <c r="F2369" s="981"/>
      <c r="G2369" s="981"/>
      <c r="H2369" s="565"/>
      <c r="I2369" s="565"/>
      <c r="J2369" s="565"/>
      <c r="K2369" s="565"/>
      <c r="L2369" s="565"/>
      <c r="M2369" s="565"/>
      <c r="N2369" s="565"/>
      <c r="O2369" s="565"/>
      <c r="P2369" s="565"/>
    </row>
    <row r="2370" spans="1:16" ht="18">
      <c r="A2370" s="565"/>
      <c r="B2370" s="565"/>
      <c r="C2370" s="565"/>
      <c r="D2370" s="978"/>
      <c r="E2370" s="978"/>
      <c r="F2370" s="981"/>
      <c r="G2370" s="981"/>
      <c r="H2370" s="565"/>
      <c r="I2370" s="565"/>
      <c r="J2370" s="565"/>
      <c r="K2370" s="565"/>
      <c r="L2370" s="565"/>
      <c r="M2370" s="565"/>
      <c r="N2370" s="565"/>
      <c r="O2370" s="565"/>
      <c r="P2370" s="565"/>
    </row>
    <row r="2371" spans="1:16" ht="18">
      <c r="A2371" s="565"/>
      <c r="B2371" s="565"/>
      <c r="C2371" s="565"/>
      <c r="D2371" s="978"/>
      <c r="E2371" s="978"/>
      <c r="F2371" s="981"/>
      <c r="G2371" s="981"/>
      <c r="H2371" s="565"/>
      <c r="I2371" s="565"/>
      <c r="J2371" s="565"/>
      <c r="K2371" s="565"/>
      <c r="L2371" s="565"/>
      <c r="M2371" s="565"/>
      <c r="N2371" s="565"/>
      <c r="O2371" s="565"/>
      <c r="P2371" s="565"/>
    </row>
    <row r="2372" spans="1:16" ht="18">
      <c r="A2372" s="565"/>
      <c r="B2372" s="565"/>
      <c r="C2372" s="565"/>
      <c r="D2372" s="978"/>
      <c r="E2372" s="978"/>
      <c r="F2372" s="981"/>
      <c r="G2372" s="981"/>
      <c r="H2372" s="565"/>
      <c r="I2372" s="565"/>
      <c r="J2372" s="565"/>
      <c r="K2372" s="565"/>
      <c r="L2372" s="565"/>
      <c r="M2372" s="565"/>
      <c r="N2372" s="565"/>
      <c r="O2372" s="565"/>
      <c r="P2372" s="565"/>
    </row>
    <row r="2373" spans="1:16" ht="18">
      <c r="A2373" s="565"/>
      <c r="B2373" s="565"/>
      <c r="C2373" s="565"/>
      <c r="D2373" s="978"/>
      <c r="E2373" s="978"/>
      <c r="F2373" s="981"/>
      <c r="G2373" s="981"/>
      <c r="H2373" s="565"/>
      <c r="I2373" s="565"/>
      <c r="J2373" s="565"/>
      <c r="K2373" s="565"/>
      <c r="L2373" s="565"/>
      <c r="M2373" s="565"/>
      <c r="N2373" s="565"/>
      <c r="O2373" s="565"/>
      <c r="P2373" s="565"/>
    </row>
    <row r="2374" spans="1:16" ht="18">
      <c r="A2374" s="565"/>
      <c r="B2374" s="565"/>
      <c r="C2374" s="565"/>
      <c r="D2374" s="978"/>
      <c r="E2374" s="978"/>
      <c r="F2374" s="981"/>
      <c r="G2374" s="981"/>
      <c r="H2374" s="565"/>
      <c r="I2374" s="565"/>
      <c r="J2374" s="565"/>
      <c r="K2374" s="565"/>
      <c r="L2374" s="565"/>
      <c r="M2374" s="565"/>
      <c r="N2374" s="565"/>
      <c r="O2374" s="565"/>
      <c r="P2374" s="565"/>
    </row>
    <row r="2375" spans="1:16" ht="18">
      <c r="A2375" s="565"/>
      <c r="B2375" s="565"/>
      <c r="C2375" s="565"/>
      <c r="D2375" s="978"/>
      <c r="E2375" s="978"/>
      <c r="F2375" s="981"/>
      <c r="G2375" s="981"/>
      <c r="H2375" s="565"/>
      <c r="I2375" s="565"/>
      <c r="J2375" s="565"/>
      <c r="K2375" s="565"/>
      <c r="L2375" s="565"/>
      <c r="M2375" s="565"/>
      <c r="N2375" s="565"/>
      <c r="O2375" s="565"/>
      <c r="P2375" s="565"/>
    </row>
    <row r="2376" spans="1:16" ht="18">
      <c r="A2376" s="565"/>
      <c r="B2376" s="565"/>
      <c r="C2376" s="565"/>
      <c r="D2376" s="978"/>
      <c r="E2376" s="978"/>
      <c r="F2376" s="981"/>
      <c r="G2376" s="981"/>
      <c r="H2376" s="565"/>
      <c r="I2376" s="565"/>
      <c r="J2376" s="565"/>
      <c r="K2376" s="565"/>
      <c r="L2376" s="565"/>
      <c r="M2376" s="565"/>
      <c r="N2376" s="565"/>
      <c r="O2376" s="565"/>
      <c r="P2376" s="565"/>
    </row>
    <row r="2377" spans="1:16" ht="18">
      <c r="A2377" s="565"/>
      <c r="B2377" s="565"/>
      <c r="C2377" s="565"/>
      <c r="D2377" s="978"/>
      <c r="E2377" s="978"/>
      <c r="F2377" s="981"/>
      <c r="G2377" s="981"/>
      <c r="H2377" s="565"/>
      <c r="I2377" s="565"/>
      <c r="J2377" s="565"/>
      <c r="K2377" s="565"/>
      <c r="L2377" s="565"/>
      <c r="M2377" s="565"/>
      <c r="N2377" s="565"/>
      <c r="O2377" s="565"/>
      <c r="P2377" s="565"/>
    </row>
    <row r="2378" spans="1:16" ht="18">
      <c r="A2378" s="565"/>
      <c r="B2378" s="565"/>
      <c r="C2378" s="565"/>
      <c r="D2378" s="978"/>
      <c r="E2378" s="978"/>
      <c r="F2378" s="981"/>
      <c r="G2378" s="981"/>
      <c r="H2378" s="565"/>
      <c r="I2378" s="565"/>
      <c r="J2378" s="565"/>
      <c r="K2378" s="565"/>
      <c r="L2378" s="565"/>
      <c r="M2378" s="565"/>
      <c r="N2378" s="565"/>
      <c r="O2378" s="565"/>
      <c r="P2378" s="565"/>
    </row>
    <row r="2379" spans="1:16" ht="18">
      <c r="A2379" s="565"/>
      <c r="B2379" s="565"/>
      <c r="C2379" s="565"/>
      <c r="D2379" s="978"/>
      <c r="E2379" s="978"/>
      <c r="F2379" s="981"/>
      <c r="G2379" s="981"/>
      <c r="H2379" s="565"/>
      <c r="I2379" s="565"/>
      <c r="J2379" s="565"/>
      <c r="K2379" s="565"/>
      <c r="L2379" s="565"/>
      <c r="M2379" s="565"/>
      <c r="N2379" s="565"/>
      <c r="O2379" s="565"/>
      <c r="P2379" s="565"/>
    </row>
    <row r="2380" spans="1:16" ht="18">
      <c r="A2380" s="565"/>
      <c r="B2380" s="565"/>
      <c r="C2380" s="565"/>
      <c r="D2380" s="978"/>
      <c r="E2380" s="978"/>
      <c r="F2380" s="981"/>
      <c r="G2380" s="981"/>
      <c r="H2380" s="565"/>
      <c r="I2380" s="565"/>
      <c r="J2380" s="565"/>
      <c r="K2380" s="565"/>
      <c r="L2380" s="565"/>
      <c r="M2380" s="565"/>
      <c r="N2380" s="565"/>
      <c r="O2380" s="565"/>
      <c r="P2380" s="565"/>
    </row>
    <row r="2381" spans="1:16" ht="18">
      <c r="A2381" s="565"/>
      <c r="B2381" s="565"/>
      <c r="C2381" s="565"/>
      <c r="D2381" s="978"/>
      <c r="E2381" s="978"/>
      <c r="F2381" s="981"/>
      <c r="G2381" s="981"/>
      <c r="H2381" s="565"/>
      <c r="I2381" s="565"/>
      <c r="J2381" s="565"/>
      <c r="K2381" s="565"/>
      <c r="L2381" s="565"/>
      <c r="M2381" s="565"/>
      <c r="N2381" s="565"/>
      <c r="O2381" s="565"/>
      <c r="P2381" s="565"/>
    </row>
    <row r="2382" spans="1:16" ht="18">
      <c r="A2382" s="565"/>
      <c r="B2382" s="565"/>
      <c r="C2382" s="565"/>
      <c r="D2382" s="978"/>
      <c r="E2382" s="978"/>
      <c r="F2382" s="981"/>
      <c r="G2382" s="981"/>
      <c r="H2382" s="565"/>
      <c r="I2382" s="565"/>
      <c r="J2382" s="565"/>
      <c r="K2382" s="565"/>
      <c r="L2382" s="565"/>
      <c r="M2382" s="565"/>
      <c r="N2382" s="565"/>
      <c r="O2382" s="565"/>
      <c r="P2382" s="565"/>
    </row>
    <row r="2383" spans="1:16" ht="18">
      <c r="A2383" s="565"/>
      <c r="B2383" s="565"/>
      <c r="C2383" s="565"/>
      <c r="D2383" s="978"/>
      <c r="E2383" s="978"/>
      <c r="F2383" s="981"/>
      <c r="G2383" s="981"/>
      <c r="H2383" s="565"/>
      <c r="I2383" s="565"/>
      <c r="J2383" s="565"/>
      <c r="K2383" s="565"/>
      <c r="L2383" s="565"/>
      <c r="M2383" s="565"/>
      <c r="N2383" s="565"/>
      <c r="O2383" s="565"/>
      <c r="P2383" s="565"/>
    </row>
    <row r="2384" spans="1:16" ht="18">
      <c r="A2384" s="565"/>
      <c r="B2384" s="565"/>
      <c r="C2384" s="565"/>
      <c r="D2384" s="978"/>
      <c r="E2384" s="978"/>
      <c r="F2384" s="981"/>
      <c r="G2384" s="981"/>
      <c r="H2384" s="565"/>
      <c r="I2384" s="565"/>
      <c r="J2384" s="565"/>
      <c r="K2384" s="565"/>
      <c r="L2384" s="565"/>
      <c r="M2384" s="565"/>
      <c r="N2384" s="565"/>
      <c r="O2384" s="565"/>
      <c r="P2384" s="565"/>
    </row>
    <row r="2385" spans="1:16" ht="18">
      <c r="A2385" s="565"/>
      <c r="B2385" s="565"/>
      <c r="C2385" s="565"/>
      <c r="D2385" s="978"/>
      <c r="E2385" s="978"/>
      <c r="F2385" s="981"/>
      <c r="G2385" s="981"/>
      <c r="H2385" s="565"/>
      <c r="I2385" s="565"/>
      <c r="J2385" s="565"/>
      <c r="K2385" s="565"/>
      <c r="L2385" s="565"/>
      <c r="M2385" s="565"/>
      <c r="N2385" s="565"/>
      <c r="O2385" s="565"/>
      <c r="P2385" s="565"/>
    </row>
    <row r="2386" spans="1:16" ht="18">
      <c r="A2386" s="565"/>
      <c r="B2386" s="565"/>
      <c r="C2386" s="565"/>
      <c r="D2386" s="978"/>
      <c r="E2386" s="978"/>
      <c r="F2386" s="981"/>
      <c r="G2386" s="981"/>
      <c r="H2386" s="565"/>
      <c r="I2386" s="565"/>
      <c r="J2386" s="565"/>
      <c r="K2386" s="565"/>
      <c r="L2386" s="565"/>
      <c r="M2386" s="565"/>
      <c r="N2386" s="565"/>
      <c r="O2386" s="565"/>
      <c r="P2386" s="565"/>
    </row>
    <row r="2387" spans="1:16" ht="18">
      <c r="A2387" s="565"/>
      <c r="B2387" s="565"/>
      <c r="C2387" s="565"/>
      <c r="D2387" s="978"/>
      <c r="E2387" s="978"/>
      <c r="F2387" s="981"/>
      <c r="G2387" s="981"/>
      <c r="H2387" s="565"/>
      <c r="I2387" s="565"/>
      <c r="J2387" s="565"/>
      <c r="K2387" s="565"/>
      <c r="L2387" s="565"/>
      <c r="M2387" s="565"/>
      <c r="N2387" s="565"/>
      <c r="O2387" s="565"/>
      <c r="P2387" s="565"/>
    </row>
    <row r="2388" spans="1:16" ht="18">
      <c r="A2388" s="565"/>
      <c r="B2388" s="565"/>
      <c r="C2388" s="565"/>
      <c r="D2388" s="978"/>
      <c r="E2388" s="978"/>
      <c r="F2388" s="981"/>
      <c r="G2388" s="981"/>
      <c r="H2388" s="565"/>
      <c r="I2388" s="565"/>
      <c r="J2388" s="565"/>
      <c r="K2388" s="565"/>
      <c r="L2388" s="565"/>
      <c r="M2388" s="565"/>
      <c r="N2388" s="565"/>
      <c r="O2388" s="565"/>
      <c r="P2388" s="565"/>
    </row>
    <row r="2389" spans="1:16" ht="18">
      <c r="A2389" s="565"/>
      <c r="B2389" s="565"/>
      <c r="C2389" s="565"/>
      <c r="D2389" s="978"/>
      <c r="E2389" s="978"/>
      <c r="F2389" s="981"/>
      <c r="G2389" s="981"/>
      <c r="H2389" s="565"/>
      <c r="I2389" s="565"/>
      <c r="J2389" s="565"/>
      <c r="K2389" s="565"/>
      <c r="L2389" s="565"/>
      <c r="M2389" s="565"/>
      <c r="N2389" s="565"/>
      <c r="O2389" s="565"/>
      <c r="P2389" s="565"/>
    </row>
    <row r="2390" spans="1:16" ht="18">
      <c r="A2390" s="565"/>
      <c r="B2390" s="565"/>
      <c r="C2390" s="565"/>
      <c r="D2390" s="978"/>
      <c r="E2390" s="978"/>
      <c r="F2390" s="981"/>
      <c r="G2390" s="981"/>
      <c r="H2390" s="565"/>
      <c r="I2390" s="565"/>
      <c r="J2390" s="565"/>
      <c r="K2390" s="565"/>
      <c r="L2390" s="565"/>
      <c r="M2390" s="565"/>
      <c r="N2390" s="565"/>
      <c r="O2390" s="565"/>
      <c r="P2390" s="565"/>
    </row>
    <row r="2391" spans="1:16" ht="18">
      <c r="A2391" s="565"/>
      <c r="B2391" s="565"/>
      <c r="C2391" s="565"/>
      <c r="D2391" s="978"/>
      <c r="E2391" s="978"/>
      <c r="F2391" s="981"/>
      <c r="G2391" s="981"/>
      <c r="H2391" s="565"/>
      <c r="I2391" s="565"/>
      <c r="J2391" s="565"/>
      <c r="K2391" s="565"/>
      <c r="L2391" s="565"/>
      <c r="M2391" s="565"/>
      <c r="N2391" s="565"/>
      <c r="O2391" s="565"/>
      <c r="P2391" s="565"/>
    </row>
    <row r="2392" spans="1:16" ht="18">
      <c r="A2392" s="565"/>
      <c r="B2392" s="565"/>
      <c r="C2392" s="565"/>
      <c r="D2392" s="978"/>
      <c r="E2392" s="978"/>
      <c r="F2392" s="981"/>
      <c r="G2392" s="981"/>
      <c r="H2392" s="565"/>
      <c r="I2392" s="565"/>
      <c r="J2392" s="565"/>
      <c r="K2392" s="565"/>
      <c r="L2392" s="565"/>
      <c r="M2392" s="565"/>
      <c r="N2392" s="565"/>
      <c r="O2392" s="565"/>
      <c r="P2392" s="565"/>
    </row>
    <row r="2393" spans="1:16" ht="18">
      <c r="A2393" s="565"/>
      <c r="B2393" s="565"/>
      <c r="C2393" s="565"/>
      <c r="D2393" s="978"/>
      <c r="E2393" s="978"/>
      <c r="F2393" s="981"/>
      <c r="G2393" s="981"/>
      <c r="H2393" s="565"/>
      <c r="I2393" s="565"/>
      <c r="J2393" s="565"/>
      <c r="K2393" s="565"/>
      <c r="L2393" s="565"/>
      <c r="M2393" s="565"/>
      <c r="N2393" s="565"/>
      <c r="O2393" s="565"/>
      <c r="P2393" s="565"/>
    </row>
    <row r="2394" spans="1:16" ht="18">
      <c r="A2394" s="565"/>
      <c r="B2394" s="565"/>
      <c r="C2394" s="565"/>
      <c r="D2394" s="978"/>
      <c r="E2394" s="978"/>
      <c r="F2394" s="981"/>
      <c r="G2394" s="981"/>
      <c r="H2394" s="565"/>
      <c r="I2394" s="565"/>
      <c r="J2394" s="565"/>
      <c r="K2394" s="565"/>
      <c r="L2394" s="565"/>
      <c r="M2394" s="565"/>
      <c r="N2394" s="565"/>
      <c r="O2394" s="565"/>
      <c r="P2394" s="565"/>
    </row>
    <row r="2395" spans="1:16" ht="18">
      <c r="A2395" s="565"/>
      <c r="B2395" s="565"/>
      <c r="C2395" s="565"/>
      <c r="D2395" s="978"/>
      <c r="E2395" s="978"/>
      <c r="F2395" s="981"/>
      <c r="G2395" s="981"/>
      <c r="H2395" s="565"/>
      <c r="I2395" s="565"/>
      <c r="J2395" s="565"/>
      <c r="K2395" s="565"/>
      <c r="L2395" s="565"/>
      <c r="M2395" s="565"/>
      <c r="N2395" s="565"/>
      <c r="O2395" s="565"/>
      <c r="P2395" s="565"/>
    </row>
    <row r="2396" spans="1:16" ht="18">
      <c r="A2396" s="565"/>
      <c r="B2396" s="565"/>
      <c r="C2396" s="565"/>
      <c r="D2396" s="978"/>
      <c r="E2396" s="978"/>
      <c r="F2396" s="981"/>
      <c r="G2396" s="981"/>
      <c r="H2396" s="565"/>
      <c r="I2396" s="565"/>
      <c r="J2396" s="565"/>
      <c r="K2396" s="565"/>
      <c r="L2396" s="565"/>
      <c r="M2396" s="565"/>
      <c r="N2396" s="565"/>
      <c r="O2396" s="565"/>
      <c r="P2396" s="565"/>
    </row>
    <row r="2397" spans="1:16" ht="18">
      <c r="A2397" s="565"/>
      <c r="B2397" s="565"/>
      <c r="C2397" s="565"/>
      <c r="D2397" s="978"/>
      <c r="E2397" s="978"/>
      <c r="F2397" s="981"/>
      <c r="G2397" s="981"/>
      <c r="H2397" s="565"/>
      <c r="I2397" s="565"/>
      <c r="J2397" s="565"/>
      <c r="K2397" s="565"/>
      <c r="L2397" s="565"/>
      <c r="M2397" s="565"/>
      <c r="N2397" s="565"/>
      <c r="O2397" s="565"/>
      <c r="P2397" s="565"/>
    </row>
    <row r="2398" spans="1:16" ht="18">
      <c r="A2398" s="565"/>
      <c r="B2398" s="565"/>
      <c r="C2398" s="565"/>
      <c r="D2398" s="978"/>
      <c r="E2398" s="978"/>
      <c r="F2398" s="981"/>
      <c r="G2398" s="981"/>
      <c r="H2398" s="565"/>
      <c r="I2398" s="565"/>
      <c r="J2398" s="565"/>
      <c r="K2398" s="565"/>
      <c r="L2398" s="565"/>
      <c r="M2398" s="565"/>
      <c r="N2398" s="565"/>
      <c r="O2398" s="565"/>
      <c r="P2398" s="565"/>
    </row>
    <row r="2399" spans="1:16" ht="18">
      <c r="A2399" s="565"/>
      <c r="B2399" s="565"/>
      <c r="C2399" s="565"/>
      <c r="D2399" s="978"/>
      <c r="E2399" s="978"/>
      <c r="F2399" s="981"/>
      <c r="G2399" s="981"/>
      <c r="H2399" s="565"/>
      <c r="I2399" s="565"/>
      <c r="J2399" s="565"/>
      <c r="K2399" s="565"/>
      <c r="L2399" s="565"/>
      <c r="M2399" s="565"/>
      <c r="N2399" s="565"/>
      <c r="O2399" s="565"/>
      <c r="P2399" s="565"/>
    </row>
    <row r="2400" spans="1:16" ht="18">
      <c r="A2400" s="565"/>
      <c r="B2400" s="565"/>
      <c r="C2400" s="565"/>
      <c r="D2400" s="978"/>
      <c r="E2400" s="978"/>
      <c r="F2400" s="981"/>
      <c r="G2400" s="981"/>
      <c r="H2400" s="565"/>
      <c r="I2400" s="565"/>
      <c r="J2400" s="565"/>
      <c r="K2400" s="565"/>
      <c r="L2400" s="565"/>
      <c r="M2400" s="565"/>
      <c r="N2400" s="565"/>
      <c r="O2400" s="565"/>
      <c r="P2400" s="565"/>
    </row>
    <row r="2401" spans="1:16" ht="18">
      <c r="A2401" s="565"/>
      <c r="B2401" s="565"/>
      <c r="C2401" s="565"/>
      <c r="D2401" s="978"/>
      <c r="E2401" s="978"/>
      <c r="F2401" s="981"/>
      <c r="G2401" s="981"/>
      <c r="H2401" s="565"/>
      <c r="I2401" s="565"/>
      <c r="J2401" s="565"/>
      <c r="K2401" s="565"/>
      <c r="L2401" s="565"/>
      <c r="M2401" s="565"/>
      <c r="N2401" s="565"/>
      <c r="O2401" s="565"/>
      <c r="P2401" s="565"/>
    </row>
    <row r="2402" spans="1:16" ht="18">
      <c r="A2402" s="565"/>
      <c r="B2402" s="565"/>
      <c r="C2402" s="565"/>
      <c r="D2402" s="978"/>
      <c r="E2402" s="978"/>
      <c r="F2402" s="981"/>
      <c r="G2402" s="981"/>
      <c r="H2402" s="565"/>
      <c r="I2402" s="565"/>
      <c r="J2402" s="565"/>
      <c r="K2402" s="565"/>
      <c r="L2402" s="565"/>
      <c r="M2402" s="565"/>
      <c r="N2402" s="565"/>
      <c r="O2402" s="565"/>
      <c r="P2402" s="565"/>
    </row>
    <row r="2403" spans="1:16" ht="18">
      <c r="A2403" s="565"/>
      <c r="B2403" s="565"/>
      <c r="C2403" s="565"/>
      <c r="D2403" s="978"/>
      <c r="E2403" s="978"/>
      <c r="F2403" s="981"/>
      <c r="G2403" s="981"/>
      <c r="H2403" s="565"/>
      <c r="I2403" s="565"/>
      <c r="J2403" s="565"/>
      <c r="K2403" s="565"/>
      <c r="L2403" s="565"/>
      <c r="M2403" s="565"/>
      <c r="N2403" s="565"/>
      <c r="O2403" s="565"/>
      <c r="P2403" s="565"/>
    </row>
    <row r="2404" spans="1:16" ht="18">
      <c r="A2404" s="565"/>
      <c r="B2404" s="565"/>
      <c r="C2404" s="565"/>
      <c r="D2404" s="978"/>
      <c r="E2404" s="978"/>
      <c r="F2404" s="981"/>
      <c r="G2404" s="981"/>
      <c r="H2404" s="565"/>
      <c r="I2404" s="565"/>
      <c r="J2404" s="565"/>
      <c r="K2404" s="565"/>
      <c r="L2404" s="565"/>
      <c r="M2404" s="565"/>
      <c r="N2404" s="565"/>
      <c r="O2404" s="565"/>
      <c r="P2404" s="565"/>
    </row>
    <row r="2405" spans="1:16" ht="18">
      <c r="A2405" s="565"/>
      <c r="B2405" s="565"/>
      <c r="C2405" s="565"/>
      <c r="D2405" s="978"/>
      <c r="E2405" s="978"/>
      <c r="F2405" s="981"/>
      <c r="G2405" s="981"/>
      <c r="H2405" s="565"/>
      <c r="I2405" s="565"/>
      <c r="J2405" s="565"/>
      <c r="K2405" s="565"/>
      <c r="L2405" s="565"/>
      <c r="M2405" s="565"/>
      <c r="N2405" s="565"/>
      <c r="O2405" s="565"/>
      <c r="P2405" s="565"/>
    </row>
    <row r="2406" spans="1:16" ht="18">
      <c r="A2406" s="565"/>
      <c r="B2406" s="565"/>
      <c r="C2406" s="565"/>
      <c r="D2406" s="978"/>
      <c r="E2406" s="978"/>
      <c r="F2406" s="981"/>
      <c r="G2406" s="981"/>
      <c r="H2406" s="565"/>
      <c r="I2406" s="565"/>
      <c r="J2406" s="565"/>
      <c r="K2406" s="565"/>
      <c r="L2406" s="565"/>
      <c r="M2406" s="565"/>
      <c r="N2406" s="565"/>
      <c r="O2406" s="565"/>
      <c r="P2406" s="565"/>
    </row>
    <row r="2407" spans="1:16" ht="18">
      <c r="A2407" s="565"/>
      <c r="B2407" s="565"/>
      <c r="C2407" s="565"/>
      <c r="D2407" s="978"/>
      <c r="E2407" s="978"/>
      <c r="F2407" s="981"/>
      <c r="G2407" s="981"/>
      <c r="H2407" s="565"/>
      <c r="I2407" s="565"/>
      <c r="J2407" s="565"/>
      <c r="K2407" s="565"/>
      <c r="L2407" s="565"/>
      <c r="M2407" s="565"/>
      <c r="N2407" s="565"/>
      <c r="O2407" s="565"/>
      <c r="P2407" s="565"/>
    </row>
    <row r="2408" spans="1:16" ht="18">
      <c r="A2408" s="565"/>
      <c r="B2408" s="565"/>
      <c r="C2408" s="565"/>
      <c r="D2408" s="978"/>
      <c r="E2408" s="978"/>
      <c r="F2408" s="981"/>
      <c r="G2408" s="981"/>
      <c r="H2408" s="565"/>
      <c r="I2408" s="565"/>
      <c r="J2408" s="565"/>
      <c r="K2408" s="565"/>
      <c r="L2408" s="565"/>
      <c r="M2408" s="565"/>
      <c r="N2408" s="565"/>
      <c r="O2408" s="565"/>
      <c r="P2408" s="565"/>
    </row>
    <row r="2409" spans="1:16" ht="18">
      <c r="A2409" s="565"/>
      <c r="B2409" s="565"/>
      <c r="C2409" s="565"/>
      <c r="D2409" s="978"/>
      <c r="E2409" s="978"/>
      <c r="F2409" s="981"/>
      <c r="G2409" s="981"/>
      <c r="H2409" s="565"/>
      <c r="I2409" s="565"/>
      <c r="J2409" s="565"/>
      <c r="K2409" s="565"/>
      <c r="L2409" s="565"/>
      <c r="M2409" s="565"/>
      <c r="N2409" s="565"/>
      <c r="O2409" s="565"/>
      <c r="P2409" s="565"/>
    </row>
    <row r="2410" spans="1:16" ht="18">
      <c r="A2410" s="565"/>
      <c r="B2410" s="565"/>
      <c r="C2410" s="565"/>
      <c r="D2410" s="978"/>
      <c r="E2410" s="978"/>
      <c r="F2410" s="981"/>
      <c r="G2410" s="981"/>
      <c r="H2410" s="565"/>
      <c r="I2410" s="565"/>
      <c r="J2410" s="565"/>
      <c r="K2410" s="565"/>
      <c r="L2410" s="565"/>
      <c r="M2410" s="565"/>
      <c r="N2410" s="565"/>
      <c r="O2410" s="565"/>
      <c r="P2410" s="565"/>
    </row>
    <row r="2411" spans="1:16" ht="18">
      <c r="A2411" s="565"/>
      <c r="B2411" s="565"/>
      <c r="C2411" s="565"/>
      <c r="D2411" s="978"/>
      <c r="E2411" s="978"/>
      <c r="F2411" s="981"/>
      <c r="G2411" s="981"/>
      <c r="H2411" s="565"/>
      <c r="I2411" s="565"/>
      <c r="J2411" s="565"/>
      <c r="K2411" s="565"/>
      <c r="L2411" s="565"/>
      <c r="M2411" s="565"/>
      <c r="N2411" s="565"/>
      <c r="O2411" s="565"/>
      <c r="P2411" s="565"/>
    </row>
    <row r="2412" spans="1:16" ht="18">
      <c r="A2412" s="565"/>
      <c r="B2412" s="565"/>
      <c r="C2412" s="565"/>
      <c r="D2412" s="978"/>
      <c r="E2412" s="978"/>
      <c r="F2412" s="981"/>
      <c r="G2412" s="981"/>
      <c r="H2412" s="565"/>
      <c r="I2412" s="565"/>
      <c r="J2412" s="565"/>
      <c r="K2412" s="565"/>
      <c r="L2412" s="565"/>
      <c r="M2412" s="565"/>
      <c r="N2412" s="565"/>
      <c r="O2412" s="565"/>
      <c r="P2412" s="565"/>
    </row>
    <row r="2413" spans="1:16" ht="18">
      <c r="A2413" s="565"/>
      <c r="B2413" s="565"/>
      <c r="C2413" s="565"/>
      <c r="D2413" s="978"/>
      <c r="E2413" s="978"/>
      <c r="F2413" s="981"/>
      <c r="G2413" s="981"/>
      <c r="H2413" s="565"/>
      <c r="I2413" s="565"/>
      <c r="J2413" s="565"/>
      <c r="K2413" s="565"/>
      <c r="L2413" s="565"/>
      <c r="M2413" s="565"/>
      <c r="N2413" s="565"/>
      <c r="O2413" s="565"/>
      <c r="P2413" s="565"/>
    </row>
    <row r="2414" spans="1:16" ht="18">
      <c r="A2414" s="565"/>
      <c r="B2414" s="565"/>
      <c r="C2414" s="565"/>
      <c r="D2414" s="978"/>
      <c r="E2414" s="978"/>
      <c r="F2414" s="981"/>
      <c r="G2414" s="981"/>
      <c r="H2414" s="565"/>
      <c r="I2414" s="565"/>
      <c r="J2414" s="565"/>
      <c r="K2414" s="565"/>
      <c r="L2414" s="565"/>
      <c r="M2414" s="565"/>
      <c r="N2414" s="565"/>
      <c r="O2414" s="565"/>
      <c r="P2414" s="565"/>
    </row>
    <row r="2415" spans="1:16" ht="18">
      <c r="A2415" s="565"/>
      <c r="B2415" s="565"/>
      <c r="C2415" s="565"/>
      <c r="D2415" s="978"/>
      <c r="E2415" s="978"/>
      <c r="F2415" s="981"/>
      <c r="G2415" s="981"/>
      <c r="H2415" s="565"/>
      <c r="I2415" s="565"/>
      <c r="J2415" s="565"/>
      <c r="K2415" s="565"/>
      <c r="L2415" s="565"/>
      <c r="M2415" s="565"/>
      <c r="N2415" s="565"/>
      <c r="O2415" s="565"/>
      <c r="P2415" s="565"/>
    </row>
    <row r="2416" spans="1:16" ht="18">
      <c r="A2416" s="565"/>
      <c r="B2416" s="565"/>
      <c r="C2416" s="565"/>
      <c r="D2416" s="978"/>
      <c r="E2416" s="978"/>
      <c r="F2416" s="981"/>
      <c r="G2416" s="981"/>
      <c r="H2416" s="565"/>
      <c r="I2416" s="565"/>
      <c r="J2416" s="565"/>
      <c r="K2416" s="565"/>
      <c r="L2416" s="565"/>
      <c r="M2416" s="565"/>
      <c r="N2416" s="565"/>
      <c r="O2416" s="565"/>
      <c r="P2416" s="565"/>
    </row>
    <row r="2417" spans="1:16" ht="18">
      <c r="A2417" s="565"/>
      <c r="B2417" s="565"/>
      <c r="C2417" s="565"/>
      <c r="D2417" s="978"/>
      <c r="E2417" s="978"/>
      <c r="F2417" s="981"/>
      <c r="G2417" s="981"/>
      <c r="H2417" s="565"/>
      <c r="I2417" s="565"/>
      <c r="J2417" s="565"/>
      <c r="K2417" s="565"/>
      <c r="L2417" s="565"/>
      <c r="M2417" s="565"/>
      <c r="N2417" s="565"/>
      <c r="O2417" s="565"/>
      <c r="P2417" s="565"/>
    </row>
    <row r="2418" spans="1:16" ht="18">
      <c r="A2418" s="565"/>
      <c r="B2418" s="565"/>
      <c r="C2418" s="565"/>
      <c r="D2418" s="978"/>
      <c r="E2418" s="978"/>
      <c r="F2418" s="981"/>
      <c r="G2418" s="981"/>
      <c r="H2418" s="565"/>
      <c r="I2418" s="565"/>
      <c r="J2418" s="565"/>
      <c r="K2418" s="565"/>
      <c r="L2418" s="565"/>
      <c r="M2418" s="565"/>
      <c r="N2418" s="565"/>
      <c r="O2418" s="565"/>
      <c r="P2418" s="565"/>
    </row>
    <row r="2419" spans="1:16" ht="18">
      <c r="A2419" s="565"/>
      <c r="B2419" s="565"/>
      <c r="C2419" s="565"/>
      <c r="D2419" s="978"/>
      <c r="E2419" s="978"/>
      <c r="F2419" s="981"/>
      <c r="G2419" s="981"/>
      <c r="H2419" s="565"/>
      <c r="I2419" s="565"/>
      <c r="J2419" s="565"/>
      <c r="K2419" s="565"/>
      <c r="L2419" s="565"/>
      <c r="M2419" s="565"/>
      <c r="N2419" s="565"/>
      <c r="O2419" s="565"/>
      <c r="P2419" s="565"/>
    </row>
    <row r="2420" spans="1:16" ht="18">
      <c r="A2420" s="565"/>
      <c r="B2420" s="565"/>
      <c r="C2420" s="565"/>
      <c r="D2420" s="978"/>
      <c r="E2420" s="978"/>
      <c r="F2420" s="981"/>
      <c r="G2420" s="981"/>
      <c r="H2420" s="565"/>
      <c r="I2420" s="565"/>
      <c r="J2420" s="565"/>
      <c r="K2420" s="565"/>
      <c r="L2420" s="565"/>
      <c r="M2420" s="565"/>
      <c r="N2420" s="565"/>
      <c r="O2420" s="565"/>
      <c r="P2420" s="565"/>
    </row>
    <row r="2421" spans="1:16" ht="18">
      <c r="A2421" s="565"/>
      <c r="B2421" s="565"/>
      <c r="C2421" s="565"/>
      <c r="D2421" s="978"/>
      <c r="E2421" s="978"/>
      <c r="F2421" s="981"/>
      <c r="G2421" s="981"/>
      <c r="H2421" s="565"/>
      <c r="I2421" s="565"/>
      <c r="J2421" s="565"/>
      <c r="K2421" s="565"/>
      <c r="L2421" s="565"/>
      <c r="M2421" s="565"/>
      <c r="N2421" s="565"/>
      <c r="O2421" s="565"/>
      <c r="P2421" s="565"/>
    </row>
    <row r="2422" spans="1:16" ht="18">
      <c r="A2422" s="565"/>
      <c r="B2422" s="565"/>
      <c r="C2422" s="565"/>
      <c r="D2422" s="978"/>
      <c r="E2422" s="978"/>
      <c r="F2422" s="981"/>
      <c r="G2422" s="981"/>
      <c r="H2422" s="565"/>
      <c r="I2422" s="565"/>
      <c r="J2422" s="565"/>
      <c r="K2422" s="565"/>
      <c r="L2422" s="565"/>
      <c r="M2422" s="565"/>
      <c r="N2422" s="565"/>
      <c r="O2422" s="565"/>
      <c r="P2422" s="565"/>
    </row>
    <row r="2423" spans="1:16" ht="18">
      <c r="A2423" s="565"/>
      <c r="B2423" s="565"/>
      <c r="C2423" s="565"/>
      <c r="D2423" s="978"/>
      <c r="E2423" s="978"/>
      <c r="F2423" s="981"/>
      <c r="G2423" s="981"/>
      <c r="H2423" s="565"/>
      <c r="I2423" s="565"/>
      <c r="J2423" s="565"/>
      <c r="K2423" s="565"/>
      <c r="L2423" s="565"/>
      <c r="M2423" s="565"/>
      <c r="N2423" s="565"/>
      <c r="O2423" s="565"/>
      <c r="P2423" s="565"/>
    </row>
    <row r="2424" spans="1:16" ht="18">
      <c r="A2424" s="565"/>
      <c r="B2424" s="565"/>
      <c r="C2424" s="565"/>
      <c r="D2424" s="978"/>
      <c r="E2424" s="978"/>
      <c r="F2424" s="981"/>
      <c r="G2424" s="981"/>
      <c r="H2424" s="565"/>
      <c r="I2424" s="565"/>
      <c r="J2424" s="565"/>
      <c r="K2424" s="565"/>
      <c r="L2424" s="565"/>
      <c r="M2424" s="565"/>
      <c r="N2424" s="565"/>
      <c r="O2424" s="565"/>
      <c r="P2424" s="565"/>
    </row>
    <row r="2425" spans="1:16" ht="18">
      <c r="A2425" s="565"/>
      <c r="B2425" s="565"/>
      <c r="C2425" s="565"/>
      <c r="D2425" s="978"/>
      <c r="E2425" s="978"/>
      <c r="F2425" s="981"/>
      <c r="G2425" s="981"/>
      <c r="H2425" s="565"/>
      <c r="I2425" s="565"/>
      <c r="J2425" s="565"/>
      <c r="K2425" s="565"/>
      <c r="L2425" s="565"/>
      <c r="M2425" s="565"/>
      <c r="N2425" s="565"/>
      <c r="O2425" s="565"/>
      <c r="P2425" s="565"/>
    </row>
    <row r="2426" spans="1:16" ht="18">
      <c r="A2426" s="565"/>
      <c r="B2426" s="565"/>
      <c r="C2426" s="565"/>
      <c r="D2426" s="978"/>
      <c r="E2426" s="978"/>
      <c r="F2426" s="981"/>
      <c r="G2426" s="981"/>
      <c r="H2426" s="565"/>
      <c r="I2426" s="565"/>
      <c r="J2426" s="565"/>
      <c r="K2426" s="565"/>
      <c r="L2426" s="565"/>
      <c r="M2426" s="565"/>
      <c r="N2426" s="565"/>
      <c r="O2426" s="565"/>
      <c r="P2426" s="565"/>
    </row>
    <row r="2427" spans="1:16" ht="18">
      <c r="A2427" s="565"/>
      <c r="B2427" s="565"/>
      <c r="C2427" s="565"/>
      <c r="D2427" s="978"/>
      <c r="E2427" s="978"/>
      <c r="F2427" s="981"/>
      <c r="G2427" s="981"/>
      <c r="H2427" s="565"/>
      <c r="I2427" s="565"/>
      <c r="J2427" s="565"/>
      <c r="K2427" s="565"/>
      <c r="L2427" s="565"/>
      <c r="M2427" s="565"/>
      <c r="N2427" s="565"/>
      <c r="O2427" s="565"/>
      <c r="P2427" s="565"/>
    </row>
    <row r="2428" spans="1:16" ht="18">
      <c r="A2428" s="565"/>
      <c r="B2428" s="565"/>
      <c r="C2428" s="565"/>
      <c r="D2428" s="978"/>
      <c r="E2428" s="978"/>
      <c r="F2428" s="981"/>
      <c r="G2428" s="981"/>
      <c r="H2428" s="565"/>
      <c r="I2428" s="565"/>
      <c r="J2428" s="565"/>
      <c r="K2428" s="565"/>
      <c r="L2428" s="565"/>
      <c r="M2428" s="565"/>
      <c r="N2428" s="565"/>
      <c r="O2428" s="565"/>
      <c r="P2428" s="565"/>
    </row>
    <row r="2429" spans="1:16" ht="18">
      <c r="A2429" s="565"/>
      <c r="B2429" s="565"/>
      <c r="C2429" s="565"/>
      <c r="D2429" s="978"/>
      <c r="E2429" s="978"/>
      <c r="F2429" s="981"/>
      <c r="G2429" s="981"/>
      <c r="H2429" s="565"/>
      <c r="I2429" s="565"/>
      <c r="J2429" s="565"/>
      <c r="K2429" s="565"/>
      <c r="L2429" s="565"/>
      <c r="M2429" s="565"/>
      <c r="N2429" s="565"/>
      <c r="O2429" s="565"/>
      <c r="P2429" s="565"/>
    </row>
    <row r="2430" spans="1:16" ht="18">
      <c r="A2430" s="565"/>
      <c r="B2430" s="565"/>
      <c r="C2430" s="565"/>
      <c r="D2430" s="978"/>
      <c r="E2430" s="978"/>
      <c r="F2430" s="981"/>
      <c r="G2430" s="981"/>
      <c r="H2430" s="565"/>
      <c r="I2430" s="565"/>
      <c r="J2430" s="565"/>
      <c r="K2430" s="565"/>
      <c r="L2430" s="565"/>
      <c r="M2430" s="565"/>
      <c r="N2430" s="565"/>
      <c r="O2430" s="565"/>
      <c r="P2430" s="565"/>
    </row>
    <row r="2431" spans="1:16" ht="18">
      <c r="A2431" s="565"/>
      <c r="B2431" s="565"/>
      <c r="C2431" s="565"/>
      <c r="D2431" s="978"/>
      <c r="E2431" s="978"/>
      <c r="F2431" s="981"/>
      <c r="G2431" s="981"/>
      <c r="H2431" s="565"/>
      <c r="I2431" s="565"/>
      <c r="J2431" s="565"/>
      <c r="K2431" s="565"/>
      <c r="L2431" s="565"/>
      <c r="M2431" s="565"/>
      <c r="N2431" s="565"/>
      <c r="O2431" s="565"/>
      <c r="P2431" s="565"/>
    </row>
    <row r="2432" spans="1:16" ht="18">
      <c r="A2432" s="565"/>
      <c r="B2432" s="565"/>
      <c r="C2432" s="565"/>
      <c r="D2432" s="978"/>
      <c r="E2432" s="978"/>
      <c r="F2432" s="981"/>
      <c r="G2432" s="981"/>
      <c r="H2432" s="565"/>
      <c r="I2432" s="565"/>
      <c r="J2432" s="565"/>
      <c r="K2432" s="565"/>
      <c r="L2432" s="565"/>
      <c r="M2432" s="565"/>
      <c r="N2432" s="565"/>
      <c r="O2432" s="565"/>
      <c r="P2432" s="565"/>
    </row>
    <row r="2433" spans="1:16" ht="18">
      <c r="A2433" s="565"/>
      <c r="B2433" s="565"/>
      <c r="C2433" s="565"/>
      <c r="D2433" s="978"/>
      <c r="E2433" s="978"/>
      <c r="F2433" s="981"/>
      <c r="G2433" s="981"/>
      <c r="H2433" s="565"/>
      <c r="I2433" s="565"/>
      <c r="J2433" s="565"/>
      <c r="K2433" s="565"/>
      <c r="L2433" s="565"/>
      <c r="M2433" s="565"/>
      <c r="N2433" s="565"/>
      <c r="O2433" s="565"/>
      <c r="P2433" s="565"/>
    </row>
    <row r="2434" spans="1:16" ht="18">
      <c r="A2434" s="565"/>
      <c r="B2434" s="565"/>
      <c r="C2434" s="565"/>
      <c r="D2434" s="978"/>
      <c r="E2434" s="978"/>
      <c r="F2434" s="981"/>
      <c r="G2434" s="981"/>
      <c r="H2434" s="565"/>
      <c r="I2434" s="565"/>
      <c r="J2434" s="565"/>
      <c r="K2434" s="565"/>
      <c r="L2434" s="565"/>
      <c r="M2434" s="565"/>
      <c r="N2434" s="565"/>
      <c r="O2434" s="565"/>
      <c r="P2434" s="565"/>
    </row>
    <row r="2435" spans="1:16" ht="18">
      <c r="A2435" s="565"/>
      <c r="B2435" s="565"/>
      <c r="C2435" s="565"/>
      <c r="D2435" s="978"/>
      <c r="E2435" s="978"/>
      <c r="F2435" s="981"/>
      <c r="G2435" s="981"/>
      <c r="H2435" s="565"/>
      <c r="I2435" s="565"/>
      <c r="J2435" s="565"/>
      <c r="K2435" s="565"/>
      <c r="L2435" s="565"/>
      <c r="M2435" s="565"/>
      <c r="N2435" s="565"/>
      <c r="O2435" s="565"/>
      <c r="P2435" s="565"/>
    </row>
    <row r="2436" spans="1:16" ht="18">
      <c r="A2436" s="565"/>
      <c r="B2436" s="565"/>
      <c r="C2436" s="565"/>
      <c r="D2436" s="978"/>
      <c r="E2436" s="978"/>
      <c r="F2436" s="981"/>
      <c r="G2436" s="981"/>
      <c r="H2436" s="565"/>
      <c r="I2436" s="565"/>
      <c r="J2436" s="565"/>
      <c r="K2436" s="565"/>
      <c r="L2436" s="565"/>
      <c r="M2436" s="565"/>
      <c r="N2436" s="565"/>
      <c r="O2436" s="565"/>
      <c r="P2436" s="565"/>
    </row>
    <row r="2437" spans="1:16" ht="18">
      <c r="A2437" s="565"/>
      <c r="B2437" s="565"/>
      <c r="C2437" s="565"/>
      <c r="D2437" s="978"/>
      <c r="E2437" s="978"/>
      <c r="F2437" s="981"/>
      <c r="G2437" s="981"/>
      <c r="H2437" s="565"/>
      <c r="I2437" s="565"/>
      <c r="J2437" s="565"/>
      <c r="K2437" s="565"/>
      <c r="L2437" s="565"/>
      <c r="M2437" s="565"/>
      <c r="N2437" s="565"/>
      <c r="O2437" s="565"/>
      <c r="P2437" s="565"/>
    </row>
    <row r="2438" spans="1:16" ht="18">
      <c r="A2438" s="565"/>
      <c r="B2438" s="565"/>
      <c r="C2438" s="565"/>
      <c r="D2438" s="978"/>
      <c r="E2438" s="978"/>
      <c r="F2438" s="981"/>
      <c r="G2438" s="981"/>
      <c r="H2438" s="565"/>
      <c r="I2438" s="565"/>
      <c r="J2438" s="565"/>
      <c r="K2438" s="565"/>
      <c r="L2438" s="565"/>
      <c r="M2438" s="565"/>
      <c r="N2438" s="565"/>
      <c r="O2438" s="565"/>
      <c r="P2438" s="565"/>
    </row>
    <row r="2439" spans="1:16" ht="18">
      <c r="A2439" s="565"/>
      <c r="B2439" s="565"/>
      <c r="C2439" s="565"/>
      <c r="D2439" s="978"/>
      <c r="E2439" s="978"/>
      <c r="F2439" s="981"/>
      <c r="G2439" s="981"/>
      <c r="H2439" s="565"/>
      <c r="I2439" s="565"/>
      <c r="J2439" s="565"/>
      <c r="K2439" s="565"/>
      <c r="L2439" s="565"/>
      <c r="M2439" s="565"/>
      <c r="N2439" s="565"/>
      <c r="O2439" s="565"/>
      <c r="P2439" s="565"/>
    </row>
    <row r="2440" spans="1:16" ht="18">
      <c r="A2440" s="565"/>
      <c r="B2440" s="565"/>
      <c r="C2440" s="565"/>
      <c r="D2440" s="978"/>
      <c r="E2440" s="978"/>
      <c r="F2440" s="981"/>
      <c r="G2440" s="981"/>
      <c r="H2440" s="565"/>
      <c r="I2440" s="565"/>
      <c r="J2440" s="565"/>
      <c r="K2440" s="565"/>
      <c r="L2440" s="565"/>
      <c r="M2440" s="565"/>
      <c r="N2440" s="565"/>
      <c r="O2440" s="565"/>
      <c r="P2440" s="565"/>
    </row>
    <row r="2441" spans="1:16" ht="18">
      <c r="A2441" s="565"/>
      <c r="B2441" s="565"/>
      <c r="C2441" s="565"/>
      <c r="D2441" s="978"/>
      <c r="E2441" s="978"/>
      <c r="F2441" s="981"/>
      <c r="G2441" s="981"/>
      <c r="H2441" s="565"/>
      <c r="I2441" s="565"/>
      <c r="J2441" s="565"/>
      <c r="K2441" s="565"/>
      <c r="L2441" s="565"/>
      <c r="M2441" s="565"/>
      <c r="N2441" s="565"/>
      <c r="O2441" s="565"/>
      <c r="P2441" s="565"/>
    </row>
    <row r="2442" spans="1:16" ht="18">
      <c r="A2442" s="565"/>
      <c r="B2442" s="565"/>
      <c r="C2442" s="565"/>
      <c r="D2442" s="978"/>
      <c r="E2442" s="978"/>
      <c r="F2442" s="981"/>
      <c r="G2442" s="981"/>
      <c r="H2442" s="565"/>
      <c r="I2442" s="565"/>
      <c r="J2442" s="565"/>
      <c r="K2442" s="565"/>
      <c r="L2442" s="565"/>
      <c r="M2442" s="565"/>
      <c r="N2442" s="565"/>
      <c r="O2442" s="565"/>
      <c r="P2442" s="565"/>
    </row>
    <row r="2443" spans="1:16" ht="18">
      <c r="A2443" s="565"/>
      <c r="B2443" s="565"/>
      <c r="C2443" s="565"/>
      <c r="D2443" s="978"/>
      <c r="E2443" s="978"/>
      <c r="F2443" s="981"/>
      <c r="G2443" s="981"/>
      <c r="H2443" s="565"/>
      <c r="I2443" s="565"/>
      <c r="J2443" s="565"/>
      <c r="K2443" s="565"/>
      <c r="L2443" s="565"/>
      <c r="M2443" s="565"/>
      <c r="N2443" s="565"/>
      <c r="O2443" s="565"/>
      <c r="P2443" s="565"/>
    </row>
    <row r="2444" spans="1:16" ht="18">
      <c r="A2444" s="565"/>
      <c r="B2444" s="565"/>
      <c r="C2444" s="565"/>
      <c r="D2444" s="978"/>
      <c r="E2444" s="978"/>
      <c r="F2444" s="981"/>
      <c r="G2444" s="981"/>
      <c r="H2444" s="565"/>
      <c r="I2444" s="565"/>
      <c r="J2444" s="565"/>
      <c r="K2444" s="565"/>
      <c r="L2444" s="565"/>
      <c r="M2444" s="565"/>
      <c r="N2444" s="565"/>
      <c r="O2444" s="565"/>
      <c r="P2444" s="565"/>
    </row>
    <row r="2445" spans="1:16" ht="18">
      <c r="A2445" s="565"/>
      <c r="B2445" s="565"/>
      <c r="C2445" s="565"/>
      <c r="D2445" s="978"/>
      <c r="E2445" s="978"/>
      <c r="F2445" s="981"/>
      <c r="G2445" s="981"/>
      <c r="H2445" s="565"/>
      <c r="I2445" s="565"/>
      <c r="J2445" s="565"/>
      <c r="K2445" s="565"/>
      <c r="L2445" s="565"/>
      <c r="M2445" s="565"/>
      <c r="N2445" s="565"/>
      <c r="O2445" s="565"/>
      <c r="P2445" s="565"/>
    </row>
    <row r="2446" spans="1:16" ht="18">
      <c r="A2446" s="565"/>
      <c r="B2446" s="565"/>
      <c r="C2446" s="565"/>
      <c r="D2446" s="978"/>
      <c r="E2446" s="978"/>
      <c r="F2446" s="981"/>
      <c r="G2446" s="981"/>
      <c r="H2446" s="565"/>
      <c r="I2446" s="565"/>
      <c r="J2446" s="565"/>
      <c r="K2446" s="565"/>
      <c r="L2446" s="565"/>
      <c r="M2446" s="565"/>
      <c r="N2446" s="565"/>
      <c r="O2446" s="565"/>
      <c r="P2446" s="565"/>
    </row>
    <row r="2447" spans="1:16" ht="18">
      <c r="A2447" s="565"/>
      <c r="B2447" s="565"/>
      <c r="C2447" s="565"/>
      <c r="D2447" s="978"/>
      <c r="E2447" s="978"/>
      <c r="F2447" s="981"/>
      <c r="G2447" s="981"/>
      <c r="H2447" s="565"/>
      <c r="I2447" s="565"/>
      <c r="J2447" s="565"/>
      <c r="K2447" s="565"/>
      <c r="L2447" s="565"/>
      <c r="M2447" s="565"/>
      <c r="N2447" s="565"/>
      <c r="O2447" s="565"/>
      <c r="P2447" s="565"/>
    </row>
    <row r="2448" spans="1:16" ht="18">
      <c r="A2448" s="565"/>
      <c r="B2448" s="565"/>
      <c r="C2448" s="565"/>
      <c r="D2448" s="978"/>
      <c r="E2448" s="978"/>
      <c r="F2448" s="981"/>
      <c r="G2448" s="981"/>
      <c r="H2448" s="565"/>
      <c r="I2448" s="565"/>
      <c r="J2448" s="565"/>
      <c r="K2448" s="565"/>
      <c r="L2448" s="565"/>
      <c r="M2448" s="565"/>
      <c r="N2448" s="565"/>
      <c r="O2448" s="565"/>
      <c r="P2448" s="565"/>
    </row>
    <row r="2449" spans="1:16" ht="18">
      <c r="A2449" s="565"/>
      <c r="B2449" s="565"/>
      <c r="C2449" s="565"/>
      <c r="D2449" s="978"/>
      <c r="E2449" s="978"/>
      <c r="F2449" s="981"/>
      <c r="G2449" s="981"/>
      <c r="H2449" s="565"/>
      <c r="I2449" s="565"/>
      <c r="J2449" s="565"/>
      <c r="K2449" s="565"/>
      <c r="L2449" s="565"/>
      <c r="M2449" s="565"/>
      <c r="N2449" s="565"/>
      <c r="O2449" s="565"/>
      <c r="P2449" s="565"/>
    </row>
    <row r="2450" spans="1:16" ht="18">
      <c r="A2450" s="565"/>
      <c r="B2450" s="565"/>
      <c r="C2450" s="565"/>
      <c r="D2450" s="978"/>
      <c r="E2450" s="978"/>
      <c r="F2450" s="981"/>
      <c r="G2450" s="981"/>
      <c r="H2450" s="565"/>
      <c r="I2450" s="565"/>
      <c r="J2450" s="565"/>
      <c r="K2450" s="565"/>
      <c r="L2450" s="565"/>
      <c r="M2450" s="565"/>
      <c r="N2450" s="565"/>
      <c r="O2450" s="565"/>
      <c r="P2450" s="565"/>
    </row>
    <row r="2451" spans="1:16" ht="18">
      <c r="A2451" s="565"/>
      <c r="B2451" s="565"/>
      <c r="C2451" s="565"/>
      <c r="D2451" s="978"/>
      <c r="E2451" s="978"/>
      <c r="F2451" s="981"/>
      <c r="G2451" s="981"/>
      <c r="H2451" s="565"/>
      <c r="I2451" s="565"/>
      <c r="J2451" s="565"/>
      <c r="K2451" s="565"/>
      <c r="L2451" s="565"/>
      <c r="M2451" s="565"/>
      <c r="N2451" s="565"/>
      <c r="O2451" s="565"/>
      <c r="P2451" s="565"/>
    </row>
    <row r="2452" spans="1:16" ht="18">
      <c r="A2452" s="565"/>
      <c r="B2452" s="565"/>
      <c r="C2452" s="565"/>
      <c r="D2452" s="978"/>
      <c r="E2452" s="978"/>
      <c r="F2452" s="981"/>
      <c r="G2452" s="981"/>
      <c r="H2452" s="565"/>
      <c r="I2452" s="565"/>
      <c r="J2452" s="565"/>
      <c r="K2452" s="565"/>
      <c r="L2452" s="565"/>
      <c r="M2452" s="565"/>
      <c r="N2452" s="565"/>
      <c r="O2452" s="565"/>
      <c r="P2452" s="565"/>
    </row>
    <row r="2453" spans="1:16" ht="18">
      <c r="A2453" s="565"/>
      <c r="B2453" s="565"/>
      <c r="C2453" s="565"/>
      <c r="D2453" s="978"/>
      <c r="E2453" s="978"/>
      <c r="F2453" s="981"/>
      <c r="G2453" s="981"/>
      <c r="H2453" s="565"/>
      <c r="I2453" s="565"/>
      <c r="J2453" s="565"/>
      <c r="K2453" s="565"/>
      <c r="L2453" s="565"/>
      <c r="M2453" s="565"/>
      <c r="N2453" s="565"/>
      <c r="O2453" s="565"/>
      <c r="P2453" s="565"/>
    </row>
    <row r="2454" spans="1:16" ht="18">
      <c r="A2454" s="565"/>
      <c r="B2454" s="565"/>
      <c r="C2454" s="565"/>
      <c r="D2454" s="978"/>
      <c r="E2454" s="978"/>
      <c r="F2454" s="981"/>
      <c r="G2454" s="981"/>
      <c r="H2454" s="565"/>
      <c r="I2454" s="565"/>
      <c r="J2454" s="565"/>
      <c r="K2454" s="565"/>
      <c r="L2454" s="565"/>
      <c r="M2454" s="565"/>
      <c r="N2454" s="565"/>
      <c r="O2454" s="565"/>
      <c r="P2454" s="565"/>
    </row>
    <row r="2455" spans="1:16" ht="18">
      <c r="A2455" s="565"/>
      <c r="B2455" s="565"/>
      <c r="C2455" s="565"/>
      <c r="D2455" s="978"/>
      <c r="E2455" s="978"/>
      <c r="F2455" s="981"/>
      <c r="G2455" s="981"/>
      <c r="H2455" s="565"/>
      <c r="I2455" s="565"/>
      <c r="J2455" s="565"/>
      <c r="K2455" s="565"/>
      <c r="L2455" s="565"/>
      <c r="M2455" s="565"/>
      <c r="N2455" s="565"/>
      <c r="O2455" s="565"/>
      <c r="P2455" s="565"/>
    </row>
    <row r="2456" spans="1:16" ht="18">
      <c r="A2456" s="565"/>
      <c r="B2456" s="565"/>
      <c r="C2456" s="565"/>
      <c r="D2456" s="978"/>
      <c r="E2456" s="978"/>
      <c r="F2456" s="981"/>
      <c r="G2456" s="981"/>
      <c r="H2456" s="565"/>
      <c r="I2456" s="565"/>
      <c r="J2456" s="565"/>
      <c r="K2456" s="565"/>
      <c r="L2456" s="565"/>
      <c r="M2456" s="565"/>
      <c r="N2456" s="565"/>
      <c r="O2456" s="565"/>
      <c r="P2456" s="565"/>
    </row>
    <row r="2457" spans="1:16" ht="18">
      <c r="A2457" s="565"/>
      <c r="B2457" s="565"/>
      <c r="C2457" s="565"/>
      <c r="D2457" s="978"/>
      <c r="E2457" s="978"/>
      <c r="F2457" s="981"/>
      <c r="G2457" s="981"/>
      <c r="H2457" s="565"/>
      <c r="I2457" s="565"/>
      <c r="J2457" s="565"/>
      <c r="K2457" s="565"/>
      <c r="L2457" s="565"/>
      <c r="M2457" s="565"/>
      <c r="N2457" s="565"/>
      <c r="O2457" s="565"/>
      <c r="P2457" s="565"/>
    </row>
    <row r="2458" spans="1:16" ht="18">
      <c r="A2458" s="565"/>
      <c r="B2458" s="565"/>
      <c r="C2458" s="565"/>
      <c r="D2458" s="978"/>
      <c r="E2458" s="978"/>
      <c r="F2458" s="981"/>
      <c r="G2458" s="981"/>
      <c r="H2458" s="565"/>
      <c r="I2458" s="565"/>
      <c r="J2458" s="565"/>
      <c r="K2458" s="565"/>
      <c r="L2458" s="565"/>
      <c r="M2458" s="565"/>
      <c r="N2458" s="565"/>
      <c r="O2458" s="565"/>
      <c r="P2458" s="565"/>
    </row>
    <row r="2459" spans="1:16" ht="18">
      <c r="A2459" s="565"/>
      <c r="B2459" s="565"/>
      <c r="C2459" s="565"/>
      <c r="D2459" s="978"/>
      <c r="E2459" s="978"/>
      <c r="F2459" s="981"/>
      <c r="G2459" s="981"/>
      <c r="H2459" s="565"/>
      <c r="I2459" s="565"/>
      <c r="J2459" s="565"/>
      <c r="K2459" s="565"/>
      <c r="L2459" s="565"/>
      <c r="M2459" s="565"/>
      <c r="N2459" s="565"/>
      <c r="O2459" s="565"/>
      <c r="P2459" s="565"/>
    </row>
    <row r="2460" spans="1:16" ht="18">
      <c r="A2460" s="565"/>
      <c r="B2460" s="565"/>
      <c r="C2460" s="565"/>
      <c r="D2460" s="978"/>
      <c r="E2460" s="978"/>
      <c r="F2460" s="981"/>
      <c r="G2460" s="981"/>
      <c r="H2460" s="565"/>
      <c r="I2460" s="565"/>
      <c r="J2460" s="565"/>
      <c r="K2460" s="565"/>
      <c r="L2460" s="565"/>
      <c r="M2460" s="565"/>
      <c r="N2460" s="565"/>
      <c r="O2460" s="565"/>
      <c r="P2460" s="565"/>
    </row>
    <row r="2461" spans="1:16" ht="18">
      <c r="A2461" s="565"/>
      <c r="B2461" s="565"/>
      <c r="C2461" s="565"/>
      <c r="D2461" s="978"/>
      <c r="E2461" s="978"/>
      <c r="F2461" s="981"/>
      <c r="G2461" s="981"/>
      <c r="H2461" s="565"/>
      <c r="I2461" s="565"/>
      <c r="J2461" s="565"/>
      <c r="K2461" s="565"/>
      <c r="L2461" s="565"/>
      <c r="M2461" s="565"/>
      <c r="N2461" s="565"/>
      <c r="O2461" s="565"/>
      <c r="P2461" s="565"/>
    </row>
    <row r="2462" spans="1:16" ht="18">
      <c r="A2462" s="565"/>
      <c r="B2462" s="565"/>
      <c r="C2462" s="565"/>
      <c r="D2462" s="978"/>
      <c r="E2462" s="978"/>
      <c r="F2462" s="981"/>
      <c r="G2462" s="981"/>
      <c r="H2462" s="565"/>
      <c r="I2462" s="565"/>
      <c r="J2462" s="565"/>
      <c r="K2462" s="565"/>
      <c r="L2462" s="565"/>
      <c r="M2462" s="565"/>
      <c r="N2462" s="565"/>
      <c r="O2462" s="565"/>
      <c r="P2462" s="565"/>
    </row>
    <row r="2463" spans="1:16" ht="18">
      <c r="A2463" s="565"/>
      <c r="B2463" s="565"/>
      <c r="C2463" s="565"/>
      <c r="D2463" s="978"/>
      <c r="E2463" s="978"/>
      <c r="F2463" s="981"/>
      <c r="G2463" s="981"/>
      <c r="H2463" s="565"/>
      <c r="I2463" s="565"/>
      <c r="J2463" s="565"/>
      <c r="K2463" s="565"/>
      <c r="L2463" s="565"/>
      <c r="M2463" s="565"/>
      <c r="N2463" s="565"/>
      <c r="O2463" s="565"/>
      <c r="P2463" s="565"/>
    </row>
    <row r="2464" spans="1:16" ht="18">
      <c r="A2464" s="565"/>
      <c r="B2464" s="565"/>
      <c r="C2464" s="565"/>
      <c r="D2464" s="978"/>
      <c r="E2464" s="978"/>
      <c r="F2464" s="981"/>
      <c r="G2464" s="981"/>
      <c r="H2464" s="565"/>
      <c r="I2464" s="565"/>
      <c r="J2464" s="565"/>
      <c r="K2464" s="565"/>
      <c r="L2464" s="565"/>
      <c r="M2464" s="565"/>
      <c r="N2464" s="565"/>
      <c r="O2464" s="565"/>
      <c r="P2464" s="565"/>
    </row>
    <row r="2465" spans="1:16" ht="18">
      <c r="A2465" s="565"/>
      <c r="B2465" s="565"/>
      <c r="C2465" s="565"/>
      <c r="D2465" s="978"/>
      <c r="E2465" s="978"/>
      <c r="F2465" s="981"/>
      <c r="G2465" s="981"/>
      <c r="H2465" s="565"/>
      <c r="I2465" s="565"/>
      <c r="J2465" s="565"/>
      <c r="K2465" s="565"/>
      <c r="L2465" s="565"/>
      <c r="M2465" s="565"/>
      <c r="N2465" s="565"/>
      <c r="O2465" s="565"/>
      <c r="P2465" s="565"/>
    </row>
    <row r="2466" spans="1:16" ht="18">
      <c r="A2466" s="565"/>
      <c r="B2466" s="565"/>
      <c r="C2466" s="565"/>
      <c r="D2466" s="978"/>
      <c r="E2466" s="978"/>
      <c r="F2466" s="981"/>
      <c r="G2466" s="981"/>
      <c r="H2466" s="565"/>
      <c r="I2466" s="565"/>
      <c r="J2466" s="565"/>
      <c r="K2466" s="565"/>
      <c r="L2466" s="565"/>
      <c r="M2466" s="565"/>
      <c r="N2466" s="565"/>
      <c r="O2466" s="565"/>
      <c r="P2466" s="565"/>
    </row>
    <row r="2467" spans="1:16" ht="18">
      <c r="A2467" s="565"/>
      <c r="B2467" s="565"/>
      <c r="C2467" s="565"/>
      <c r="D2467" s="978"/>
      <c r="E2467" s="978"/>
      <c r="F2467" s="981"/>
      <c r="G2467" s="981"/>
      <c r="H2467" s="565"/>
      <c r="I2467" s="565"/>
      <c r="J2467" s="565"/>
      <c r="K2467" s="565"/>
      <c r="L2467" s="565"/>
      <c r="M2467" s="565"/>
      <c r="N2467" s="565"/>
      <c r="O2467" s="565"/>
      <c r="P2467" s="565"/>
    </row>
    <row r="2468" spans="1:16" ht="18">
      <c r="A2468" s="565"/>
      <c r="B2468" s="565"/>
      <c r="C2468" s="565"/>
      <c r="D2468" s="978"/>
      <c r="E2468" s="978"/>
      <c r="F2468" s="981"/>
      <c r="G2468" s="981"/>
      <c r="H2468" s="565"/>
      <c r="I2468" s="565"/>
      <c r="J2468" s="565"/>
      <c r="K2468" s="565"/>
      <c r="L2468" s="565"/>
      <c r="M2468" s="565"/>
      <c r="N2468" s="565"/>
      <c r="O2468" s="565"/>
      <c r="P2468" s="565"/>
    </row>
    <row r="2469" spans="1:16" ht="18">
      <c r="A2469" s="565"/>
      <c r="B2469" s="565"/>
      <c r="C2469" s="565"/>
      <c r="D2469" s="978"/>
      <c r="E2469" s="978"/>
      <c r="F2469" s="981"/>
      <c r="G2469" s="981"/>
      <c r="H2469" s="565"/>
      <c r="I2469" s="565"/>
      <c r="J2469" s="565"/>
      <c r="K2469" s="565"/>
      <c r="L2469" s="565"/>
      <c r="M2469" s="565"/>
      <c r="N2469" s="565"/>
      <c r="O2469" s="565"/>
      <c r="P2469" s="565"/>
    </row>
    <row r="2470" spans="1:16" ht="18">
      <c r="A2470" s="565"/>
      <c r="B2470" s="565"/>
      <c r="C2470" s="565"/>
      <c r="D2470" s="978"/>
      <c r="E2470" s="978"/>
      <c r="F2470" s="981"/>
      <c r="G2470" s="981"/>
      <c r="H2470" s="565"/>
      <c r="I2470" s="565"/>
      <c r="J2470" s="565"/>
      <c r="K2470" s="565"/>
      <c r="L2470" s="565"/>
      <c r="M2470" s="565"/>
      <c r="N2470" s="565"/>
      <c r="O2470" s="565"/>
      <c r="P2470" s="565"/>
    </row>
    <row r="2471" spans="1:16" ht="18">
      <c r="A2471" s="565"/>
      <c r="B2471" s="565"/>
      <c r="C2471" s="565"/>
      <c r="D2471" s="978"/>
      <c r="E2471" s="978"/>
      <c r="F2471" s="981"/>
      <c r="G2471" s="981"/>
      <c r="H2471" s="565"/>
      <c r="I2471" s="565"/>
      <c r="J2471" s="565"/>
      <c r="K2471" s="565"/>
      <c r="L2471" s="565"/>
      <c r="M2471" s="565"/>
      <c r="N2471" s="565"/>
      <c r="O2471" s="565"/>
      <c r="P2471" s="565"/>
    </row>
    <row r="2472" spans="1:16" ht="18">
      <c r="A2472" s="565"/>
      <c r="B2472" s="565"/>
      <c r="C2472" s="565"/>
      <c r="D2472" s="978"/>
      <c r="E2472" s="978"/>
      <c r="F2472" s="981"/>
      <c r="G2472" s="981"/>
      <c r="H2472" s="565"/>
      <c r="I2472" s="565"/>
      <c r="J2472" s="565"/>
      <c r="K2472" s="565"/>
      <c r="L2472" s="565"/>
      <c r="M2472" s="565"/>
      <c r="N2472" s="565"/>
      <c r="O2472" s="565"/>
      <c r="P2472" s="565"/>
    </row>
    <row r="2473" spans="1:16" ht="18">
      <c r="A2473" s="565"/>
      <c r="B2473" s="565"/>
      <c r="C2473" s="565"/>
      <c r="D2473" s="978"/>
      <c r="E2473" s="978"/>
      <c r="F2473" s="981"/>
      <c r="G2473" s="981"/>
      <c r="H2473" s="565"/>
      <c r="I2473" s="565"/>
      <c r="J2473" s="565"/>
      <c r="K2473" s="565"/>
      <c r="L2473" s="565"/>
      <c r="M2473" s="565"/>
      <c r="N2473" s="565"/>
      <c r="O2473" s="565"/>
      <c r="P2473" s="565"/>
    </row>
    <row r="2474" spans="1:16" ht="18">
      <c r="A2474" s="565"/>
      <c r="B2474" s="565"/>
      <c r="C2474" s="565"/>
      <c r="D2474" s="978"/>
      <c r="E2474" s="978"/>
      <c r="F2474" s="981"/>
      <c r="G2474" s="981"/>
      <c r="H2474" s="565"/>
      <c r="I2474" s="565"/>
      <c r="J2474" s="565"/>
      <c r="K2474" s="565"/>
      <c r="L2474" s="565"/>
      <c r="M2474" s="565"/>
      <c r="N2474" s="565"/>
      <c r="O2474" s="565"/>
      <c r="P2474" s="565"/>
    </row>
    <row r="2475" spans="1:16" ht="18">
      <c r="A2475" s="565"/>
      <c r="B2475" s="565"/>
      <c r="C2475" s="565"/>
      <c r="D2475" s="978"/>
      <c r="E2475" s="978"/>
      <c r="F2475" s="981"/>
      <c r="G2475" s="981"/>
      <c r="H2475" s="565"/>
      <c r="I2475" s="565"/>
      <c r="J2475" s="565"/>
      <c r="K2475" s="565"/>
      <c r="L2475" s="565"/>
      <c r="M2475" s="565"/>
      <c r="N2475" s="565"/>
      <c r="O2475" s="565"/>
      <c r="P2475" s="565"/>
    </row>
    <row r="2476" spans="1:16" ht="18">
      <c r="A2476" s="565"/>
      <c r="B2476" s="565"/>
      <c r="C2476" s="565"/>
      <c r="D2476" s="978"/>
      <c r="E2476" s="978"/>
      <c r="F2476" s="981"/>
      <c r="G2476" s="981"/>
      <c r="H2476" s="565"/>
      <c r="I2476" s="565"/>
      <c r="J2476" s="565"/>
      <c r="K2476" s="565"/>
      <c r="L2476" s="565"/>
      <c r="M2476" s="565"/>
      <c r="N2476" s="565"/>
      <c r="O2476" s="565"/>
      <c r="P2476" s="565"/>
    </row>
    <row r="2477" spans="1:16" ht="18">
      <c r="A2477" s="565"/>
      <c r="B2477" s="565"/>
      <c r="C2477" s="565"/>
      <c r="D2477" s="978"/>
      <c r="E2477" s="978"/>
      <c r="F2477" s="981"/>
      <c r="G2477" s="981"/>
      <c r="H2477" s="565"/>
      <c r="I2477" s="565"/>
      <c r="J2477" s="565"/>
      <c r="K2477" s="565"/>
      <c r="L2477" s="565"/>
      <c r="M2477" s="565"/>
      <c r="N2477" s="565"/>
      <c r="O2477" s="565"/>
      <c r="P2477" s="565"/>
    </row>
    <row r="2478" spans="1:16" ht="18">
      <c r="A2478" s="565"/>
      <c r="B2478" s="565"/>
      <c r="C2478" s="565"/>
      <c r="D2478" s="978"/>
      <c r="E2478" s="978"/>
      <c r="F2478" s="981"/>
      <c r="G2478" s="981"/>
      <c r="H2478" s="565"/>
      <c r="I2478" s="565"/>
      <c r="J2478" s="565"/>
      <c r="K2478" s="565"/>
      <c r="L2478" s="565"/>
      <c r="M2478" s="565"/>
      <c r="N2478" s="565"/>
      <c r="O2478" s="565"/>
      <c r="P2478" s="565"/>
    </row>
    <row r="2479" spans="1:16" ht="18">
      <c r="A2479" s="565"/>
      <c r="B2479" s="565"/>
      <c r="C2479" s="565"/>
      <c r="D2479" s="978"/>
      <c r="E2479" s="978"/>
      <c r="F2479" s="981"/>
      <c r="G2479" s="981"/>
      <c r="H2479" s="565"/>
      <c r="I2479" s="565"/>
      <c r="J2479" s="565"/>
      <c r="K2479" s="565"/>
      <c r="L2479" s="565"/>
      <c r="M2479" s="565"/>
      <c r="N2479" s="565"/>
      <c r="O2479" s="565"/>
      <c r="P2479" s="565"/>
    </row>
    <row r="2480" spans="1:16" ht="18">
      <c r="A2480" s="565"/>
      <c r="B2480" s="565"/>
      <c r="C2480" s="565"/>
      <c r="D2480" s="978"/>
      <c r="E2480" s="978"/>
      <c r="F2480" s="981"/>
      <c r="G2480" s="981"/>
      <c r="H2480" s="565"/>
      <c r="I2480" s="565"/>
      <c r="J2480" s="565"/>
      <c r="K2480" s="565"/>
      <c r="L2480" s="565"/>
      <c r="M2480" s="565"/>
      <c r="N2480" s="565"/>
      <c r="O2480" s="565"/>
      <c r="P2480" s="565"/>
    </row>
    <row r="2481" spans="1:16" ht="18">
      <c r="A2481" s="565"/>
      <c r="B2481" s="565"/>
      <c r="C2481" s="565"/>
      <c r="D2481" s="978"/>
      <c r="E2481" s="978"/>
      <c r="F2481" s="981"/>
      <c r="G2481" s="981"/>
      <c r="H2481" s="565"/>
      <c r="I2481" s="565"/>
      <c r="J2481" s="565"/>
      <c r="K2481" s="565"/>
      <c r="L2481" s="565"/>
      <c r="M2481" s="565"/>
      <c r="N2481" s="565"/>
      <c r="O2481" s="565"/>
      <c r="P2481" s="565"/>
    </row>
    <row r="2482" spans="1:16" ht="18">
      <c r="A2482" s="565"/>
      <c r="B2482" s="565"/>
      <c r="C2482" s="565"/>
      <c r="D2482" s="978"/>
      <c r="E2482" s="978"/>
      <c r="F2482" s="981"/>
      <c r="G2482" s="981"/>
      <c r="H2482" s="565"/>
      <c r="I2482" s="565"/>
      <c r="J2482" s="565"/>
      <c r="K2482" s="565"/>
      <c r="L2482" s="565"/>
      <c r="M2482" s="565"/>
      <c r="N2482" s="565"/>
      <c r="O2482" s="565"/>
      <c r="P2482" s="565"/>
    </row>
    <row r="2483" spans="1:16" ht="18">
      <c r="A2483" s="565"/>
      <c r="B2483" s="565"/>
      <c r="C2483" s="565"/>
      <c r="D2483" s="978"/>
      <c r="E2483" s="978"/>
      <c r="F2483" s="981"/>
      <c r="G2483" s="981"/>
      <c r="H2483" s="565"/>
      <c r="I2483" s="565"/>
      <c r="J2483" s="565"/>
      <c r="K2483" s="565"/>
      <c r="L2483" s="565"/>
      <c r="M2483" s="565"/>
      <c r="N2483" s="565"/>
      <c r="O2483" s="565"/>
      <c r="P2483" s="565"/>
    </row>
    <row r="2484" spans="1:16" ht="18">
      <c r="A2484" s="565"/>
      <c r="B2484" s="565"/>
      <c r="C2484" s="565"/>
      <c r="D2484" s="978"/>
      <c r="E2484" s="978"/>
      <c r="F2484" s="981"/>
      <c r="G2484" s="981"/>
      <c r="H2484" s="565"/>
      <c r="I2484" s="565"/>
      <c r="J2484" s="565"/>
      <c r="K2484" s="565"/>
      <c r="L2484" s="565"/>
      <c r="M2484" s="565"/>
      <c r="N2484" s="565"/>
      <c r="O2484" s="565"/>
      <c r="P2484" s="565"/>
    </row>
    <row r="2485" spans="1:16" ht="18">
      <c r="A2485" s="565"/>
      <c r="B2485" s="565"/>
      <c r="C2485" s="565"/>
      <c r="D2485" s="978"/>
      <c r="E2485" s="978"/>
      <c r="F2485" s="981"/>
      <c r="G2485" s="981"/>
      <c r="H2485" s="565"/>
      <c r="I2485" s="565"/>
      <c r="J2485" s="565"/>
      <c r="K2485" s="565"/>
      <c r="L2485" s="565"/>
      <c r="M2485" s="565"/>
      <c r="N2485" s="565"/>
      <c r="O2485" s="565"/>
      <c r="P2485" s="565"/>
    </row>
    <row r="2486" spans="1:16" ht="18">
      <c r="A2486" s="565"/>
      <c r="B2486" s="565"/>
      <c r="C2486" s="565"/>
      <c r="D2486" s="978"/>
      <c r="E2486" s="978"/>
      <c r="F2486" s="981"/>
      <c r="G2486" s="981"/>
      <c r="H2486" s="565"/>
      <c r="I2486" s="565"/>
      <c r="J2486" s="565"/>
      <c r="K2486" s="565"/>
      <c r="L2486" s="565"/>
      <c r="M2486" s="565"/>
      <c r="N2486" s="565"/>
      <c r="O2486" s="565"/>
      <c r="P2486" s="565"/>
    </row>
    <row r="2487" spans="1:16" ht="18">
      <c r="A2487" s="565"/>
      <c r="B2487" s="565"/>
      <c r="C2487" s="565"/>
      <c r="D2487" s="978"/>
      <c r="E2487" s="978"/>
      <c r="F2487" s="981"/>
      <c r="G2487" s="981"/>
      <c r="H2487" s="565"/>
      <c r="I2487" s="565"/>
      <c r="J2487" s="565"/>
      <c r="K2487" s="565"/>
      <c r="L2487" s="565"/>
      <c r="M2487" s="565"/>
      <c r="N2487" s="565"/>
      <c r="O2487" s="565"/>
      <c r="P2487" s="565"/>
    </row>
    <row r="2488" spans="1:16" ht="18">
      <c r="A2488" s="565"/>
      <c r="B2488" s="565"/>
      <c r="C2488" s="565"/>
      <c r="D2488" s="978"/>
      <c r="E2488" s="978"/>
      <c r="F2488" s="981"/>
      <c r="G2488" s="981"/>
      <c r="H2488" s="565"/>
      <c r="I2488" s="565"/>
      <c r="J2488" s="565"/>
      <c r="K2488" s="565"/>
      <c r="L2488" s="565"/>
      <c r="M2488" s="565"/>
      <c r="N2488" s="565"/>
      <c r="O2488" s="565"/>
      <c r="P2488" s="565"/>
    </row>
    <row r="2489" spans="1:16" ht="18">
      <c r="A2489" s="565"/>
      <c r="B2489" s="565"/>
      <c r="C2489" s="565"/>
      <c r="D2489" s="978"/>
      <c r="E2489" s="978"/>
      <c r="F2489" s="981"/>
      <c r="G2489" s="981"/>
      <c r="H2489" s="565"/>
      <c r="I2489" s="565"/>
      <c r="J2489" s="565"/>
      <c r="K2489" s="565"/>
      <c r="L2489" s="565"/>
      <c r="M2489" s="565"/>
      <c r="N2489" s="565"/>
      <c r="O2489" s="565"/>
      <c r="P2489" s="565"/>
    </row>
    <row r="2490" spans="1:16" ht="18">
      <c r="A2490" s="565"/>
      <c r="B2490" s="565"/>
      <c r="C2490" s="565"/>
      <c r="D2490" s="978"/>
      <c r="E2490" s="978"/>
      <c r="F2490" s="981"/>
      <c r="G2490" s="981"/>
      <c r="H2490" s="565"/>
      <c r="I2490" s="565"/>
      <c r="J2490" s="565"/>
      <c r="K2490" s="565"/>
      <c r="L2490" s="565"/>
      <c r="M2490" s="565"/>
      <c r="N2490" s="565"/>
      <c r="O2490" s="565"/>
      <c r="P2490" s="565"/>
    </row>
    <row r="2491" spans="1:16" ht="18">
      <c r="A2491" s="565"/>
      <c r="B2491" s="565"/>
      <c r="C2491" s="565"/>
      <c r="D2491" s="978"/>
      <c r="E2491" s="978"/>
      <c r="F2491" s="981"/>
      <c r="G2491" s="981"/>
      <c r="H2491" s="565"/>
      <c r="I2491" s="565"/>
      <c r="J2491" s="565"/>
      <c r="K2491" s="565"/>
      <c r="L2491" s="565"/>
      <c r="M2491" s="565"/>
      <c r="N2491" s="565"/>
      <c r="O2491" s="565"/>
      <c r="P2491" s="565"/>
    </row>
    <row r="2492" spans="1:16" ht="18">
      <c r="A2492" s="565"/>
      <c r="B2492" s="565"/>
      <c r="C2492" s="565"/>
      <c r="D2492" s="978"/>
      <c r="E2492" s="978"/>
      <c r="F2492" s="981"/>
      <c r="G2492" s="981"/>
      <c r="H2492" s="565"/>
      <c r="I2492" s="565"/>
      <c r="J2492" s="565"/>
      <c r="K2492" s="565"/>
      <c r="L2492" s="565"/>
      <c r="M2492" s="565"/>
      <c r="N2492" s="565"/>
      <c r="O2492" s="565"/>
      <c r="P2492" s="565"/>
    </row>
    <row r="2493" spans="1:16" ht="18">
      <c r="A2493" s="565"/>
      <c r="B2493" s="565"/>
      <c r="C2493" s="565"/>
      <c r="D2493" s="978"/>
      <c r="E2493" s="978"/>
      <c r="F2493" s="981"/>
      <c r="G2493" s="981"/>
      <c r="H2493" s="565"/>
      <c r="I2493" s="565"/>
      <c r="J2493" s="565"/>
      <c r="K2493" s="565"/>
      <c r="L2493" s="565"/>
      <c r="M2493" s="565"/>
      <c r="N2493" s="565"/>
      <c r="O2493" s="565"/>
      <c r="P2493" s="565"/>
    </row>
    <row r="2494" spans="1:16" ht="18">
      <c r="A2494" s="565"/>
      <c r="B2494" s="565"/>
      <c r="C2494" s="565"/>
      <c r="D2494" s="978"/>
      <c r="E2494" s="978"/>
      <c r="F2494" s="981"/>
      <c r="G2494" s="981"/>
      <c r="H2494" s="565"/>
      <c r="I2494" s="565"/>
      <c r="J2494" s="565"/>
      <c r="K2494" s="565"/>
      <c r="L2494" s="565"/>
      <c r="M2494" s="565"/>
      <c r="N2494" s="565"/>
      <c r="O2494" s="565"/>
      <c r="P2494" s="565"/>
    </row>
    <row r="2495" spans="1:16" ht="18">
      <c r="A2495" s="565"/>
      <c r="B2495" s="565"/>
      <c r="C2495" s="565"/>
      <c r="D2495" s="978"/>
      <c r="E2495" s="978"/>
      <c r="F2495" s="981"/>
      <c r="G2495" s="981"/>
      <c r="H2495" s="565"/>
      <c r="I2495" s="565"/>
      <c r="J2495" s="565"/>
      <c r="K2495" s="565"/>
      <c r="L2495" s="565"/>
      <c r="M2495" s="565"/>
      <c r="N2495" s="565"/>
      <c r="O2495" s="565"/>
      <c r="P2495" s="565"/>
    </row>
    <row r="2496" spans="1:16" ht="18">
      <c r="A2496" s="565"/>
      <c r="B2496" s="565"/>
      <c r="C2496" s="565"/>
      <c r="D2496" s="978"/>
      <c r="E2496" s="978"/>
      <c r="F2496" s="981"/>
      <c r="G2496" s="981"/>
      <c r="H2496" s="565"/>
      <c r="I2496" s="565"/>
      <c r="J2496" s="565"/>
      <c r="K2496" s="565"/>
      <c r="L2496" s="565"/>
      <c r="M2496" s="565"/>
      <c r="N2496" s="565"/>
      <c r="O2496" s="565"/>
      <c r="P2496" s="565"/>
    </row>
    <row r="2497" spans="1:16" ht="18">
      <c r="A2497" s="565"/>
      <c r="B2497" s="565"/>
      <c r="C2497" s="565"/>
      <c r="D2497" s="978"/>
      <c r="E2497" s="978"/>
      <c r="F2497" s="981"/>
      <c r="G2497" s="981"/>
      <c r="H2497" s="565"/>
      <c r="I2497" s="565"/>
      <c r="J2497" s="565"/>
      <c r="K2497" s="565"/>
      <c r="L2497" s="565"/>
      <c r="M2497" s="565"/>
      <c r="N2497" s="565"/>
      <c r="O2497" s="565"/>
      <c r="P2497" s="565"/>
    </row>
    <row r="2498" spans="1:16" ht="18">
      <c r="A2498" s="565"/>
      <c r="B2498" s="565"/>
      <c r="C2498" s="565"/>
      <c r="D2498" s="978"/>
      <c r="E2498" s="978"/>
      <c r="F2498" s="981"/>
      <c r="G2498" s="981"/>
      <c r="H2498" s="565"/>
      <c r="I2498" s="565"/>
      <c r="J2498" s="565"/>
      <c r="K2498" s="565"/>
      <c r="L2498" s="565"/>
      <c r="M2498" s="565"/>
      <c r="N2498" s="565"/>
      <c r="O2498" s="565"/>
      <c r="P2498" s="565"/>
    </row>
    <row r="2499" spans="1:16" ht="18">
      <c r="A2499" s="565"/>
      <c r="B2499" s="565"/>
      <c r="C2499" s="565"/>
      <c r="D2499" s="978"/>
      <c r="E2499" s="978"/>
      <c r="F2499" s="981"/>
      <c r="G2499" s="981"/>
      <c r="H2499" s="565"/>
      <c r="I2499" s="565"/>
      <c r="J2499" s="565"/>
      <c r="K2499" s="565"/>
      <c r="L2499" s="565"/>
      <c r="M2499" s="565"/>
      <c r="N2499" s="565"/>
      <c r="O2499" s="565"/>
      <c r="P2499" s="565"/>
    </row>
    <row r="2500" spans="1:16" ht="18">
      <c r="A2500" s="565"/>
      <c r="B2500" s="565"/>
      <c r="C2500" s="565"/>
      <c r="D2500" s="978"/>
      <c r="E2500" s="978"/>
      <c r="F2500" s="981"/>
      <c r="G2500" s="981"/>
      <c r="H2500" s="565"/>
      <c r="I2500" s="565"/>
      <c r="J2500" s="565"/>
      <c r="K2500" s="565"/>
      <c r="L2500" s="565"/>
      <c r="M2500" s="565"/>
      <c r="N2500" s="565"/>
      <c r="O2500" s="565"/>
      <c r="P2500" s="565"/>
    </row>
    <row r="2501" spans="1:16" ht="18">
      <c r="A2501" s="565"/>
      <c r="B2501" s="565"/>
      <c r="C2501" s="565"/>
      <c r="D2501" s="978"/>
      <c r="E2501" s="978"/>
      <c r="F2501" s="981"/>
      <c r="G2501" s="981"/>
      <c r="H2501" s="565"/>
      <c r="I2501" s="565"/>
      <c r="J2501" s="565"/>
      <c r="K2501" s="565"/>
      <c r="L2501" s="565"/>
      <c r="M2501" s="565"/>
      <c r="N2501" s="565"/>
      <c r="O2501" s="565"/>
      <c r="P2501" s="565"/>
    </row>
    <row r="2502" spans="1:16" ht="18">
      <c r="A2502" s="565"/>
      <c r="B2502" s="565"/>
      <c r="C2502" s="565"/>
      <c r="D2502" s="978"/>
      <c r="E2502" s="978"/>
      <c r="F2502" s="981"/>
      <c r="G2502" s="981"/>
      <c r="H2502" s="565"/>
      <c r="I2502" s="565"/>
      <c r="J2502" s="565"/>
      <c r="K2502" s="565"/>
      <c r="L2502" s="565"/>
      <c r="M2502" s="565"/>
      <c r="N2502" s="565"/>
      <c r="O2502" s="565"/>
      <c r="P2502" s="565"/>
    </row>
    <row r="2503" spans="1:16" ht="18">
      <c r="A2503" s="565"/>
      <c r="B2503" s="565"/>
      <c r="C2503" s="565"/>
      <c r="D2503" s="978"/>
      <c r="E2503" s="978"/>
      <c r="F2503" s="981"/>
      <c r="G2503" s="981"/>
      <c r="H2503" s="565"/>
      <c r="I2503" s="565"/>
      <c r="J2503" s="565"/>
      <c r="K2503" s="565"/>
      <c r="L2503" s="565"/>
      <c r="M2503" s="565"/>
      <c r="N2503" s="565"/>
      <c r="O2503" s="565"/>
      <c r="P2503" s="565"/>
    </row>
    <row r="2504" spans="1:16" ht="18">
      <c r="A2504" s="565"/>
      <c r="B2504" s="565"/>
      <c r="C2504" s="565"/>
      <c r="D2504" s="978"/>
      <c r="E2504" s="978"/>
      <c r="F2504" s="981"/>
      <c r="G2504" s="981"/>
      <c r="H2504" s="565"/>
      <c r="I2504" s="565"/>
      <c r="J2504" s="565"/>
      <c r="K2504" s="565"/>
      <c r="L2504" s="565"/>
      <c r="M2504" s="565"/>
      <c r="N2504" s="565"/>
      <c r="O2504" s="565"/>
      <c r="P2504" s="565"/>
    </row>
    <row r="2505" spans="1:16" ht="18">
      <c r="A2505" s="565"/>
      <c r="B2505" s="565"/>
      <c r="C2505" s="565"/>
      <c r="D2505" s="978"/>
      <c r="E2505" s="978"/>
      <c r="F2505" s="981"/>
      <c r="G2505" s="981"/>
      <c r="H2505" s="565"/>
      <c r="I2505" s="565"/>
      <c r="J2505" s="565"/>
      <c r="K2505" s="565"/>
      <c r="L2505" s="565"/>
      <c r="M2505" s="565"/>
      <c r="N2505" s="565"/>
      <c r="O2505" s="565"/>
      <c r="P2505" s="565"/>
    </row>
    <row r="2506" spans="1:16" ht="18">
      <c r="A2506" s="565"/>
      <c r="B2506" s="565"/>
      <c r="C2506" s="565"/>
      <c r="D2506" s="978"/>
      <c r="E2506" s="978"/>
      <c r="F2506" s="981"/>
      <c r="G2506" s="981"/>
      <c r="H2506" s="565"/>
      <c r="I2506" s="565"/>
      <c r="J2506" s="565"/>
      <c r="K2506" s="565"/>
      <c r="L2506" s="565"/>
      <c r="M2506" s="565"/>
      <c r="N2506" s="565"/>
      <c r="O2506" s="565"/>
      <c r="P2506" s="565"/>
    </row>
    <row r="2507" spans="1:16" ht="18">
      <c r="A2507" s="565"/>
      <c r="B2507" s="565"/>
      <c r="C2507" s="565"/>
      <c r="D2507" s="978"/>
      <c r="E2507" s="978"/>
      <c r="F2507" s="981"/>
      <c r="G2507" s="981"/>
      <c r="H2507" s="565"/>
      <c r="I2507" s="565"/>
      <c r="J2507" s="565"/>
      <c r="K2507" s="565"/>
      <c r="L2507" s="565"/>
      <c r="M2507" s="565"/>
      <c r="N2507" s="565"/>
      <c r="O2507" s="565"/>
      <c r="P2507" s="565"/>
    </row>
    <row r="2508" spans="1:16" ht="18">
      <c r="A2508" s="565"/>
      <c r="B2508" s="565"/>
      <c r="C2508" s="565"/>
      <c r="D2508" s="978"/>
      <c r="E2508" s="978"/>
      <c r="F2508" s="981"/>
      <c r="G2508" s="981"/>
      <c r="H2508" s="565"/>
      <c r="I2508" s="565"/>
      <c r="J2508" s="565"/>
      <c r="K2508" s="565"/>
      <c r="L2508" s="565"/>
      <c r="M2508" s="565"/>
      <c r="N2508" s="565"/>
      <c r="O2508" s="565"/>
      <c r="P2508" s="565"/>
    </row>
    <row r="2509" spans="1:16" ht="18">
      <c r="A2509" s="565"/>
      <c r="B2509" s="565"/>
      <c r="C2509" s="565"/>
      <c r="D2509" s="978"/>
      <c r="E2509" s="978"/>
      <c r="F2509" s="981"/>
      <c r="G2509" s="981"/>
      <c r="H2509" s="565"/>
      <c r="I2509" s="565"/>
      <c r="J2509" s="565"/>
      <c r="K2509" s="565"/>
      <c r="L2509" s="565"/>
      <c r="M2509" s="565"/>
      <c r="N2509" s="565"/>
      <c r="O2509" s="565"/>
      <c r="P2509" s="565"/>
    </row>
    <row r="2510" spans="1:16" ht="18">
      <c r="A2510" s="565"/>
      <c r="B2510" s="565"/>
      <c r="C2510" s="565"/>
      <c r="D2510" s="978"/>
      <c r="E2510" s="978"/>
      <c r="F2510" s="981"/>
      <c r="G2510" s="981"/>
      <c r="H2510" s="565"/>
      <c r="I2510" s="565"/>
      <c r="J2510" s="565"/>
      <c r="K2510" s="565"/>
      <c r="L2510" s="565"/>
      <c r="M2510" s="565"/>
      <c r="N2510" s="565"/>
      <c r="O2510" s="565"/>
      <c r="P2510" s="565"/>
    </row>
    <row r="2511" spans="1:16" ht="18">
      <c r="A2511" s="565"/>
      <c r="B2511" s="565"/>
      <c r="C2511" s="565"/>
      <c r="D2511" s="978"/>
      <c r="E2511" s="978"/>
      <c r="F2511" s="981"/>
      <c r="G2511" s="981"/>
      <c r="H2511" s="565"/>
      <c r="I2511" s="565"/>
      <c r="J2511" s="565"/>
      <c r="K2511" s="565"/>
      <c r="L2511" s="565"/>
      <c r="M2511" s="565"/>
      <c r="N2511" s="565"/>
      <c r="O2511" s="565"/>
      <c r="P2511" s="565"/>
    </row>
    <row r="2512" spans="1:16" ht="18">
      <c r="A2512" s="565"/>
      <c r="B2512" s="565"/>
      <c r="C2512" s="565"/>
      <c r="D2512" s="978"/>
      <c r="E2512" s="978"/>
      <c r="F2512" s="981"/>
      <c r="G2512" s="981"/>
      <c r="H2512" s="565"/>
      <c r="I2512" s="565"/>
      <c r="J2512" s="565"/>
      <c r="K2512" s="565"/>
      <c r="L2512" s="565"/>
      <c r="M2512" s="565"/>
      <c r="N2512" s="565"/>
      <c r="O2512" s="565"/>
      <c r="P2512" s="565"/>
    </row>
    <row r="2513" spans="1:16" ht="18">
      <c r="A2513" s="565"/>
      <c r="B2513" s="565"/>
      <c r="C2513" s="565"/>
      <c r="D2513" s="978"/>
      <c r="E2513" s="978"/>
      <c r="F2513" s="981"/>
      <c r="G2513" s="981"/>
      <c r="H2513" s="565"/>
      <c r="I2513" s="565"/>
      <c r="J2513" s="565"/>
      <c r="K2513" s="565"/>
      <c r="L2513" s="565"/>
      <c r="M2513" s="565"/>
      <c r="N2513" s="565"/>
      <c r="O2513" s="565"/>
      <c r="P2513" s="565"/>
    </row>
    <row r="2514" spans="1:16" ht="18">
      <c r="A2514" s="565"/>
      <c r="B2514" s="565"/>
      <c r="C2514" s="565"/>
      <c r="D2514" s="978"/>
      <c r="E2514" s="978"/>
      <c r="F2514" s="981"/>
      <c r="G2514" s="981"/>
      <c r="H2514" s="565"/>
      <c r="I2514" s="565"/>
      <c r="J2514" s="565"/>
      <c r="K2514" s="565"/>
      <c r="L2514" s="565"/>
      <c r="M2514" s="565"/>
      <c r="N2514" s="565"/>
      <c r="O2514" s="565"/>
      <c r="P2514" s="565"/>
    </row>
    <row r="2515" spans="1:16" ht="18">
      <c r="A2515" s="565"/>
      <c r="B2515" s="565"/>
      <c r="C2515" s="565"/>
      <c r="D2515" s="978"/>
      <c r="E2515" s="978"/>
      <c r="F2515" s="981"/>
      <c r="G2515" s="981"/>
      <c r="H2515" s="565"/>
      <c r="I2515" s="565"/>
      <c r="J2515" s="565"/>
      <c r="K2515" s="565"/>
      <c r="L2515" s="565"/>
      <c r="M2515" s="565"/>
      <c r="N2515" s="565"/>
      <c r="O2515" s="565"/>
      <c r="P2515" s="565"/>
    </row>
    <row r="2516" spans="1:16" ht="18">
      <c r="A2516" s="565"/>
      <c r="B2516" s="565"/>
      <c r="C2516" s="565"/>
      <c r="D2516" s="978"/>
      <c r="E2516" s="978"/>
      <c r="F2516" s="981"/>
      <c r="G2516" s="981"/>
      <c r="H2516" s="565"/>
      <c r="I2516" s="565"/>
      <c r="J2516" s="565"/>
      <c r="K2516" s="565"/>
      <c r="L2516" s="565"/>
      <c r="M2516" s="565"/>
      <c r="N2516" s="565"/>
      <c r="O2516" s="565"/>
      <c r="P2516" s="565"/>
    </row>
    <row r="2517" spans="1:16" ht="18">
      <c r="A2517" s="565"/>
      <c r="B2517" s="565"/>
      <c r="C2517" s="565"/>
      <c r="D2517" s="978"/>
      <c r="E2517" s="978"/>
      <c r="F2517" s="981"/>
      <c r="G2517" s="981"/>
      <c r="H2517" s="565"/>
      <c r="I2517" s="565"/>
      <c r="J2517" s="565"/>
      <c r="K2517" s="565"/>
      <c r="L2517" s="565"/>
      <c r="M2517" s="565"/>
      <c r="N2517" s="565"/>
      <c r="O2517" s="565"/>
      <c r="P2517" s="565"/>
    </row>
    <row r="2518" spans="1:16" ht="18">
      <c r="A2518" s="565"/>
      <c r="B2518" s="565"/>
      <c r="C2518" s="565"/>
      <c r="D2518" s="978"/>
      <c r="E2518" s="978"/>
      <c r="F2518" s="981"/>
      <c r="G2518" s="981"/>
      <c r="H2518" s="565"/>
      <c r="I2518" s="565"/>
      <c r="J2518" s="565"/>
      <c r="K2518" s="565"/>
      <c r="L2518" s="565"/>
      <c r="M2518" s="565"/>
      <c r="N2518" s="565"/>
      <c r="O2518" s="565"/>
      <c r="P2518" s="565"/>
    </row>
    <row r="2519" spans="1:16" ht="18">
      <c r="A2519" s="565"/>
      <c r="B2519" s="565"/>
      <c r="C2519" s="565"/>
      <c r="D2519" s="978"/>
      <c r="E2519" s="978"/>
      <c r="F2519" s="981"/>
      <c r="G2519" s="981"/>
      <c r="H2519" s="565"/>
      <c r="I2519" s="565"/>
      <c r="J2519" s="565"/>
      <c r="K2519" s="565"/>
      <c r="L2519" s="565"/>
      <c r="M2519" s="565"/>
      <c r="N2519" s="565"/>
      <c r="O2519" s="565"/>
      <c r="P2519" s="565"/>
    </row>
    <row r="2520" spans="1:16" ht="18">
      <c r="A2520" s="565"/>
      <c r="B2520" s="565"/>
      <c r="C2520" s="565"/>
      <c r="D2520" s="978"/>
      <c r="E2520" s="978"/>
      <c r="F2520" s="981"/>
      <c r="G2520" s="981"/>
      <c r="H2520" s="565"/>
      <c r="I2520" s="565"/>
      <c r="J2520" s="565"/>
      <c r="K2520" s="565"/>
      <c r="L2520" s="565"/>
      <c r="M2520" s="565"/>
      <c r="N2520" s="565"/>
      <c r="O2520" s="565"/>
      <c r="P2520" s="565"/>
    </row>
    <row r="2521" spans="1:16" ht="18">
      <c r="A2521" s="565"/>
      <c r="B2521" s="565"/>
      <c r="C2521" s="565"/>
      <c r="D2521" s="978"/>
      <c r="E2521" s="978"/>
      <c r="F2521" s="981"/>
      <c r="G2521" s="981"/>
      <c r="H2521" s="565"/>
      <c r="I2521" s="565"/>
      <c r="J2521" s="565"/>
      <c r="K2521" s="565"/>
      <c r="L2521" s="565"/>
      <c r="M2521" s="565"/>
      <c r="N2521" s="565"/>
      <c r="O2521" s="565"/>
      <c r="P2521" s="565"/>
    </row>
    <row r="2522" spans="1:16" ht="18">
      <c r="A2522" s="565"/>
      <c r="B2522" s="565"/>
      <c r="C2522" s="565"/>
      <c r="D2522" s="978"/>
      <c r="E2522" s="978"/>
      <c r="F2522" s="981"/>
      <c r="G2522" s="981"/>
      <c r="H2522" s="565"/>
      <c r="I2522" s="565"/>
      <c r="J2522" s="565"/>
      <c r="K2522" s="565"/>
      <c r="L2522" s="565"/>
      <c r="M2522" s="565"/>
      <c r="N2522" s="565"/>
      <c r="O2522" s="565"/>
      <c r="P2522" s="565"/>
    </row>
    <row r="2523" spans="1:16" ht="18">
      <c r="A2523" s="565"/>
      <c r="B2523" s="565"/>
      <c r="C2523" s="565"/>
      <c r="D2523" s="978"/>
      <c r="E2523" s="978"/>
      <c r="F2523" s="981"/>
      <c r="G2523" s="981"/>
      <c r="H2523" s="565"/>
      <c r="I2523" s="565"/>
      <c r="J2523" s="565"/>
      <c r="K2523" s="565"/>
      <c r="L2523" s="565"/>
      <c r="M2523" s="565"/>
      <c r="N2523" s="565"/>
      <c r="O2523" s="565"/>
      <c r="P2523" s="565"/>
    </row>
    <row r="2524" spans="1:16" ht="18">
      <c r="A2524" s="565"/>
      <c r="B2524" s="565"/>
      <c r="C2524" s="565"/>
      <c r="D2524" s="978"/>
      <c r="E2524" s="978"/>
      <c r="F2524" s="981"/>
      <c r="G2524" s="981"/>
      <c r="H2524" s="565"/>
      <c r="I2524" s="565"/>
      <c r="J2524" s="565"/>
      <c r="K2524" s="565"/>
      <c r="L2524" s="565"/>
      <c r="M2524" s="565"/>
      <c r="N2524" s="565"/>
      <c r="O2524" s="565"/>
      <c r="P2524" s="565"/>
    </row>
    <row r="2525" spans="1:16" ht="18">
      <c r="A2525" s="565"/>
      <c r="B2525" s="565"/>
      <c r="C2525" s="565"/>
      <c r="D2525" s="978"/>
      <c r="E2525" s="978"/>
      <c r="F2525" s="981"/>
      <c r="G2525" s="981"/>
      <c r="H2525" s="565"/>
      <c r="I2525" s="565"/>
      <c r="J2525" s="565"/>
      <c r="K2525" s="565"/>
      <c r="L2525" s="565"/>
      <c r="M2525" s="565"/>
      <c r="N2525" s="565"/>
      <c r="O2525" s="565"/>
      <c r="P2525" s="565"/>
    </row>
    <row r="2526" spans="1:16" ht="18">
      <c r="A2526" s="565"/>
      <c r="B2526" s="565"/>
      <c r="C2526" s="565"/>
      <c r="D2526" s="978"/>
      <c r="E2526" s="978"/>
      <c r="F2526" s="981"/>
      <c r="G2526" s="981"/>
      <c r="H2526" s="565"/>
      <c r="I2526" s="565"/>
      <c r="J2526" s="565"/>
      <c r="K2526" s="565"/>
      <c r="L2526" s="565"/>
      <c r="M2526" s="565"/>
      <c r="N2526" s="565"/>
      <c r="O2526" s="565"/>
      <c r="P2526" s="565"/>
    </row>
    <row r="2527" spans="1:16" ht="18">
      <c r="A2527" s="565"/>
      <c r="B2527" s="565"/>
      <c r="C2527" s="565"/>
      <c r="D2527" s="978"/>
      <c r="E2527" s="978"/>
      <c r="F2527" s="981"/>
      <c r="G2527" s="981"/>
      <c r="H2527" s="565"/>
      <c r="I2527" s="565"/>
      <c r="J2527" s="565"/>
      <c r="K2527" s="565"/>
      <c r="L2527" s="565"/>
      <c r="M2527" s="565"/>
      <c r="N2527" s="565"/>
      <c r="O2527" s="565"/>
      <c r="P2527" s="565"/>
    </row>
    <row r="2528" spans="1:16" ht="18">
      <c r="A2528" s="565"/>
      <c r="B2528" s="565"/>
      <c r="C2528" s="565"/>
      <c r="D2528" s="978"/>
      <c r="E2528" s="978"/>
      <c r="F2528" s="981"/>
      <c r="G2528" s="981"/>
      <c r="H2528" s="565"/>
      <c r="I2528" s="565"/>
      <c r="J2528" s="565"/>
      <c r="K2528" s="565"/>
      <c r="L2528" s="565"/>
      <c r="M2528" s="565"/>
      <c r="N2528" s="565"/>
      <c r="O2528" s="565"/>
      <c r="P2528" s="565"/>
    </row>
    <row r="2529" spans="1:16" ht="18">
      <c r="A2529" s="565"/>
      <c r="B2529" s="565"/>
      <c r="C2529" s="565"/>
      <c r="D2529" s="978"/>
      <c r="E2529" s="978"/>
      <c r="F2529" s="981"/>
      <c r="G2529" s="981"/>
      <c r="H2529" s="565"/>
      <c r="I2529" s="565"/>
      <c r="J2529" s="565"/>
      <c r="K2529" s="565"/>
      <c r="L2529" s="565"/>
      <c r="M2529" s="565"/>
      <c r="N2529" s="565"/>
      <c r="O2529" s="565"/>
      <c r="P2529" s="565"/>
    </row>
    <row r="2530" spans="1:16" ht="18">
      <c r="A2530" s="565"/>
      <c r="B2530" s="565"/>
      <c r="C2530" s="565"/>
      <c r="D2530" s="978"/>
      <c r="E2530" s="978"/>
      <c r="F2530" s="981"/>
      <c r="G2530" s="981"/>
      <c r="H2530" s="565"/>
      <c r="I2530" s="565"/>
      <c r="J2530" s="565"/>
      <c r="K2530" s="565"/>
      <c r="L2530" s="565"/>
      <c r="M2530" s="565"/>
      <c r="N2530" s="565"/>
      <c r="O2530" s="565"/>
      <c r="P2530" s="565"/>
    </row>
    <row r="2531" spans="1:16" ht="18">
      <c r="A2531" s="565"/>
      <c r="B2531" s="565"/>
      <c r="C2531" s="565"/>
      <c r="D2531" s="978"/>
      <c r="E2531" s="978"/>
      <c r="F2531" s="981"/>
      <c r="G2531" s="981"/>
      <c r="H2531" s="565"/>
      <c r="I2531" s="565"/>
      <c r="J2531" s="565"/>
      <c r="K2531" s="565"/>
      <c r="L2531" s="565"/>
      <c r="M2531" s="565"/>
      <c r="N2531" s="565"/>
      <c r="O2531" s="565"/>
      <c r="P2531" s="565"/>
    </row>
    <row r="2532" spans="1:16" ht="18">
      <c r="A2532" s="565"/>
      <c r="B2532" s="565"/>
      <c r="C2532" s="565"/>
      <c r="D2532" s="978"/>
      <c r="E2532" s="978"/>
      <c r="F2532" s="981"/>
      <c r="G2532" s="981"/>
      <c r="H2532" s="565"/>
      <c r="I2532" s="565"/>
      <c r="J2532" s="565"/>
      <c r="K2532" s="565"/>
      <c r="L2532" s="565"/>
      <c r="M2532" s="565"/>
      <c r="N2532" s="565"/>
      <c r="O2532" s="565"/>
      <c r="P2532" s="565"/>
    </row>
    <row r="2533" spans="1:16" ht="18">
      <c r="A2533" s="565"/>
      <c r="B2533" s="565"/>
      <c r="C2533" s="565"/>
      <c r="D2533" s="978"/>
      <c r="E2533" s="978"/>
      <c r="F2533" s="981"/>
      <c r="G2533" s="981"/>
      <c r="H2533" s="565"/>
      <c r="I2533" s="565"/>
      <c r="J2533" s="565"/>
      <c r="K2533" s="565"/>
      <c r="L2533" s="565"/>
      <c r="M2533" s="565"/>
      <c r="N2533" s="565"/>
      <c r="O2533" s="565"/>
      <c r="P2533" s="565"/>
    </row>
    <row r="2534" spans="1:16" ht="18">
      <c r="A2534" s="565"/>
      <c r="B2534" s="565"/>
      <c r="C2534" s="565"/>
      <c r="D2534" s="978"/>
      <c r="E2534" s="978"/>
      <c r="F2534" s="981"/>
      <c r="G2534" s="981"/>
      <c r="H2534" s="565"/>
      <c r="I2534" s="565"/>
      <c r="J2534" s="565"/>
      <c r="K2534" s="565"/>
      <c r="L2534" s="565"/>
      <c r="M2534" s="565"/>
      <c r="N2534" s="565"/>
      <c r="O2534" s="565"/>
      <c r="P2534" s="565"/>
    </row>
    <row r="2535" spans="1:16" ht="18">
      <c r="A2535" s="565"/>
      <c r="B2535" s="565"/>
      <c r="C2535" s="565"/>
      <c r="D2535" s="978"/>
      <c r="E2535" s="978"/>
      <c r="F2535" s="981"/>
      <c r="G2535" s="981"/>
      <c r="H2535" s="565"/>
      <c r="I2535" s="565"/>
      <c r="J2535" s="565"/>
      <c r="K2535" s="565"/>
      <c r="L2535" s="565"/>
      <c r="M2535" s="565"/>
      <c r="N2535" s="565"/>
      <c r="O2535" s="565"/>
      <c r="P2535" s="565"/>
    </row>
    <row r="2536" spans="1:16" ht="18">
      <c r="A2536" s="565"/>
      <c r="B2536" s="565"/>
      <c r="C2536" s="565"/>
      <c r="D2536" s="978"/>
      <c r="E2536" s="978"/>
      <c r="F2536" s="981"/>
      <c r="G2536" s="981"/>
      <c r="H2536" s="565"/>
      <c r="I2536" s="565"/>
      <c r="J2536" s="565"/>
      <c r="K2536" s="565"/>
      <c r="L2536" s="565"/>
      <c r="M2536" s="565"/>
      <c r="N2536" s="565"/>
      <c r="O2536" s="565"/>
      <c r="P2536" s="565"/>
    </row>
    <row r="2537" spans="1:16" ht="18">
      <c r="A2537" s="565"/>
      <c r="B2537" s="565"/>
      <c r="C2537" s="565"/>
      <c r="D2537" s="978"/>
      <c r="E2537" s="978"/>
      <c r="F2537" s="981"/>
      <c r="G2537" s="981"/>
      <c r="H2537" s="565"/>
      <c r="I2537" s="565"/>
      <c r="J2537" s="565"/>
      <c r="K2537" s="565"/>
      <c r="L2537" s="565"/>
      <c r="M2537" s="565"/>
      <c r="N2537" s="565"/>
      <c r="O2537" s="565"/>
      <c r="P2537" s="565"/>
    </row>
    <row r="2538" spans="1:16" ht="18">
      <c r="A2538" s="565"/>
      <c r="B2538" s="565"/>
      <c r="C2538" s="565"/>
      <c r="D2538" s="978"/>
      <c r="E2538" s="978"/>
      <c r="F2538" s="981"/>
      <c r="G2538" s="981"/>
      <c r="H2538" s="565"/>
      <c r="I2538" s="565"/>
      <c r="J2538" s="565"/>
      <c r="K2538" s="565"/>
      <c r="L2538" s="565"/>
      <c r="M2538" s="565"/>
      <c r="N2538" s="565"/>
      <c r="O2538" s="565"/>
      <c r="P2538" s="565"/>
    </row>
    <row r="2539" spans="1:16" ht="18">
      <c r="A2539" s="565"/>
      <c r="B2539" s="565"/>
      <c r="C2539" s="565"/>
      <c r="D2539" s="978"/>
      <c r="E2539" s="978"/>
      <c r="F2539" s="981"/>
      <c r="G2539" s="981"/>
      <c r="H2539" s="565"/>
      <c r="I2539" s="565"/>
      <c r="J2539" s="565"/>
      <c r="K2539" s="565"/>
      <c r="L2539" s="565"/>
      <c r="M2539" s="565"/>
      <c r="N2539" s="565"/>
      <c r="O2539" s="565"/>
      <c r="P2539" s="565"/>
    </row>
    <row r="2540" spans="1:16" ht="18">
      <c r="A2540" s="565"/>
      <c r="B2540" s="565"/>
      <c r="C2540" s="565"/>
      <c r="D2540" s="978"/>
      <c r="E2540" s="978"/>
      <c r="F2540" s="981"/>
      <c r="G2540" s="981"/>
      <c r="H2540" s="565"/>
      <c r="I2540" s="565"/>
      <c r="J2540" s="565"/>
      <c r="K2540" s="565"/>
      <c r="L2540" s="565"/>
      <c r="M2540" s="565"/>
      <c r="N2540" s="565"/>
      <c r="O2540" s="565"/>
      <c r="P2540" s="565"/>
    </row>
    <row r="2541" spans="1:16" ht="18">
      <c r="A2541" s="565"/>
      <c r="B2541" s="565"/>
      <c r="C2541" s="565"/>
      <c r="D2541" s="978"/>
      <c r="E2541" s="978"/>
      <c r="F2541" s="981"/>
      <c r="G2541" s="981"/>
      <c r="H2541" s="565"/>
      <c r="I2541" s="565"/>
      <c r="J2541" s="565"/>
      <c r="K2541" s="565"/>
      <c r="L2541" s="565"/>
      <c r="M2541" s="565"/>
      <c r="N2541" s="565"/>
      <c r="O2541" s="565"/>
      <c r="P2541" s="565"/>
    </row>
    <row r="2542" spans="1:16" ht="18">
      <c r="A2542" s="565"/>
      <c r="B2542" s="565"/>
      <c r="C2542" s="565"/>
      <c r="D2542" s="978"/>
      <c r="E2542" s="978"/>
      <c r="F2542" s="981"/>
      <c r="G2542" s="981"/>
      <c r="H2542" s="565"/>
      <c r="I2542" s="565"/>
      <c r="J2542" s="565"/>
      <c r="K2542" s="565"/>
      <c r="L2542" s="565"/>
      <c r="M2542" s="565"/>
      <c r="N2542" s="565"/>
      <c r="O2542" s="565"/>
      <c r="P2542" s="565"/>
    </row>
    <row r="2543" spans="1:16" ht="18">
      <c r="A2543" s="565"/>
      <c r="B2543" s="565"/>
      <c r="C2543" s="565"/>
      <c r="D2543" s="978"/>
      <c r="E2543" s="978"/>
      <c r="F2543" s="981"/>
      <c r="G2543" s="981"/>
      <c r="H2543" s="565"/>
      <c r="I2543" s="565"/>
      <c r="J2543" s="565"/>
      <c r="K2543" s="565"/>
      <c r="L2543" s="565"/>
      <c r="M2543" s="565"/>
      <c r="N2543" s="565"/>
      <c r="O2543" s="565"/>
      <c r="P2543" s="565"/>
    </row>
    <row r="2544" spans="1:16" ht="18">
      <c r="A2544" s="565"/>
      <c r="B2544" s="565"/>
      <c r="C2544" s="565"/>
      <c r="D2544" s="978"/>
      <c r="E2544" s="978"/>
      <c r="F2544" s="981"/>
      <c r="G2544" s="981"/>
      <c r="H2544" s="565"/>
      <c r="I2544" s="565"/>
      <c r="J2544" s="565"/>
      <c r="K2544" s="565"/>
      <c r="L2544" s="565"/>
      <c r="M2544" s="565"/>
      <c r="N2544" s="565"/>
      <c r="O2544" s="565"/>
      <c r="P2544" s="565"/>
    </row>
    <row r="2545" spans="1:16" ht="18">
      <c r="A2545" s="565"/>
      <c r="B2545" s="565"/>
      <c r="C2545" s="565"/>
      <c r="D2545" s="978"/>
      <c r="E2545" s="978"/>
      <c r="F2545" s="981"/>
      <c r="G2545" s="981"/>
      <c r="H2545" s="565"/>
      <c r="I2545" s="565"/>
      <c r="J2545" s="565"/>
      <c r="K2545" s="565"/>
      <c r="L2545" s="565"/>
      <c r="M2545" s="565"/>
      <c r="N2545" s="565"/>
      <c r="O2545" s="565"/>
      <c r="P2545" s="565"/>
    </row>
    <row r="2546" spans="1:16" ht="18">
      <c r="A2546" s="565"/>
      <c r="B2546" s="565"/>
      <c r="C2546" s="565"/>
      <c r="D2546" s="978"/>
      <c r="E2546" s="978"/>
      <c r="F2546" s="981"/>
      <c r="G2546" s="981"/>
      <c r="H2546" s="565"/>
      <c r="I2546" s="565"/>
      <c r="J2546" s="565"/>
      <c r="K2546" s="565"/>
      <c r="L2546" s="565"/>
      <c r="M2546" s="565"/>
      <c r="N2546" s="565"/>
      <c r="O2546" s="565"/>
      <c r="P2546" s="565"/>
    </row>
    <row r="2547" spans="1:16" ht="18">
      <c r="A2547" s="565"/>
      <c r="B2547" s="565"/>
      <c r="C2547" s="565"/>
      <c r="D2547" s="978"/>
      <c r="E2547" s="978"/>
      <c r="F2547" s="981"/>
      <c r="G2547" s="981"/>
      <c r="H2547" s="565"/>
      <c r="I2547" s="565"/>
      <c r="J2547" s="565"/>
      <c r="K2547" s="565"/>
      <c r="L2547" s="565"/>
      <c r="M2547" s="565"/>
      <c r="N2547" s="565"/>
      <c r="O2547" s="565"/>
      <c r="P2547" s="565"/>
    </row>
    <row r="2548" spans="1:16" ht="18">
      <c r="A2548" s="565"/>
      <c r="B2548" s="565"/>
      <c r="C2548" s="565"/>
      <c r="D2548" s="978"/>
      <c r="E2548" s="978"/>
      <c r="F2548" s="981"/>
      <c r="G2548" s="981"/>
      <c r="H2548" s="565"/>
      <c r="I2548" s="565"/>
      <c r="J2548" s="565"/>
      <c r="K2548" s="565"/>
      <c r="L2548" s="565"/>
      <c r="M2548" s="565"/>
      <c r="N2548" s="565"/>
      <c r="O2548" s="565"/>
      <c r="P2548" s="565"/>
    </row>
    <row r="2549" spans="1:16" ht="18">
      <c r="A2549" s="565"/>
      <c r="B2549" s="565"/>
      <c r="C2549" s="565"/>
      <c r="D2549" s="978"/>
      <c r="E2549" s="978"/>
      <c r="F2549" s="981"/>
      <c r="G2549" s="981"/>
      <c r="H2549" s="565"/>
      <c r="I2549" s="565"/>
      <c r="J2549" s="565"/>
      <c r="K2549" s="565"/>
      <c r="L2549" s="565"/>
      <c r="M2549" s="565"/>
      <c r="N2549" s="565"/>
      <c r="O2549" s="565"/>
      <c r="P2549" s="565"/>
    </row>
    <row r="2550" spans="1:16" ht="18">
      <c r="A2550" s="565"/>
      <c r="B2550" s="565"/>
      <c r="C2550" s="565"/>
      <c r="D2550" s="978"/>
      <c r="E2550" s="978"/>
      <c r="F2550" s="981"/>
      <c r="G2550" s="981"/>
      <c r="H2550" s="565"/>
      <c r="I2550" s="565"/>
      <c r="J2550" s="565"/>
      <c r="K2550" s="565"/>
      <c r="L2550" s="565"/>
      <c r="M2550" s="565"/>
      <c r="N2550" s="565"/>
      <c r="O2550" s="565"/>
      <c r="P2550" s="565"/>
    </row>
    <row r="2551" spans="1:16" ht="18">
      <c r="A2551" s="565"/>
      <c r="B2551" s="565"/>
      <c r="C2551" s="565"/>
      <c r="D2551" s="978"/>
      <c r="E2551" s="978"/>
      <c r="F2551" s="981"/>
      <c r="G2551" s="981"/>
      <c r="H2551" s="565"/>
      <c r="I2551" s="565"/>
      <c r="J2551" s="565"/>
      <c r="K2551" s="565"/>
      <c r="L2551" s="565"/>
      <c r="M2551" s="565"/>
      <c r="N2551" s="565"/>
      <c r="O2551" s="565"/>
      <c r="P2551" s="565"/>
    </row>
    <row r="2552" spans="1:16" ht="18">
      <c r="A2552" s="565"/>
      <c r="B2552" s="565"/>
      <c r="C2552" s="565"/>
      <c r="D2552" s="978"/>
      <c r="E2552" s="978"/>
      <c r="F2552" s="981"/>
      <c r="G2552" s="981"/>
      <c r="H2552" s="565"/>
      <c r="I2552" s="565"/>
      <c r="J2552" s="565"/>
      <c r="K2552" s="565"/>
      <c r="L2552" s="565"/>
      <c r="M2552" s="565"/>
      <c r="N2552" s="565"/>
      <c r="O2552" s="565"/>
      <c r="P2552" s="565"/>
    </row>
    <row r="2553" spans="1:16" ht="18">
      <c r="A2553" s="565"/>
      <c r="B2553" s="565"/>
      <c r="C2553" s="565"/>
      <c r="D2553" s="978"/>
      <c r="E2553" s="978"/>
      <c r="F2553" s="981"/>
      <c r="G2553" s="981"/>
      <c r="H2553" s="565"/>
      <c r="I2553" s="565"/>
      <c r="J2553" s="565"/>
      <c r="K2553" s="565"/>
      <c r="L2553" s="565"/>
      <c r="M2553" s="565"/>
      <c r="N2553" s="565"/>
      <c r="O2553" s="565"/>
      <c r="P2553" s="565"/>
    </row>
    <row r="2554" spans="1:16" ht="18">
      <c r="A2554" s="565"/>
      <c r="B2554" s="565"/>
      <c r="C2554" s="565"/>
      <c r="D2554" s="978"/>
      <c r="E2554" s="978"/>
      <c r="F2554" s="981"/>
      <c r="G2554" s="981"/>
      <c r="H2554" s="565"/>
      <c r="I2554" s="565"/>
      <c r="J2554" s="565"/>
      <c r="K2554" s="565"/>
      <c r="L2554" s="565"/>
      <c r="M2554" s="565"/>
      <c r="N2554" s="565"/>
      <c r="O2554" s="565"/>
      <c r="P2554" s="565"/>
    </row>
    <row r="2555" spans="1:16" ht="18">
      <c r="A2555" s="565"/>
      <c r="B2555" s="565"/>
      <c r="C2555" s="565"/>
      <c r="D2555" s="978"/>
      <c r="E2555" s="978"/>
      <c r="F2555" s="981"/>
      <c r="G2555" s="981"/>
      <c r="H2555" s="565"/>
      <c r="I2555" s="565"/>
      <c r="J2555" s="565"/>
      <c r="K2555" s="565"/>
      <c r="L2555" s="565"/>
      <c r="M2555" s="565"/>
      <c r="N2555" s="565"/>
      <c r="O2555" s="565"/>
      <c r="P2555" s="565"/>
    </row>
    <row r="2556" spans="1:16" ht="18">
      <c r="A2556" s="565"/>
      <c r="B2556" s="565"/>
      <c r="C2556" s="565"/>
      <c r="D2556" s="978"/>
      <c r="E2556" s="978"/>
      <c r="F2556" s="981"/>
      <c r="G2556" s="981"/>
      <c r="H2556" s="565"/>
      <c r="I2556" s="565"/>
      <c r="J2556" s="565"/>
      <c r="K2556" s="565"/>
      <c r="L2556" s="565"/>
      <c r="M2556" s="565"/>
      <c r="N2556" s="565"/>
      <c r="O2556" s="565"/>
      <c r="P2556" s="565"/>
    </row>
    <row r="2557" spans="1:16" ht="18">
      <c r="A2557" s="565"/>
      <c r="B2557" s="565"/>
      <c r="C2557" s="565"/>
      <c r="D2557" s="978"/>
      <c r="E2557" s="978"/>
      <c r="F2557" s="981"/>
      <c r="G2557" s="981"/>
      <c r="H2557" s="565"/>
      <c r="I2557" s="565"/>
      <c r="J2557" s="565"/>
      <c r="K2557" s="565"/>
      <c r="L2557" s="565"/>
      <c r="M2557" s="565"/>
      <c r="N2557" s="565"/>
      <c r="O2557" s="565"/>
      <c r="P2557" s="565"/>
    </row>
    <row r="2558" spans="1:16" ht="18">
      <c r="A2558" s="565"/>
      <c r="B2558" s="565"/>
      <c r="C2558" s="565"/>
      <c r="D2558" s="978"/>
      <c r="E2558" s="978"/>
      <c r="F2558" s="981"/>
      <c r="G2558" s="981"/>
      <c r="H2558" s="565"/>
      <c r="I2558" s="565"/>
      <c r="J2558" s="565"/>
      <c r="K2558" s="565"/>
      <c r="L2558" s="565"/>
      <c r="M2558" s="565"/>
      <c r="N2558" s="565"/>
      <c r="O2558" s="565"/>
      <c r="P2558" s="565"/>
    </row>
    <row r="2559" spans="1:16" ht="18">
      <c r="A2559" s="565"/>
      <c r="B2559" s="565"/>
      <c r="C2559" s="565"/>
      <c r="D2559" s="978"/>
      <c r="E2559" s="978"/>
      <c r="F2559" s="981"/>
      <c r="G2559" s="981"/>
      <c r="H2559" s="565"/>
      <c r="I2559" s="565"/>
      <c r="J2559" s="565"/>
      <c r="K2559" s="565"/>
      <c r="L2559" s="565"/>
      <c r="M2559" s="565"/>
      <c r="N2559" s="565"/>
      <c r="O2559" s="565"/>
      <c r="P2559" s="565"/>
    </row>
    <row r="2560" spans="1:16" ht="18">
      <c r="A2560" s="565"/>
      <c r="B2560" s="565"/>
      <c r="C2560" s="565"/>
      <c r="D2560" s="978"/>
      <c r="E2560" s="978"/>
      <c r="F2560" s="981"/>
      <c r="G2560" s="981"/>
      <c r="H2560" s="565"/>
      <c r="I2560" s="565"/>
      <c r="J2560" s="565"/>
      <c r="K2560" s="565"/>
      <c r="L2560" s="565"/>
      <c r="M2560" s="565"/>
      <c r="N2560" s="565"/>
      <c r="O2560" s="565"/>
      <c r="P2560" s="565"/>
    </row>
    <row r="2561" spans="1:16" ht="18">
      <c r="A2561" s="565"/>
      <c r="B2561" s="565"/>
      <c r="C2561" s="565"/>
      <c r="D2561" s="978"/>
      <c r="E2561" s="978"/>
      <c r="F2561" s="981"/>
      <c r="G2561" s="981"/>
      <c r="H2561" s="565"/>
      <c r="I2561" s="565"/>
      <c r="J2561" s="565"/>
      <c r="K2561" s="565"/>
      <c r="L2561" s="565"/>
      <c r="M2561" s="565"/>
      <c r="N2561" s="565"/>
      <c r="O2561" s="565"/>
      <c r="P2561" s="565"/>
    </row>
    <row r="2562" spans="1:16" ht="18">
      <c r="A2562" s="565"/>
      <c r="B2562" s="565"/>
      <c r="C2562" s="565"/>
      <c r="D2562" s="978"/>
      <c r="E2562" s="978"/>
      <c r="F2562" s="981"/>
      <c r="G2562" s="981"/>
      <c r="H2562" s="565"/>
      <c r="I2562" s="565"/>
      <c r="J2562" s="565"/>
      <c r="K2562" s="565"/>
      <c r="L2562" s="565"/>
      <c r="M2562" s="565"/>
      <c r="N2562" s="565"/>
      <c r="O2562" s="565"/>
      <c r="P2562" s="565"/>
    </row>
    <row r="2563" spans="1:16" ht="18">
      <c r="A2563" s="565"/>
      <c r="B2563" s="565"/>
      <c r="C2563" s="565"/>
      <c r="D2563" s="978"/>
      <c r="E2563" s="978"/>
      <c r="F2563" s="981"/>
      <c r="G2563" s="981"/>
      <c r="H2563" s="565"/>
      <c r="I2563" s="565"/>
      <c r="J2563" s="565"/>
      <c r="K2563" s="565"/>
      <c r="L2563" s="565"/>
      <c r="M2563" s="565"/>
      <c r="N2563" s="565"/>
      <c r="O2563" s="565"/>
      <c r="P2563" s="565"/>
    </row>
    <row r="2564" spans="1:16" ht="18">
      <c r="A2564" s="565"/>
      <c r="B2564" s="565"/>
      <c r="C2564" s="565"/>
      <c r="D2564" s="978"/>
      <c r="E2564" s="978"/>
      <c r="F2564" s="981"/>
      <c r="G2564" s="981"/>
      <c r="H2564" s="565"/>
      <c r="I2564" s="565"/>
      <c r="J2564" s="565"/>
      <c r="K2564" s="565"/>
      <c r="L2564" s="565"/>
      <c r="M2564" s="565"/>
      <c r="N2564" s="565"/>
      <c r="O2564" s="565"/>
      <c r="P2564" s="565"/>
    </row>
    <row r="2565" spans="1:16" ht="18">
      <c r="A2565" s="565"/>
      <c r="B2565" s="565"/>
      <c r="C2565" s="565"/>
      <c r="D2565" s="978"/>
      <c r="E2565" s="978"/>
      <c r="F2565" s="981"/>
      <c r="G2565" s="981"/>
      <c r="H2565" s="565"/>
      <c r="I2565" s="565"/>
      <c r="J2565" s="565"/>
      <c r="K2565" s="565"/>
      <c r="L2565" s="565"/>
      <c r="M2565" s="565"/>
      <c r="N2565" s="565"/>
      <c r="O2565" s="565"/>
      <c r="P2565" s="565"/>
    </row>
    <row r="2566" spans="1:16" ht="18">
      <c r="A2566" s="565"/>
      <c r="B2566" s="565"/>
      <c r="C2566" s="565"/>
      <c r="D2566" s="978"/>
      <c r="E2566" s="978"/>
      <c r="F2566" s="981"/>
      <c r="G2566" s="981"/>
      <c r="H2566" s="565"/>
      <c r="I2566" s="565"/>
      <c r="J2566" s="565"/>
      <c r="K2566" s="565"/>
      <c r="L2566" s="565"/>
      <c r="M2566" s="565"/>
      <c r="N2566" s="565"/>
      <c r="O2566" s="565"/>
      <c r="P2566" s="565"/>
    </row>
    <row r="2567" spans="1:16" ht="18">
      <c r="A2567" s="565"/>
      <c r="B2567" s="565"/>
      <c r="C2567" s="565"/>
      <c r="D2567" s="978"/>
      <c r="E2567" s="978"/>
      <c r="F2567" s="981"/>
      <c r="G2567" s="981"/>
      <c r="H2567" s="565"/>
      <c r="I2567" s="565"/>
      <c r="J2567" s="565"/>
      <c r="K2567" s="565"/>
      <c r="L2567" s="565"/>
      <c r="M2567" s="565"/>
      <c r="N2567" s="565"/>
      <c r="O2567" s="565"/>
      <c r="P2567" s="565"/>
    </row>
    <row r="2568" spans="1:16" ht="18">
      <c r="A2568" s="565"/>
      <c r="B2568" s="565"/>
      <c r="C2568" s="565"/>
      <c r="D2568" s="978"/>
      <c r="E2568" s="978"/>
      <c r="F2568" s="981"/>
      <c r="G2568" s="981"/>
      <c r="H2568" s="565"/>
      <c r="I2568" s="565"/>
      <c r="J2568" s="565"/>
      <c r="K2568" s="565"/>
      <c r="L2568" s="565"/>
      <c r="M2568" s="565"/>
      <c r="N2568" s="565"/>
      <c r="O2568" s="565"/>
      <c r="P2568" s="565"/>
    </row>
    <row r="2569" spans="1:16" ht="18">
      <c r="A2569" s="565"/>
      <c r="B2569" s="565"/>
      <c r="C2569" s="565"/>
      <c r="D2569" s="978"/>
      <c r="E2569" s="978"/>
      <c r="F2569" s="981"/>
      <c r="G2569" s="981"/>
      <c r="H2569" s="565"/>
      <c r="I2569" s="565"/>
      <c r="J2569" s="565"/>
      <c r="K2569" s="565"/>
      <c r="L2569" s="565"/>
      <c r="M2569" s="565"/>
      <c r="N2569" s="565"/>
      <c r="O2569" s="565"/>
      <c r="P2569" s="565"/>
    </row>
    <row r="2570" spans="1:16" ht="18">
      <c r="A2570" s="565"/>
      <c r="B2570" s="565"/>
      <c r="C2570" s="565"/>
      <c r="D2570" s="978"/>
      <c r="E2570" s="978"/>
      <c r="F2570" s="981"/>
      <c r="G2570" s="981"/>
      <c r="H2570" s="565"/>
      <c r="I2570" s="565"/>
      <c r="J2570" s="565"/>
      <c r="K2570" s="565"/>
      <c r="L2570" s="565"/>
      <c r="M2570" s="565"/>
      <c r="N2570" s="565"/>
      <c r="O2570" s="565"/>
      <c r="P2570" s="565"/>
    </row>
    <row r="2571" spans="1:16" ht="18">
      <c r="A2571" s="565"/>
      <c r="B2571" s="565"/>
      <c r="C2571" s="565"/>
      <c r="D2571" s="978"/>
      <c r="E2571" s="978"/>
      <c r="F2571" s="981"/>
      <c r="G2571" s="981"/>
      <c r="H2571" s="565"/>
      <c r="I2571" s="565"/>
      <c r="J2571" s="565"/>
      <c r="K2571" s="565"/>
      <c r="L2571" s="565"/>
      <c r="M2571" s="565"/>
      <c r="N2571" s="565"/>
      <c r="O2571" s="565"/>
      <c r="P2571" s="565"/>
    </row>
    <row r="2572" spans="1:16" ht="18">
      <c r="A2572" s="565"/>
      <c r="B2572" s="565"/>
      <c r="C2572" s="565"/>
      <c r="D2572" s="978"/>
      <c r="E2572" s="978"/>
      <c r="F2572" s="981"/>
      <c r="G2572" s="981"/>
      <c r="H2572" s="565"/>
      <c r="I2572" s="565"/>
      <c r="J2572" s="565"/>
      <c r="K2572" s="565"/>
      <c r="L2572" s="565"/>
      <c r="M2572" s="565"/>
      <c r="N2572" s="565"/>
      <c r="O2572" s="565"/>
      <c r="P2572" s="565"/>
    </row>
    <row r="2573" spans="1:16" ht="18">
      <c r="A2573" s="565"/>
      <c r="B2573" s="565"/>
      <c r="C2573" s="565"/>
      <c r="D2573" s="978"/>
      <c r="E2573" s="978"/>
      <c r="F2573" s="981"/>
      <c r="G2573" s="981"/>
      <c r="H2573" s="565"/>
      <c r="I2573" s="565"/>
      <c r="J2573" s="565"/>
      <c r="K2573" s="565"/>
      <c r="L2573" s="565"/>
      <c r="M2573" s="565"/>
      <c r="N2573" s="565"/>
      <c r="O2573" s="565"/>
      <c r="P2573" s="565"/>
    </row>
    <row r="2574" spans="1:16" ht="18">
      <c r="A2574" s="565"/>
      <c r="B2574" s="565"/>
      <c r="C2574" s="565"/>
      <c r="D2574" s="978"/>
      <c r="E2574" s="978"/>
      <c r="F2574" s="981"/>
      <c r="G2574" s="981"/>
      <c r="H2574" s="565"/>
      <c r="I2574" s="565"/>
      <c r="J2574" s="565"/>
      <c r="K2574" s="565"/>
      <c r="L2574" s="565"/>
      <c r="M2574" s="565"/>
      <c r="N2574" s="565"/>
      <c r="O2574" s="565"/>
      <c r="P2574" s="565"/>
    </row>
    <row r="2575" spans="1:16" ht="18">
      <c r="A2575" s="565"/>
      <c r="B2575" s="565"/>
      <c r="C2575" s="565"/>
      <c r="D2575" s="978"/>
      <c r="E2575" s="978"/>
      <c r="F2575" s="981"/>
      <c r="G2575" s="981"/>
      <c r="H2575" s="565"/>
      <c r="I2575" s="565"/>
      <c r="J2575" s="565"/>
      <c r="K2575" s="565"/>
      <c r="L2575" s="565"/>
      <c r="M2575" s="565"/>
      <c r="N2575" s="565"/>
      <c r="O2575" s="565"/>
      <c r="P2575" s="565"/>
    </row>
    <row r="2576" spans="1:16" ht="18">
      <c r="A2576" s="565"/>
      <c r="B2576" s="565"/>
      <c r="C2576" s="565"/>
      <c r="D2576" s="978"/>
      <c r="E2576" s="978"/>
      <c r="F2576" s="981"/>
      <c r="G2576" s="981"/>
      <c r="H2576" s="565"/>
      <c r="I2576" s="565"/>
      <c r="J2576" s="565"/>
      <c r="K2576" s="565"/>
      <c r="L2576" s="565"/>
      <c r="M2576" s="565"/>
      <c r="N2576" s="565"/>
      <c r="O2576" s="565"/>
      <c r="P2576" s="565"/>
    </row>
    <row r="2577" spans="1:16" ht="18">
      <c r="A2577" s="565"/>
      <c r="B2577" s="565"/>
      <c r="C2577" s="565"/>
      <c r="D2577" s="978"/>
      <c r="E2577" s="978"/>
      <c r="F2577" s="981"/>
      <c r="G2577" s="981"/>
      <c r="H2577" s="565"/>
      <c r="I2577" s="565"/>
      <c r="J2577" s="565"/>
      <c r="K2577" s="565"/>
      <c r="L2577" s="565"/>
      <c r="M2577" s="565"/>
      <c r="N2577" s="565"/>
      <c r="O2577" s="565"/>
      <c r="P2577" s="565"/>
    </row>
    <row r="2578" spans="1:16" ht="18">
      <c r="A2578" s="565"/>
      <c r="B2578" s="565"/>
      <c r="C2578" s="565"/>
      <c r="D2578" s="978"/>
      <c r="E2578" s="978"/>
      <c r="F2578" s="981"/>
      <c r="G2578" s="981"/>
      <c r="H2578" s="565"/>
      <c r="I2578" s="565"/>
      <c r="J2578" s="565"/>
      <c r="K2578" s="565"/>
      <c r="L2578" s="565"/>
      <c r="M2578" s="565"/>
      <c r="N2578" s="565"/>
      <c r="O2578" s="565"/>
      <c r="P2578" s="565"/>
    </row>
    <row r="2579" spans="1:16" ht="18">
      <c r="A2579" s="565"/>
      <c r="B2579" s="565"/>
      <c r="C2579" s="565"/>
      <c r="D2579" s="978"/>
      <c r="E2579" s="978"/>
      <c r="F2579" s="981"/>
      <c r="G2579" s="981"/>
      <c r="H2579" s="565"/>
      <c r="I2579" s="565"/>
      <c r="J2579" s="565"/>
      <c r="K2579" s="565"/>
      <c r="L2579" s="565"/>
      <c r="M2579" s="565"/>
      <c r="N2579" s="565"/>
      <c r="O2579" s="565"/>
      <c r="P2579" s="565"/>
    </row>
    <row r="2580" spans="1:16" ht="18">
      <c r="A2580" s="565"/>
      <c r="B2580" s="565"/>
      <c r="C2580" s="565"/>
      <c r="D2580" s="978"/>
      <c r="E2580" s="978"/>
      <c r="F2580" s="981"/>
      <c r="G2580" s="981"/>
      <c r="H2580" s="565"/>
      <c r="I2580" s="565"/>
      <c r="J2580" s="565"/>
      <c r="K2580" s="565"/>
      <c r="L2580" s="565"/>
      <c r="M2580" s="565"/>
      <c r="N2580" s="565"/>
      <c r="O2580" s="565"/>
      <c r="P2580" s="565"/>
    </row>
    <row r="2581" spans="1:16" ht="18">
      <c r="A2581" s="565"/>
      <c r="B2581" s="565"/>
      <c r="C2581" s="565"/>
      <c r="D2581" s="978"/>
      <c r="E2581" s="978"/>
      <c r="F2581" s="981"/>
      <c r="G2581" s="981"/>
      <c r="H2581" s="565"/>
      <c r="I2581" s="565"/>
      <c r="J2581" s="565"/>
      <c r="K2581" s="565"/>
      <c r="L2581" s="565"/>
      <c r="M2581" s="565"/>
      <c r="N2581" s="565"/>
      <c r="O2581" s="565"/>
      <c r="P2581" s="565"/>
    </row>
    <row r="2582" spans="1:16" ht="18">
      <c r="A2582" s="565"/>
      <c r="B2582" s="565"/>
      <c r="C2582" s="565"/>
      <c r="D2582" s="978"/>
      <c r="E2582" s="978"/>
      <c r="F2582" s="981"/>
      <c r="G2582" s="981"/>
      <c r="H2582" s="565"/>
      <c r="I2582" s="565"/>
      <c r="J2582" s="565"/>
      <c r="K2582" s="565"/>
      <c r="L2582" s="565"/>
      <c r="M2582" s="565"/>
      <c r="N2582" s="565"/>
      <c r="O2582" s="565"/>
      <c r="P2582" s="565"/>
    </row>
    <row r="2583" spans="1:16" ht="18">
      <c r="A2583" s="565"/>
      <c r="B2583" s="565"/>
      <c r="C2583" s="565"/>
      <c r="D2583" s="978"/>
      <c r="E2583" s="978"/>
      <c r="F2583" s="981"/>
      <c r="G2583" s="981"/>
      <c r="H2583" s="565"/>
      <c r="I2583" s="565"/>
      <c r="J2583" s="565"/>
      <c r="K2583" s="565"/>
      <c r="L2583" s="565"/>
      <c r="M2583" s="565"/>
      <c r="N2583" s="565"/>
      <c r="O2583" s="565"/>
      <c r="P2583" s="565"/>
    </row>
    <row r="2584" spans="1:16" ht="18">
      <c r="A2584" s="565"/>
      <c r="B2584" s="565"/>
      <c r="C2584" s="565"/>
      <c r="D2584" s="978"/>
      <c r="E2584" s="978"/>
      <c r="F2584" s="981"/>
      <c r="G2584" s="981"/>
      <c r="H2584" s="565"/>
      <c r="I2584" s="565"/>
      <c r="J2584" s="565"/>
      <c r="K2584" s="565"/>
      <c r="L2584" s="565"/>
      <c r="M2584" s="565"/>
      <c r="N2584" s="565"/>
      <c r="O2584" s="565"/>
      <c r="P2584" s="565"/>
    </row>
    <row r="2585" spans="1:16" ht="18">
      <c r="A2585" s="565"/>
      <c r="B2585" s="565"/>
      <c r="C2585" s="565"/>
      <c r="D2585" s="978"/>
      <c r="E2585" s="978"/>
      <c r="F2585" s="981"/>
      <c r="G2585" s="981"/>
      <c r="H2585" s="565"/>
      <c r="I2585" s="565"/>
      <c r="J2585" s="565"/>
      <c r="K2585" s="565"/>
      <c r="L2585" s="565"/>
      <c r="M2585" s="565"/>
      <c r="N2585" s="565"/>
      <c r="O2585" s="565"/>
      <c r="P2585" s="565"/>
    </row>
    <row r="2586" spans="1:16" ht="18">
      <c r="A2586" s="565"/>
      <c r="B2586" s="565"/>
      <c r="C2586" s="565"/>
      <c r="D2586" s="978"/>
      <c r="E2586" s="978"/>
      <c r="F2586" s="981"/>
      <c r="G2586" s="981"/>
      <c r="H2586" s="565"/>
      <c r="I2586" s="565"/>
      <c r="J2586" s="565"/>
      <c r="K2586" s="565"/>
      <c r="L2586" s="565"/>
      <c r="M2586" s="565"/>
      <c r="N2586" s="565"/>
      <c r="O2586" s="565"/>
      <c r="P2586" s="565"/>
    </row>
    <row r="2587" spans="1:16" ht="18">
      <c r="A2587" s="565"/>
      <c r="B2587" s="565"/>
      <c r="C2587" s="565"/>
      <c r="D2587" s="978"/>
      <c r="E2587" s="978"/>
      <c r="F2587" s="981"/>
      <c r="G2587" s="981"/>
      <c r="H2587" s="565"/>
      <c r="I2587" s="565"/>
      <c r="J2587" s="565"/>
      <c r="K2587" s="565"/>
      <c r="L2587" s="565"/>
      <c r="M2587" s="565"/>
      <c r="N2587" s="565"/>
      <c r="O2587" s="565"/>
      <c r="P2587" s="565"/>
    </row>
    <row r="2588" spans="1:16" ht="18">
      <c r="A2588" s="565"/>
      <c r="B2588" s="565"/>
      <c r="C2588" s="565"/>
      <c r="D2588" s="978"/>
      <c r="E2588" s="978"/>
      <c r="F2588" s="981"/>
      <c r="G2588" s="981"/>
      <c r="H2588" s="565"/>
      <c r="I2588" s="565"/>
      <c r="J2588" s="565"/>
      <c r="K2588" s="565"/>
      <c r="L2588" s="565"/>
      <c r="M2588" s="565"/>
      <c r="N2588" s="565"/>
      <c r="O2588" s="565"/>
      <c r="P2588" s="565"/>
    </row>
    <row r="2589" spans="1:16" ht="18">
      <c r="A2589" s="565"/>
      <c r="B2589" s="565"/>
      <c r="C2589" s="565"/>
      <c r="D2589" s="978"/>
      <c r="E2589" s="978"/>
      <c r="F2589" s="981"/>
      <c r="G2589" s="981"/>
      <c r="H2589" s="565"/>
      <c r="I2589" s="565"/>
      <c r="J2589" s="565"/>
      <c r="K2589" s="565"/>
      <c r="L2589" s="565"/>
      <c r="M2589" s="565"/>
      <c r="N2589" s="565"/>
      <c r="O2589" s="565"/>
      <c r="P2589" s="565"/>
    </row>
    <row r="2590" spans="1:16" ht="18">
      <c r="A2590" s="565"/>
      <c r="B2590" s="565"/>
      <c r="C2590" s="565"/>
      <c r="D2590" s="978"/>
      <c r="E2590" s="978"/>
      <c r="F2590" s="981"/>
      <c r="G2590" s="981"/>
      <c r="H2590" s="565"/>
      <c r="I2590" s="565"/>
      <c r="J2590" s="565"/>
      <c r="K2590" s="565"/>
      <c r="L2590" s="565"/>
      <c r="M2590" s="565"/>
      <c r="N2590" s="565"/>
      <c r="O2590" s="565"/>
      <c r="P2590" s="565"/>
    </row>
    <row r="2591" spans="1:16" ht="18">
      <c r="A2591" s="565"/>
      <c r="B2591" s="565"/>
      <c r="C2591" s="565"/>
      <c r="D2591" s="978"/>
      <c r="E2591" s="978"/>
      <c r="F2591" s="981"/>
      <c r="G2591" s="981"/>
      <c r="H2591" s="565"/>
      <c r="I2591" s="565"/>
      <c r="J2591" s="565"/>
      <c r="K2591" s="565"/>
      <c r="L2591" s="565"/>
      <c r="M2591" s="565"/>
      <c r="N2591" s="565"/>
      <c r="O2591" s="565"/>
      <c r="P2591" s="565"/>
    </row>
    <row r="2592" spans="1:16" ht="18">
      <c r="A2592" s="565"/>
      <c r="B2592" s="565"/>
      <c r="C2592" s="565"/>
      <c r="D2592" s="978"/>
      <c r="E2592" s="978"/>
      <c r="F2592" s="981"/>
      <c r="G2592" s="981"/>
      <c r="H2592" s="565"/>
      <c r="I2592" s="565"/>
      <c r="J2592" s="565"/>
      <c r="K2592" s="565"/>
      <c r="L2592" s="565"/>
      <c r="M2592" s="565"/>
      <c r="N2592" s="565"/>
      <c r="O2592" s="565"/>
      <c r="P2592" s="565"/>
    </row>
    <row r="2593" spans="1:16" ht="18">
      <c r="A2593" s="565"/>
      <c r="B2593" s="565"/>
      <c r="C2593" s="565"/>
      <c r="D2593" s="978"/>
      <c r="E2593" s="978"/>
      <c r="F2593" s="981"/>
      <c r="G2593" s="981"/>
      <c r="H2593" s="565"/>
      <c r="I2593" s="565"/>
      <c r="J2593" s="565"/>
      <c r="K2593" s="565"/>
      <c r="L2593" s="565"/>
      <c r="M2593" s="565"/>
      <c r="N2593" s="565"/>
      <c r="O2593" s="565"/>
      <c r="P2593" s="565"/>
    </row>
    <row r="2594" spans="1:16" ht="18">
      <c r="A2594" s="565"/>
      <c r="B2594" s="565"/>
      <c r="C2594" s="565"/>
      <c r="D2594" s="978"/>
      <c r="E2594" s="978"/>
      <c r="F2594" s="981"/>
      <c r="G2594" s="981"/>
      <c r="H2594" s="565"/>
      <c r="I2594" s="565"/>
      <c r="J2594" s="565"/>
      <c r="K2594" s="565"/>
      <c r="L2594" s="565"/>
      <c r="M2594" s="565"/>
      <c r="N2594" s="565"/>
      <c r="O2594" s="565"/>
      <c r="P2594" s="565"/>
    </row>
    <row r="2595" spans="1:16" ht="18">
      <c r="A2595" s="565"/>
      <c r="B2595" s="565"/>
      <c r="C2595" s="565"/>
      <c r="D2595" s="978"/>
      <c r="E2595" s="978"/>
      <c r="F2595" s="981"/>
      <c r="G2595" s="981"/>
      <c r="H2595" s="565"/>
      <c r="I2595" s="565"/>
      <c r="J2595" s="565"/>
      <c r="K2595" s="565"/>
      <c r="L2595" s="565"/>
      <c r="M2595" s="565"/>
      <c r="N2595" s="565"/>
      <c r="O2595" s="565"/>
      <c r="P2595" s="565"/>
    </row>
    <row r="2596" spans="1:16" ht="18">
      <c r="A2596" s="565"/>
      <c r="B2596" s="565"/>
      <c r="C2596" s="565"/>
      <c r="D2596" s="978"/>
      <c r="E2596" s="978"/>
      <c r="F2596" s="981"/>
      <c r="G2596" s="981"/>
      <c r="H2596" s="565"/>
      <c r="I2596" s="565"/>
      <c r="J2596" s="565"/>
      <c r="K2596" s="565"/>
      <c r="L2596" s="565"/>
      <c r="M2596" s="565"/>
      <c r="N2596" s="565"/>
      <c r="O2596" s="565"/>
      <c r="P2596" s="565"/>
    </row>
    <row r="2597" spans="1:16" ht="18">
      <c r="A2597" s="565"/>
      <c r="B2597" s="565"/>
      <c r="C2597" s="565"/>
      <c r="D2597" s="978"/>
      <c r="E2597" s="978"/>
      <c r="F2597" s="981"/>
      <c r="G2597" s="981"/>
      <c r="H2597" s="565"/>
      <c r="I2597" s="565"/>
      <c r="J2597" s="565"/>
      <c r="K2597" s="565"/>
      <c r="L2597" s="565"/>
      <c r="M2597" s="565"/>
      <c r="N2597" s="565"/>
      <c r="O2597" s="565"/>
      <c r="P2597" s="565"/>
    </row>
    <row r="2598" spans="1:16" ht="18">
      <c r="A2598" s="565"/>
      <c r="B2598" s="565"/>
      <c r="C2598" s="565"/>
      <c r="D2598" s="978"/>
      <c r="E2598" s="978"/>
      <c r="F2598" s="981"/>
      <c r="G2598" s="981"/>
      <c r="H2598" s="565"/>
      <c r="I2598" s="565"/>
      <c r="J2598" s="565"/>
      <c r="K2598" s="565"/>
      <c r="L2598" s="565"/>
      <c r="M2598" s="565"/>
      <c r="N2598" s="565"/>
      <c r="O2598" s="565"/>
      <c r="P2598" s="565"/>
    </row>
    <row r="2599" spans="1:16" ht="18">
      <c r="A2599" s="565"/>
      <c r="B2599" s="565"/>
      <c r="C2599" s="565"/>
      <c r="D2599" s="978"/>
      <c r="E2599" s="978"/>
      <c r="F2599" s="981"/>
      <c r="G2599" s="981"/>
      <c r="H2599" s="565"/>
      <c r="I2599" s="565"/>
      <c r="J2599" s="565"/>
      <c r="K2599" s="565"/>
      <c r="L2599" s="565"/>
      <c r="M2599" s="565"/>
      <c r="N2599" s="565"/>
      <c r="O2599" s="565"/>
      <c r="P2599" s="565"/>
    </row>
    <row r="2600" spans="1:16" ht="18">
      <c r="A2600" s="565"/>
      <c r="B2600" s="565"/>
      <c r="C2600" s="565"/>
      <c r="D2600" s="978"/>
      <c r="E2600" s="978"/>
      <c r="F2600" s="981"/>
      <c r="G2600" s="981"/>
      <c r="H2600" s="565"/>
      <c r="I2600" s="565"/>
      <c r="J2600" s="565"/>
      <c r="K2600" s="565"/>
      <c r="L2600" s="565"/>
      <c r="M2600" s="565"/>
      <c r="N2600" s="565"/>
      <c r="O2600" s="565"/>
      <c r="P2600" s="565"/>
    </row>
    <row r="2601" spans="1:16" ht="18">
      <c r="A2601" s="565"/>
      <c r="B2601" s="565"/>
      <c r="C2601" s="565"/>
      <c r="D2601" s="978"/>
      <c r="E2601" s="978"/>
      <c r="F2601" s="981"/>
      <c r="G2601" s="981"/>
      <c r="H2601" s="565"/>
      <c r="I2601" s="565"/>
      <c r="J2601" s="565"/>
      <c r="K2601" s="565"/>
      <c r="L2601" s="565"/>
      <c r="M2601" s="565"/>
      <c r="N2601" s="565"/>
      <c r="O2601" s="565"/>
      <c r="P2601" s="565"/>
    </row>
    <row r="2602" spans="1:16" ht="18">
      <c r="A2602" s="565"/>
      <c r="B2602" s="565"/>
      <c r="C2602" s="565"/>
      <c r="D2602" s="978"/>
      <c r="E2602" s="978"/>
      <c r="F2602" s="981"/>
      <c r="G2602" s="981"/>
      <c r="H2602" s="565"/>
      <c r="I2602" s="565"/>
      <c r="J2602" s="565"/>
      <c r="K2602" s="565"/>
      <c r="L2602" s="565"/>
      <c r="M2602" s="565"/>
      <c r="N2602" s="565"/>
      <c r="O2602" s="565"/>
      <c r="P2602" s="565"/>
    </row>
    <row r="2603" spans="1:16" ht="18">
      <c r="A2603" s="565"/>
      <c r="B2603" s="565"/>
      <c r="C2603" s="565"/>
      <c r="D2603" s="978"/>
      <c r="E2603" s="978"/>
      <c r="F2603" s="981"/>
      <c r="G2603" s="981"/>
      <c r="H2603" s="565"/>
      <c r="I2603" s="565"/>
      <c r="J2603" s="565"/>
      <c r="K2603" s="565"/>
      <c r="L2603" s="565"/>
      <c r="M2603" s="565"/>
      <c r="N2603" s="565"/>
      <c r="O2603" s="565"/>
      <c r="P2603" s="565"/>
    </row>
    <row r="2604" spans="1:16" ht="18">
      <c r="A2604" s="565"/>
      <c r="B2604" s="565"/>
      <c r="C2604" s="565"/>
      <c r="D2604" s="978"/>
      <c r="E2604" s="978"/>
      <c r="F2604" s="981"/>
      <c r="G2604" s="981"/>
      <c r="H2604" s="565"/>
      <c r="I2604" s="565"/>
      <c r="J2604" s="565"/>
      <c r="K2604" s="565"/>
      <c r="L2604" s="565"/>
      <c r="M2604" s="565"/>
      <c r="N2604" s="565"/>
      <c r="O2604" s="565"/>
      <c r="P2604" s="565"/>
    </row>
    <row r="2605" spans="1:16" ht="18">
      <c r="A2605" s="565"/>
      <c r="B2605" s="565"/>
      <c r="C2605" s="565"/>
      <c r="D2605" s="978"/>
      <c r="E2605" s="978"/>
      <c r="F2605" s="981"/>
      <c r="G2605" s="981"/>
      <c r="H2605" s="565"/>
      <c r="I2605" s="565"/>
      <c r="J2605" s="565"/>
      <c r="K2605" s="565"/>
      <c r="L2605" s="565"/>
      <c r="M2605" s="565"/>
      <c r="N2605" s="565"/>
      <c r="O2605" s="565"/>
      <c r="P2605" s="565"/>
    </row>
    <row r="2606" spans="1:16" ht="18">
      <c r="A2606" s="565"/>
      <c r="B2606" s="565"/>
      <c r="C2606" s="565"/>
      <c r="D2606" s="978"/>
      <c r="E2606" s="978"/>
      <c r="F2606" s="981"/>
      <c r="G2606" s="981"/>
      <c r="H2606" s="565"/>
      <c r="I2606" s="565"/>
      <c r="J2606" s="565"/>
      <c r="K2606" s="565"/>
      <c r="L2606" s="565"/>
      <c r="M2606" s="565"/>
      <c r="N2606" s="565"/>
      <c r="O2606" s="565"/>
      <c r="P2606" s="565"/>
    </row>
    <row r="2607" spans="1:16" ht="18">
      <c r="A2607" s="565"/>
      <c r="B2607" s="565"/>
      <c r="C2607" s="565"/>
      <c r="D2607" s="978"/>
      <c r="E2607" s="978"/>
      <c r="F2607" s="981"/>
      <c r="G2607" s="981"/>
      <c r="H2607" s="565"/>
      <c r="I2607" s="565"/>
      <c r="J2607" s="565"/>
      <c r="K2607" s="565"/>
      <c r="L2607" s="565"/>
      <c r="M2607" s="565"/>
      <c r="N2607" s="565"/>
      <c r="O2607" s="565"/>
      <c r="P2607" s="565"/>
    </row>
    <row r="2608" spans="1:16" ht="18">
      <c r="A2608" s="565"/>
      <c r="B2608" s="565"/>
      <c r="C2608" s="565"/>
      <c r="D2608" s="978"/>
      <c r="E2608" s="978"/>
      <c r="F2608" s="981"/>
      <c r="G2608" s="981"/>
      <c r="H2608" s="565"/>
      <c r="I2608" s="565"/>
      <c r="J2608" s="565"/>
      <c r="K2608" s="565"/>
      <c r="L2608" s="565"/>
      <c r="M2608" s="565"/>
      <c r="N2608" s="565"/>
      <c r="O2608" s="565"/>
      <c r="P2608" s="565"/>
    </row>
    <row r="2609" spans="1:16" ht="18">
      <c r="A2609" s="565"/>
      <c r="B2609" s="565"/>
      <c r="C2609" s="565"/>
      <c r="D2609" s="978"/>
      <c r="E2609" s="978"/>
      <c r="F2609" s="981"/>
      <c r="G2609" s="981"/>
      <c r="H2609" s="565"/>
      <c r="I2609" s="565"/>
      <c r="J2609" s="565"/>
      <c r="K2609" s="565"/>
      <c r="L2609" s="565"/>
      <c r="M2609" s="565"/>
      <c r="N2609" s="565"/>
      <c r="O2609" s="565"/>
      <c r="P2609" s="565"/>
    </row>
    <row r="2610" spans="1:16" ht="18">
      <c r="A2610" s="565"/>
      <c r="B2610" s="565"/>
      <c r="C2610" s="565"/>
      <c r="D2610" s="978"/>
      <c r="E2610" s="978"/>
      <c r="F2610" s="981"/>
      <c r="G2610" s="981"/>
      <c r="H2610" s="565"/>
      <c r="I2610" s="565"/>
      <c r="J2610" s="565"/>
      <c r="K2610" s="565"/>
      <c r="L2610" s="565"/>
      <c r="M2610" s="565"/>
      <c r="N2610" s="565"/>
      <c r="O2610" s="565"/>
      <c r="P2610" s="565"/>
    </row>
    <row r="2611" spans="1:16" ht="18">
      <c r="A2611" s="565"/>
      <c r="B2611" s="565"/>
      <c r="C2611" s="565"/>
      <c r="D2611" s="978"/>
      <c r="E2611" s="978"/>
      <c r="F2611" s="981"/>
      <c r="G2611" s="981"/>
      <c r="H2611" s="565"/>
      <c r="I2611" s="565"/>
      <c r="J2611" s="565"/>
      <c r="K2611" s="565"/>
      <c r="L2611" s="565"/>
      <c r="M2611" s="565"/>
      <c r="N2611" s="565"/>
      <c r="O2611" s="565"/>
      <c r="P2611" s="565"/>
    </row>
    <row r="2612" spans="1:16" ht="18">
      <c r="A2612" s="565"/>
      <c r="B2612" s="565"/>
      <c r="C2612" s="565"/>
      <c r="D2612" s="978"/>
      <c r="E2612" s="978"/>
      <c r="F2612" s="981"/>
      <c r="G2612" s="981"/>
      <c r="H2612" s="565"/>
      <c r="I2612" s="565"/>
      <c r="J2612" s="565"/>
      <c r="K2612" s="565"/>
      <c r="L2612" s="565"/>
      <c r="M2612" s="565"/>
      <c r="N2612" s="565"/>
      <c r="O2612" s="565"/>
      <c r="P2612" s="565"/>
    </row>
    <row r="2613" spans="1:16" ht="18">
      <c r="A2613" s="565"/>
      <c r="B2613" s="565"/>
      <c r="C2613" s="565"/>
      <c r="D2613" s="978"/>
      <c r="E2613" s="978"/>
      <c r="F2613" s="981"/>
      <c r="G2613" s="981"/>
      <c r="H2613" s="565"/>
      <c r="I2613" s="565"/>
      <c r="J2613" s="565"/>
      <c r="K2613" s="565"/>
      <c r="L2613" s="565"/>
      <c r="M2613" s="565"/>
      <c r="N2613" s="565"/>
      <c r="O2613" s="565"/>
      <c r="P2613" s="565"/>
    </row>
    <row r="2614" spans="1:16" ht="18">
      <c r="A2614" s="565"/>
      <c r="B2614" s="565"/>
      <c r="C2614" s="565"/>
      <c r="D2614" s="978"/>
      <c r="E2614" s="978"/>
      <c r="F2614" s="981"/>
      <c r="G2614" s="981"/>
      <c r="H2614" s="565"/>
      <c r="I2614" s="565"/>
      <c r="J2614" s="565"/>
      <c r="K2614" s="565"/>
      <c r="L2614" s="565"/>
      <c r="M2614" s="565"/>
      <c r="N2614" s="565"/>
      <c r="O2614" s="565"/>
      <c r="P2614" s="565"/>
    </row>
    <row r="2615" spans="1:16" ht="18">
      <c r="A2615" s="565"/>
      <c r="B2615" s="565"/>
      <c r="C2615" s="565"/>
      <c r="D2615" s="978"/>
      <c r="E2615" s="978"/>
      <c r="F2615" s="981"/>
      <c r="G2615" s="981"/>
      <c r="H2615" s="565"/>
      <c r="I2615" s="565"/>
      <c r="J2615" s="565"/>
      <c r="K2615" s="565"/>
      <c r="L2615" s="565"/>
      <c r="M2615" s="565"/>
      <c r="N2615" s="565"/>
      <c r="O2615" s="565"/>
      <c r="P2615" s="565"/>
    </row>
    <row r="2616" spans="1:16" ht="18">
      <c r="A2616" s="565"/>
      <c r="B2616" s="565"/>
      <c r="C2616" s="565"/>
      <c r="D2616" s="978"/>
      <c r="E2616" s="978"/>
      <c r="F2616" s="981"/>
      <c r="G2616" s="981"/>
      <c r="H2616" s="565"/>
      <c r="I2616" s="565"/>
      <c r="J2616" s="565"/>
      <c r="K2616" s="565"/>
      <c r="L2616" s="565"/>
      <c r="M2616" s="565"/>
      <c r="N2616" s="565"/>
      <c r="O2616" s="565"/>
      <c r="P2616" s="565"/>
    </row>
    <row r="2617" spans="1:16" ht="18">
      <c r="A2617" s="565"/>
      <c r="B2617" s="565"/>
      <c r="C2617" s="565"/>
      <c r="D2617" s="978"/>
      <c r="E2617" s="978"/>
      <c r="F2617" s="981"/>
      <c r="G2617" s="981"/>
      <c r="H2617" s="565"/>
      <c r="I2617" s="565"/>
      <c r="J2617" s="565"/>
      <c r="K2617" s="565"/>
      <c r="L2617" s="565"/>
      <c r="M2617" s="565"/>
      <c r="N2617" s="565"/>
      <c r="O2617" s="565"/>
      <c r="P2617" s="565"/>
    </row>
    <row r="2618" spans="1:16" ht="18">
      <c r="A2618" s="565"/>
      <c r="B2618" s="565"/>
      <c r="C2618" s="565"/>
      <c r="D2618" s="978"/>
      <c r="E2618" s="978"/>
      <c r="F2618" s="981"/>
      <c r="G2618" s="981"/>
      <c r="H2618" s="565"/>
      <c r="I2618" s="565"/>
      <c r="J2618" s="565"/>
      <c r="K2618" s="565"/>
      <c r="L2618" s="565"/>
      <c r="M2618" s="565"/>
      <c r="N2618" s="565"/>
      <c r="O2618" s="565"/>
      <c r="P2618" s="565"/>
    </row>
    <row r="2619" spans="1:16" ht="18">
      <c r="A2619" s="565"/>
      <c r="B2619" s="565"/>
      <c r="C2619" s="565"/>
      <c r="D2619" s="978"/>
      <c r="E2619" s="978"/>
      <c r="F2619" s="981"/>
      <c r="G2619" s="981"/>
      <c r="H2619" s="565"/>
      <c r="I2619" s="565"/>
      <c r="J2619" s="565"/>
      <c r="K2619" s="565"/>
      <c r="L2619" s="565"/>
      <c r="M2619" s="565"/>
      <c r="N2619" s="565"/>
      <c r="O2619" s="565"/>
      <c r="P2619" s="565"/>
    </row>
    <row r="2620" spans="1:16" ht="18">
      <c r="A2620" s="565"/>
      <c r="B2620" s="565"/>
      <c r="C2620" s="565"/>
      <c r="D2620" s="978"/>
      <c r="E2620" s="978"/>
      <c r="F2620" s="981"/>
      <c r="G2620" s="981"/>
      <c r="H2620" s="565"/>
      <c r="I2620" s="565"/>
      <c r="J2620" s="565"/>
      <c r="K2620" s="565"/>
      <c r="L2620" s="565"/>
      <c r="M2620" s="565"/>
      <c r="N2620" s="565"/>
      <c r="O2620" s="565"/>
      <c r="P2620" s="565"/>
    </row>
    <row r="2621" spans="1:16" ht="18">
      <c r="A2621" s="565"/>
      <c r="B2621" s="565"/>
      <c r="C2621" s="565"/>
      <c r="D2621" s="978"/>
      <c r="E2621" s="978"/>
      <c r="F2621" s="981"/>
      <c r="G2621" s="981"/>
      <c r="H2621" s="565"/>
      <c r="I2621" s="565"/>
      <c r="J2621" s="565"/>
      <c r="K2621" s="565"/>
      <c r="L2621" s="565"/>
      <c r="M2621" s="565"/>
      <c r="N2621" s="565"/>
      <c r="O2621" s="565"/>
      <c r="P2621" s="565"/>
    </row>
    <row r="2622" spans="1:16" ht="18">
      <c r="A2622" s="565"/>
      <c r="B2622" s="565"/>
      <c r="C2622" s="565"/>
      <c r="D2622" s="978"/>
      <c r="E2622" s="978"/>
      <c r="F2622" s="981"/>
      <c r="G2622" s="981"/>
      <c r="H2622" s="565"/>
      <c r="I2622" s="565"/>
      <c r="J2622" s="565"/>
      <c r="K2622" s="565"/>
      <c r="L2622" s="565"/>
      <c r="M2622" s="565"/>
      <c r="N2622" s="565"/>
      <c r="O2622" s="565"/>
      <c r="P2622" s="565"/>
    </row>
    <row r="2623" spans="1:16" ht="18">
      <c r="A2623" s="565"/>
      <c r="B2623" s="565"/>
      <c r="C2623" s="565"/>
      <c r="D2623" s="978"/>
      <c r="E2623" s="978"/>
      <c r="F2623" s="981"/>
      <c r="G2623" s="981"/>
      <c r="H2623" s="565"/>
      <c r="I2623" s="565"/>
      <c r="J2623" s="565"/>
      <c r="K2623" s="565"/>
      <c r="L2623" s="565"/>
      <c r="M2623" s="565"/>
      <c r="N2623" s="565"/>
      <c r="O2623" s="565"/>
      <c r="P2623" s="565"/>
    </row>
    <row r="2624" spans="1:16" ht="18">
      <c r="A2624" s="565"/>
      <c r="B2624" s="565"/>
      <c r="C2624" s="565"/>
      <c r="D2624" s="978"/>
      <c r="E2624" s="978"/>
      <c r="F2624" s="981"/>
      <c r="G2624" s="981"/>
      <c r="H2624" s="565"/>
      <c r="I2624" s="565"/>
      <c r="J2624" s="565"/>
      <c r="K2624" s="565"/>
      <c r="L2624" s="565"/>
      <c r="M2624" s="565"/>
      <c r="N2624" s="565"/>
      <c r="O2624" s="565"/>
      <c r="P2624" s="565"/>
    </row>
    <row r="2625" spans="1:16" ht="18">
      <c r="A2625" s="565"/>
      <c r="B2625" s="565"/>
      <c r="C2625" s="565"/>
      <c r="D2625" s="978"/>
      <c r="E2625" s="978"/>
      <c r="F2625" s="981"/>
      <c r="G2625" s="981"/>
      <c r="H2625" s="565"/>
      <c r="I2625" s="565"/>
      <c r="J2625" s="565"/>
      <c r="K2625" s="565"/>
      <c r="L2625" s="565"/>
      <c r="M2625" s="565"/>
      <c r="N2625" s="565"/>
      <c r="O2625" s="565"/>
      <c r="P2625" s="565"/>
    </row>
    <row r="2626" spans="1:16" ht="18">
      <c r="A2626" s="565"/>
      <c r="B2626" s="565"/>
      <c r="C2626" s="565"/>
      <c r="D2626" s="978"/>
      <c r="E2626" s="978"/>
      <c r="F2626" s="981"/>
      <c r="G2626" s="981"/>
      <c r="H2626" s="565"/>
      <c r="I2626" s="565"/>
      <c r="J2626" s="565"/>
      <c r="K2626" s="565"/>
      <c r="L2626" s="565"/>
      <c r="M2626" s="565"/>
      <c r="N2626" s="565"/>
      <c r="O2626" s="565"/>
      <c r="P2626" s="565"/>
    </row>
    <row r="2627" spans="1:16" ht="18">
      <c r="A2627" s="565"/>
      <c r="B2627" s="565"/>
      <c r="C2627" s="565"/>
      <c r="D2627" s="978"/>
      <c r="E2627" s="978"/>
      <c r="F2627" s="981"/>
      <c r="G2627" s="981"/>
      <c r="H2627" s="565"/>
      <c r="I2627" s="565"/>
      <c r="J2627" s="565"/>
      <c r="K2627" s="565"/>
      <c r="L2627" s="565"/>
      <c r="M2627" s="565"/>
      <c r="N2627" s="565"/>
      <c r="O2627" s="565"/>
      <c r="P2627" s="565"/>
    </row>
    <row r="2628" spans="1:16" ht="18">
      <c r="A2628" s="565"/>
      <c r="B2628" s="565"/>
      <c r="C2628" s="565"/>
      <c r="D2628" s="978"/>
      <c r="E2628" s="978"/>
      <c r="F2628" s="981"/>
      <c r="G2628" s="981"/>
      <c r="H2628" s="565"/>
      <c r="I2628" s="565"/>
      <c r="J2628" s="565"/>
      <c r="K2628" s="565"/>
      <c r="L2628" s="565"/>
      <c r="M2628" s="565"/>
      <c r="N2628" s="565"/>
      <c r="O2628" s="565"/>
      <c r="P2628" s="565"/>
    </row>
    <row r="2629" spans="1:16" ht="18">
      <c r="A2629" s="565"/>
      <c r="B2629" s="565"/>
      <c r="C2629" s="565"/>
      <c r="D2629" s="978"/>
      <c r="E2629" s="978"/>
      <c r="F2629" s="981"/>
      <c r="G2629" s="981"/>
      <c r="H2629" s="565"/>
      <c r="I2629" s="565"/>
      <c r="J2629" s="565"/>
      <c r="K2629" s="565"/>
      <c r="L2629" s="565"/>
      <c r="M2629" s="565"/>
      <c r="N2629" s="565"/>
      <c r="O2629" s="565"/>
      <c r="P2629" s="565"/>
    </row>
    <row r="2630" spans="1:16" ht="18">
      <c r="A2630" s="565"/>
      <c r="B2630" s="565"/>
      <c r="C2630" s="565"/>
      <c r="D2630" s="978"/>
      <c r="E2630" s="978"/>
      <c r="F2630" s="981"/>
      <c r="G2630" s="981"/>
      <c r="H2630" s="565"/>
      <c r="I2630" s="565"/>
      <c r="J2630" s="565"/>
      <c r="K2630" s="565"/>
      <c r="L2630" s="565"/>
      <c r="M2630" s="565"/>
      <c r="N2630" s="565"/>
      <c r="O2630" s="565"/>
      <c r="P2630" s="565"/>
    </row>
    <row r="2631" spans="1:16" ht="18">
      <c r="A2631" s="565"/>
      <c r="B2631" s="565"/>
      <c r="C2631" s="565"/>
      <c r="D2631" s="978"/>
      <c r="E2631" s="978"/>
      <c r="F2631" s="981"/>
      <c r="G2631" s="981"/>
      <c r="H2631" s="565"/>
      <c r="I2631" s="565"/>
      <c r="J2631" s="565"/>
      <c r="K2631" s="565"/>
      <c r="L2631" s="565"/>
      <c r="M2631" s="565"/>
      <c r="N2631" s="565"/>
      <c r="O2631" s="565"/>
      <c r="P2631" s="565"/>
    </row>
    <row r="2632" spans="1:16" ht="18">
      <c r="A2632" s="565"/>
      <c r="B2632" s="565"/>
      <c r="C2632" s="565"/>
      <c r="D2632" s="978"/>
      <c r="E2632" s="978"/>
      <c r="F2632" s="981"/>
      <c r="G2632" s="981"/>
      <c r="H2632" s="565"/>
      <c r="I2632" s="565"/>
      <c r="J2632" s="565"/>
      <c r="K2632" s="565"/>
      <c r="L2632" s="565"/>
      <c r="M2632" s="565"/>
      <c r="N2632" s="565"/>
      <c r="O2632" s="565"/>
      <c r="P2632" s="565"/>
    </row>
    <row r="2633" spans="1:16" ht="18">
      <c r="A2633" s="565"/>
      <c r="B2633" s="565"/>
      <c r="C2633" s="565"/>
      <c r="D2633" s="978"/>
      <c r="E2633" s="978"/>
      <c r="F2633" s="981"/>
      <c r="G2633" s="981"/>
      <c r="H2633" s="565"/>
      <c r="I2633" s="565"/>
      <c r="J2633" s="565"/>
      <c r="K2633" s="565"/>
      <c r="L2633" s="565"/>
      <c r="M2633" s="565"/>
      <c r="N2633" s="565"/>
      <c r="O2633" s="565"/>
      <c r="P2633" s="565"/>
    </row>
    <row r="2634" spans="1:16" ht="18">
      <c r="A2634" s="565"/>
      <c r="B2634" s="565"/>
      <c r="C2634" s="565"/>
      <c r="D2634" s="978"/>
      <c r="E2634" s="978"/>
      <c r="F2634" s="981"/>
      <c r="G2634" s="981"/>
      <c r="H2634" s="565"/>
      <c r="I2634" s="565"/>
      <c r="J2634" s="565"/>
      <c r="K2634" s="565"/>
      <c r="L2634" s="565"/>
      <c r="M2634" s="565"/>
      <c r="N2634" s="565"/>
      <c r="O2634" s="565"/>
      <c r="P2634" s="565"/>
    </row>
    <row r="2635" spans="1:16" ht="18">
      <c r="A2635" s="565"/>
      <c r="B2635" s="565"/>
      <c r="C2635" s="565"/>
      <c r="D2635" s="978"/>
      <c r="E2635" s="978"/>
      <c r="F2635" s="981"/>
      <c r="G2635" s="981"/>
      <c r="H2635" s="565"/>
      <c r="I2635" s="565"/>
      <c r="J2635" s="565"/>
      <c r="K2635" s="565"/>
      <c r="L2635" s="565"/>
      <c r="M2635" s="565"/>
      <c r="N2635" s="565"/>
      <c r="O2635" s="565"/>
      <c r="P2635" s="565"/>
    </row>
    <row r="2636" spans="1:16" ht="18">
      <c r="A2636" s="565"/>
      <c r="B2636" s="565"/>
      <c r="C2636" s="565"/>
      <c r="D2636" s="978"/>
      <c r="E2636" s="978"/>
      <c r="F2636" s="981"/>
      <c r="G2636" s="981"/>
      <c r="H2636" s="565"/>
      <c r="I2636" s="565"/>
      <c r="J2636" s="565"/>
      <c r="K2636" s="565"/>
      <c r="L2636" s="565"/>
      <c r="M2636" s="565"/>
      <c r="N2636" s="565"/>
      <c r="O2636" s="565"/>
      <c r="P2636" s="565"/>
    </row>
    <row r="2637" spans="1:16" ht="18">
      <c r="A2637" s="565"/>
      <c r="B2637" s="565"/>
      <c r="C2637" s="565"/>
      <c r="D2637" s="978"/>
      <c r="E2637" s="978"/>
      <c r="F2637" s="981"/>
      <c r="G2637" s="981"/>
      <c r="H2637" s="565"/>
      <c r="I2637" s="565"/>
      <c r="J2637" s="565"/>
      <c r="K2637" s="565"/>
      <c r="L2637" s="565"/>
      <c r="M2637" s="565"/>
      <c r="N2637" s="565"/>
      <c r="O2637" s="565"/>
      <c r="P2637" s="565"/>
    </row>
    <row r="2638" spans="1:16" ht="18">
      <c r="A2638" s="565"/>
      <c r="B2638" s="565"/>
      <c r="C2638" s="565"/>
      <c r="D2638" s="978"/>
      <c r="E2638" s="978"/>
      <c r="F2638" s="981"/>
      <c r="G2638" s="981"/>
      <c r="H2638" s="565"/>
      <c r="I2638" s="565"/>
      <c r="J2638" s="565"/>
      <c r="K2638" s="565"/>
      <c r="L2638" s="565"/>
      <c r="M2638" s="565"/>
      <c r="N2638" s="565"/>
      <c r="O2638" s="565"/>
      <c r="P2638" s="565"/>
    </row>
    <row r="2639" spans="1:16" ht="18">
      <c r="A2639" s="565"/>
      <c r="B2639" s="565"/>
      <c r="C2639" s="565"/>
      <c r="D2639" s="978"/>
      <c r="E2639" s="978"/>
      <c r="F2639" s="981"/>
      <c r="G2639" s="981"/>
      <c r="H2639" s="565"/>
      <c r="I2639" s="565"/>
      <c r="J2639" s="565"/>
      <c r="K2639" s="565"/>
      <c r="L2639" s="565"/>
      <c r="M2639" s="565"/>
      <c r="N2639" s="565"/>
      <c r="O2639" s="565"/>
      <c r="P2639" s="565"/>
    </row>
    <row r="2640" spans="1:16" ht="18">
      <c r="A2640" s="565"/>
      <c r="B2640" s="565"/>
      <c r="C2640" s="565"/>
      <c r="D2640" s="978"/>
      <c r="E2640" s="978"/>
      <c r="F2640" s="981"/>
      <c r="G2640" s="981"/>
      <c r="H2640" s="565"/>
      <c r="I2640" s="565"/>
      <c r="J2640" s="565"/>
      <c r="K2640" s="565"/>
      <c r="L2640" s="565"/>
      <c r="M2640" s="565"/>
      <c r="N2640" s="565"/>
      <c r="O2640" s="565"/>
      <c r="P2640" s="565"/>
    </row>
    <row r="2641" spans="1:16" ht="18">
      <c r="A2641" s="565"/>
      <c r="B2641" s="565"/>
      <c r="C2641" s="565"/>
      <c r="D2641" s="978"/>
      <c r="E2641" s="978"/>
      <c r="F2641" s="981"/>
      <c r="G2641" s="981"/>
      <c r="H2641" s="565"/>
      <c r="I2641" s="565"/>
      <c r="J2641" s="565"/>
      <c r="K2641" s="565"/>
      <c r="L2641" s="565"/>
      <c r="M2641" s="565"/>
      <c r="N2641" s="565"/>
      <c r="O2641" s="565"/>
      <c r="P2641" s="565"/>
    </row>
    <row r="2642" spans="1:16" ht="18">
      <c r="A2642" s="565"/>
      <c r="B2642" s="565"/>
      <c r="C2642" s="565"/>
      <c r="D2642" s="978"/>
      <c r="E2642" s="978"/>
      <c r="F2642" s="981"/>
      <c r="G2642" s="981"/>
      <c r="H2642" s="565"/>
      <c r="I2642" s="565"/>
      <c r="J2642" s="565"/>
      <c r="K2642" s="565"/>
      <c r="L2642" s="565"/>
      <c r="M2642" s="565"/>
      <c r="N2642" s="565"/>
      <c r="O2642" s="565"/>
      <c r="P2642" s="565"/>
    </row>
    <row r="2643" spans="1:16" ht="18">
      <c r="A2643" s="565"/>
      <c r="B2643" s="565"/>
      <c r="C2643" s="565"/>
      <c r="D2643" s="978"/>
      <c r="E2643" s="978"/>
      <c r="F2643" s="981"/>
      <c r="G2643" s="981"/>
      <c r="H2643" s="565"/>
      <c r="I2643" s="565"/>
      <c r="J2643" s="565"/>
      <c r="K2643" s="565"/>
      <c r="L2643" s="565"/>
      <c r="M2643" s="565"/>
      <c r="N2643" s="565"/>
      <c r="O2643" s="565"/>
      <c r="P2643" s="565"/>
    </row>
    <row r="2644" spans="1:16" ht="18">
      <c r="A2644" s="565"/>
      <c r="B2644" s="565"/>
      <c r="C2644" s="565"/>
      <c r="D2644" s="978"/>
      <c r="E2644" s="978"/>
      <c r="F2644" s="981"/>
      <c r="G2644" s="981"/>
      <c r="H2644" s="565"/>
      <c r="I2644" s="565"/>
      <c r="J2644" s="565"/>
      <c r="K2644" s="565"/>
      <c r="L2644" s="565"/>
      <c r="M2644" s="565"/>
      <c r="N2644" s="565"/>
      <c r="O2644" s="565"/>
      <c r="P2644" s="565"/>
    </row>
    <row r="2645" spans="1:16" ht="18">
      <c r="A2645" s="565"/>
      <c r="B2645" s="565"/>
      <c r="C2645" s="565"/>
      <c r="D2645" s="978"/>
      <c r="E2645" s="978"/>
      <c r="F2645" s="981"/>
      <c r="G2645" s="981"/>
      <c r="H2645" s="565"/>
      <c r="I2645" s="565"/>
      <c r="J2645" s="565"/>
      <c r="K2645" s="565"/>
      <c r="L2645" s="565"/>
      <c r="M2645" s="565"/>
      <c r="N2645" s="565"/>
      <c r="O2645" s="565"/>
      <c r="P2645" s="565"/>
    </row>
    <row r="2646" spans="1:16" ht="18">
      <c r="A2646" s="565"/>
      <c r="B2646" s="565"/>
      <c r="C2646" s="565"/>
      <c r="D2646" s="978"/>
      <c r="E2646" s="978"/>
      <c r="F2646" s="981"/>
      <c r="G2646" s="981"/>
      <c r="H2646" s="565"/>
      <c r="I2646" s="565"/>
      <c r="J2646" s="565"/>
      <c r="K2646" s="565"/>
      <c r="L2646" s="565"/>
      <c r="M2646" s="565"/>
      <c r="N2646" s="565"/>
      <c r="O2646" s="565"/>
      <c r="P2646" s="565"/>
    </row>
    <row r="2647" spans="1:16" ht="18">
      <c r="A2647" s="565"/>
      <c r="B2647" s="565"/>
      <c r="C2647" s="565"/>
      <c r="D2647" s="978"/>
      <c r="E2647" s="978"/>
      <c r="F2647" s="981"/>
      <c r="G2647" s="981"/>
      <c r="H2647" s="565"/>
      <c r="I2647" s="565"/>
      <c r="J2647" s="565"/>
      <c r="K2647" s="565"/>
      <c r="L2647" s="565"/>
      <c r="M2647" s="565"/>
      <c r="N2647" s="565"/>
      <c r="O2647" s="565"/>
      <c r="P2647" s="565"/>
    </row>
    <row r="2648" spans="1:16" ht="18">
      <c r="A2648" s="565"/>
      <c r="B2648" s="565"/>
      <c r="C2648" s="565"/>
      <c r="D2648" s="978"/>
      <c r="E2648" s="978"/>
      <c r="F2648" s="981"/>
      <c r="G2648" s="981"/>
      <c r="H2648" s="565"/>
      <c r="I2648" s="565"/>
      <c r="J2648" s="565"/>
      <c r="K2648" s="565"/>
      <c r="L2648" s="565"/>
      <c r="M2648" s="565"/>
      <c r="N2648" s="565"/>
      <c r="O2648" s="565"/>
      <c r="P2648" s="565"/>
    </row>
    <row r="2649" spans="1:16" ht="18">
      <c r="A2649" s="565"/>
      <c r="B2649" s="565"/>
      <c r="C2649" s="565"/>
      <c r="D2649" s="978"/>
      <c r="E2649" s="978"/>
      <c r="F2649" s="981"/>
      <c r="G2649" s="981"/>
      <c r="H2649" s="565"/>
      <c r="I2649" s="565"/>
      <c r="J2649" s="565"/>
      <c r="K2649" s="565"/>
      <c r="L2649" s="565"/>
      <c r="M2649" s="565"/>
      <c r="N2649" s="565"/>
      <c r="O2649" s="565"/>
      <c r="P2649" s="565"/>
    </row>
    <row r="2650" spans="1:16" ht="18">
      <c r="A2650" s="565"/>
      <c r="B2650" s="565"/>
      <c r="C2650" s="565"/>
      <c r="D2650" s="978"/>
      <c r="E2650" s="978"/>
      <c r="F2650" s="981"/>
      <c r="G2650" s="981"/>
      <c r="H2650" s="565"/>
      <c r="I2650" s="565"/>
      <c r="J2650" s="565"/>
      <c r="K2650" s="565"/>
      <c r="L2650" s="565"/>
      <c r="M2650" s="565"/>
      <c r="N2650" s="565"/>
      <c r="O2650" s="565"/>
      <c r="P2650" s="565"/>
    </row>
    <row r="2651" spans="1:16" ht="18">
      <c r="A2651" s="565"/>
      <c r="B2651" s="565"/>
      <c r="C2651" s="565"/>
      <c r="D2651" s="978"/>
      <c r="E2651" s="978"/>
      <c r="F2651" s="981"/>
      <c r="G2651" s="981"/>
      <c r="H2651" s="565"/>
      <c r="I2651" s="565"/>
      <c r="J2651" s="565"/>
      <c r="K2651" s="565"/>
      <c r="L2651" s="565"/>
      <c r="M2651" s="565"/>
      <c r="N2651" s="565"/>
      <c r="O2651" s="565"/>
      <c r="P2651" s="565"/>
    </row>
    <row r="2652" spans="1:16" ht="18">
      <c r="A2652" s="565"/>
      <c r="B2652" s="565"/>
      <c r="C2652" s="565"/>
      <c r="D2652" s="978"/>
      <c r="E2652" s="978"/>
      <c r="F2652" s="981"/>
      <c r="G2652" s="981"/>
      <c r="H2652" s="565"/>
      <c r="I2652" s="565"/>
      <c r="J2652" s="565"/>
      <c r="K2652" s="565"/>
      <c r="L2652" s="565"/>
      <c r="M2652" s="565"/>
      <c r="N2652" s="565"/>
      <c r="O2652" s="565"/>
      <c r="P2652" s="565"/>
    </row>
    <row r="2653" spans="1:16" ht="18">
      <c r="A2653" s="565"/>
      <c r="B2653" s="565"/>
      <c r="C2653" s="565"/>
      <c r="D2653" s="978"/>
      <c r="E2653" s="978"/>
      <c r="F2653" s="981"/>
      <c r="G2653" s="981"/>
      <c r="H2653" s="565"/>
      <c r="I2653" s="565"/>
      <c r="J2653" s="565"/>
      <c r="K2653" s="565"/>
      <c r="L2653" s="565"/>
      <c r="M2653" s="565"/>
      <c r="N2653" s="565"/>
      <c r="O2653" s="565"/>
      <c r="P2653" s="565"/>
    </row>
    <row r="2654" spans="1:16" ht="18">
      <c r="A2654" s="565"/>
      <c r="B2654" s="565"/>
      <c r="C2654" s="565"/>
      <c r="D2654" s="978"/>
      <c r="E2654" s="978"/>
      <c r="F2654" s="981"/>
      <c r="G2654" s="981"/>
      <c r="H2654" s="565"/>
      <c r="I2654" s="565"/>
      <c r="J2654" s="565"/>
      <c r="K2654" s="565"/>
      <c r="L2654" s="565"/>
      <c r="M2654" s="565"/>
      <c r="N2654" s="565"/>
      <c r="O2654" s="565"/>
      <c r="P2654" s="565"/>
    </row>
    <row r="2655" spans="1:16" ht="18">
      <c r="A2655" s="565"/>
      <c r="B2655" s="565"/>
      <c r="C2655" s="565"/>
      <c r="D2655" s="978"/>
      <c r="E2655" s="978"/>
      <c r="F2655" s="981"/>
      <c r="G2655" s="981"/>
      <c r="H2655" s="565"/>
      <c r="I2655" s="565"/>
      <c r="J2655" s="565"/>
      <c r="K2655" s="565"/>
      <c r="L2655" s="565"/>
      <c r="M2655" s="565"/>
      <c r="N2655" s="565"/>
      <c r="O2655" s="565"/>
      <c r="P2655" s="565"/>
    </row>
    <row r="2656" spans="1:16" ht="18">
      <c r="A2656" s="565"/>
      <c r="B2656" s="565"/>
      <c r="C2656" s="565"/>
      <c r="D2656" s="978"/>
      <c r="E2656" s="978"/>
      <c r="F2656" s="981"/>
      <c r="G2656" s="981"/>
      <c r="H2656" s="565"/>
      <c r="I2656" s="565"/>
      <c r="J2656" s="565"/>
      <c r="K2656" s="565"/>
      <c r="L2656" s="565"/>
      <c r="M2656" s="565"/>
      <c r="N2656" s="565"/>
      <c r="O2656" s="565"/>
      <c r="P2656" s="565"/>
    </row>
    <row r="2657" spans="1:16" ht="18">
      <c r="A2657" s="565"/>
      <c r="B2657" s="565"/>
      <c r="C2657" s="565"/>
      <c r="D2657" s="978"/>
      <c r="E2657" s="978"/>
      <c r="F2657" s="981"/>
      <c r="G2657" s="981"/>
      <c r="H2657" s="565"/>
      <c r="I2657" s="565"/>
      <c r="J2657" s="565"/>
      <c r="K2657" s="565"/>
      <c r="L2657" s="565"/>
      <c r="M2657" s="565"/>
      <c r="N2657" s="565"/>
      <c r="O2657" s="565"/>
      <c r="P2657" s="565"/>
    </row>
    <row r="2658" spans="1:16" ht="18">
      <c r="A2658" s="565"/>
      <c r="B2658" s="565"/>
      <c r="C2658" s="565"/>
      <c r="D2658" s="978"/>
      <c r="E2658" s="978"/>
      <c r="F2658" s="981"/>
      <c r="G2658" s="981"/>
      <c r="H2658" s="565"/>
      <c r="I2658" s="565"/>
      <c r="J2658" s="565"/>
      <c r="K2658" s="565"/>
      <c r="L2658" s="565"/>
      <c r="M2658" s="565"/>
      <c r="N2658" s="565"/>
      <c r="O2658" s="565"/>
      <c r="P2658" s="565"/>
    </row>
    <row r="2659" spans="1:16" ht="18">
      <c r="A2659" s="565"/>
      <c r="B2659" s="565"/>
      <c r="C2659" s="565"/>
      <c r="D2659" s="978"/>
      <c r="E2659" s="978"/>
      <c r="F2659" s="981"/>
      <c r="G2659" s="981"/>
      <c r="H2659" s="565"/>
      <c r="I2659" s="565"/>
      <c r="J2659" s="565"/>
      <c r="K2659" s="565"/>
      <c r="L2659" s="565"/>
      <c r="M2659" s="565"/>
      <c r="N2659" s="565"/>
      <c r="O2659" s="565"/>
      <c r="P2659" s="565"/>
    </row>
    <row r="2660" spans="1:16" ht="18">
      <c r="A2660" s="565"/>
      <c r="B2660" s="565"/>
      <c r="C2660" s="565"/>
      <c r="D2660" s="978"/>
      <c r="E2660" s="978"/>
      <c r="F2660" s="981"/>
      <c r="G2660" s="981"/>
      <c r="H2660" s="565"/>
      <c r="I2660" s="565"/>
      <c r="J2660" s="565"/>
      <c r="K2660" s="565"/>
      <c r="L2660" s="565"/>
      <c r="M2660" s="565"/>
      <c r="N2660" s="565"/>
      <c r="O2660" s="565"/>
      <c r="P2660" s="565"/>
    </row>
    <row r="2661" spans="1:16" ht="18">
      <c r="A2661" s="565"/>
      <c r="B2661" s="565"/>
      <c r="C2661" s="565"/>
      <c r="D2661" s="978"/>
      <c r="E2661" s="978"/>
      <c r="F2661" s="981"/>
      <c r="G2661" s="981"/>
      <c r="H2661" s="565"/>
      <c r="I2661" s="565"/>
      <c r="J2661" s="565"/>
      <c r="K2661" s="565"/>
      <c r="L2661" s="565"/>
      <c r="M2661" s="565"/>
      <c r="N2661" s="565"/>
      <c r="O2661" s="565"/>
      <c r="P2661" s="565"/>
    </row>
    <row r="2662" spans="1:16" ht="18">
      <c r="A2662" s="565"/>
      <c r="B2662" s="565"/>
      <c r="C2662" s="565"/>
      <c r="D2662" s="978"/>
      <c r="E2662" s="978"/>
      <c r="F2662" s="981"/>
      <c r="G2662" s="981"/>
      <c r="H2662" s="565"/>
      <c r="I2662" s="565"/>
      <c r="J2662" s="565"/>
      <c r="K2662" s="565"/>
      <c r="L2662" s="565"/>
      <c r="M2662" s="565"/>
      <c r="N2662" s="565"/>
      <c r="O2662" s="565"/>
      <c r="P2662" s="565"/>
    </row>
    <row r="2663" spans="1:16" ht="18">
      <c r="A2663" s="565"/>
      <c r="B2663" s="565"/>
      <c r="C2663" s="565"/>
      <c r="D2663" s="978"/>
      <c r="E2663" s="978"/>
      <c r="F2663" s="981"/>
      <c r="G2663" s="981"/>
      <c r="H2663" s="565"/>
      <c r="I2663" s="565"/>
      <c r="J2663" s="565"/>
      <c r="K2663" s="565"/>
      <c r="L2663" s="565"/>
      <c r="M2663" s="565"/>
      <c r="N2663" s="565"/>
      <c r="O2663" s="565"/>
      <c r="P2663" s="565"/>
    </row>
    <row r="2664" spans="1:16" ht="18">
      <c r="A2664" s="565"/>
      <c r="B2664" s="565"/>
      <c r="C2664" s="565"/>
      <c r="D2664" s="978"/>
      <c r="E2664" s="978"/>
      <c r="F2664" s="981"/>
      <c r="G2664" s="981"/>
      <c r="H2664" s="565"/>
      <c r="I2664" s="565"/>
      <c r="J2664" s="565"/>
      <c r="K2664" s="565"/>
      <c r="L2664" s="565"/>
      <c r="M2664" s="565"/>
      <c r="N2664" s="565"/>
      <c r="O2664" s="565"/>
      <c r="P2664" s="565"/>
    </row>
    <row r="2665" spans="1:16" ht="18">
      <c r="A2665" s="565"/>
      <c r="B2665" s="565"/>
      <c r="C2665" s="565"/>
      <c r="D2665" s="978"/>
      <c r="E2665" s="978"/>
      <c r="F2665" s="981"/>
      <c r="G2665" s="981"/>
      <c r="H2665" s="565"/>
      <c r="I2665" s="565"/>
      <c r="J2665" s="565"/>
      <c r="K2665" s="565"/>
      <c r="L2665" s="565"/>
      <c r="M2665" s="565"/>
      <c r="N2665" s="565"/>
      <c r="O2665" s="565"/>
      <c r="P2665" s="565"/>
    </row>
    <row r="2666" spans="1:16" ht="18">
      <c r="A2666" s="565"/>
      <c r="B2666" s="565"/>
      <c r="C2666" s="565"/>
      <c r="D2666" s="978"/>
      <c r="E2666" s="978"/>
      <c r="F2666" s="981"/>
      <c r="G2666" s="981"/>
      <c r="H2666" s="565"/>
      <c r="I2666" s="565"/>
      <c r="J2666" s="565"/>
      <c r="K2666" s="565"/>
      <c r="L2666" s="565"/>
      <c r="M2666" s="565"/>
      <c r="N2666" s="565"/>
      <c r="O2666" s="565"/>
      <c r="P2666" s="565"/>
    </row>
    <row r="2667" spans="1:16" ht="18">
      <c r="A2667" s="565"/>
      <c r="B2667" s="565"/>
      <c r="C2667" s="565"/>
      <c r="D2667" s="978"/>
      <c r="E2667" s="978"/>
      <c r="F2667" s="981"/>
      <c r="G2667" s="981"/>
      <c r="H2667" s="565"/>
      <c r="I2667" s="565"/>
      <c r="J2667" s="565"/>
      <c r="K2667" s="565"/>
      <c r="L2667" s="565"/>
      <c r="M2667" s="565"/>
      <c r="N2667" s="565"/>
      <c r="O2667" s="565"/>
      <c r="P2667" s="565"/>
    </row>
    <row r="2668" spans="1:16" ht="18">
      <c r="A2668" s="565"/>
      <c r="B2668" s="565"/>
      <c r="C2668" s="565"/>
      <c r="D2668" s="978"/>
      <c r="E2668" s="978"/>
      <c r="F2668" s="981"/>
      <c r="G2668" s="981"/>
      <c r="H2668" s="565"/>
      <c r="I2668" s="565"/>
      <c r="J2668" s="565"/>
      <c r="K2668" s="565"/>
      <c r="L2668" s="565"/>
      <c r="M2668" s="565"/>
      <c r="N2668" s="565"/>
      <c r="O2668" s="565"/>
      <c r="P2668" s="565"/>
    </row>
    <row r="2669" spans="1:16" ht="18">
      <c r="A2669" s="565"/>
      <c r="B2669" s="565"/>
      <c r="C2669" s="565"/>
      <c r="D2669" s="978"/>
      <c r="E2669" s="978"/>
      <c r="F2669" s="981"/>
      <c r="G2669" s="981"/>
      <c r="H2669" s="565"/>
      <c r="I2669" s="565"/>
      <c r="J2669" s="565"/>
      <c r="K2669" s="565"/>
      <c r="L2669" s="565"/>
      <c r="M2669" s="565"/>
      <c r="N2669" s="565"/>
      <c r="O2669" s="565"/>
      <c r="P2669" s="565"/>
    </row>
    <row r="2670" spans="1:16" ht="18">
      <c r="A2670" s="565"/>
      <c r="B2670" s="565"/>
      <c r="C2670" s="565"/>
      <c r="D2670" s="978"/>
      <c r="E2670" s="978"/>
      <c r="F2670" s="981"/>
      <c r="G2670" s="981"/>
      <c r="H2670" s="565"/>
      <c r="I2670" s="565"/>
      <c r="J2670" s="565"/>
      <c r="K2670" s="565"/>
      <c r="L2670" s="565"/>
      <c r="M2670" s="565"/>
      <c r="N2670" s="565"/>
      <c r="O2670" s="565"/>
      <c r="P2670" s="565"/>
    </row>
    <row r="2671" spans="1:16" ht="18">
      <c r="A2671" s="565"/>
      <c r="B2671" s="565"/>
      <c r="C2671" s="565"/>
      <c r="D2671" s="978"/>
      <c r="E2671" s="978"/>
      <c r="F2671" s="981"/>
      <c r="G2671" s="981"/>
      <c r="H2671" s="565"/>
      <c r="I2671" s="565"/>
      <c r="J2671" s="565"/>
      <c r="K2671" s="565"/>
      <c r="L2671" s="565"/>
      <c r="M2671" s="565"/>
      <c r="N2671" s="565"/>
      <c r="O2671" s="565"/>
      <c r="P2671" s="565"/>
    </row>
    <row r="2672" spans="1:16" ht="18">
      <c r="A2672" s="565"/>
      <c r="B2672" s="565"/>
      <c r="C2672" s="565"/>
      <c r="D2672" s="978"/>
      <c r="E2672" s="978"/>
      <c r="F2672" s="981"/>
      <c r="G2672" s="981"/>
      <c r="H2672" s="565"/>
      <c r="I2672" s="565"/>
      <c r="J2672" s="565"/>
      <c r="K2672" s="565"/>
      <c r="L2672" s="565"/>
      <c r="M2672" s="565"/>
      <c r="N2672" s="565"/>
      <c r="O2672" s="565"/>
      <c r="P2672" s="565"/>
    </row>
    <row r="2673" spans="1:16" ht="18">
      <c r="A2673" s="565"/>
      <c r="B2673" s="565"/>
      <c r="C2673" s="565"/>
      <c r="D2673" s="978"/>
      <c r="E2673" s="978"/>
      <c r="F2673" s="981"/>
      <c r="G2673" s="981"/>
      <c r="H2673" s="565"/>
      <c r="I2673" s="565"/>
      <c r="J2673" s="565"/>
      <c r="K2673" s="565"/>
      <c r="L2673" s="565"/>
      <c r="M2673" s="565"/>
      <c r="N2673" s="565"/>
      <c r="O2673" s="565"/>
      <c r="P2673" s="565"/>
    </row>
    <row r="2674" spans="1:16" ht="18">
      <c r="A2674" s="565"/>
      <c r="B2674" s="565"/>
      <c r="C2674" s="565"/>
      <c r="D2674" s="978"/>
      <c r="E2674" s="978"/>
      <c r="F2674" s="981"/>
      <c r="G2674" s="981"/>
      <c r="H2674" s="565"/>
      <c r="I2674" s="565"/>
      <c r="J2674" s="565"/>
      <c r="K2674" s="565"/>
      <c r="L2674" s="565"/>
      <c r="M2674" s="565"/>
      <c r="N2674" s="565"/>
      <c r="O2674" s="565"/>
      <c r="P2674" s="565"/>
    </row>
    <row r="2675" spans="1:16" ht="18">
      <c r="A2675" s="565"/>
      <c r="B2675" s="565"/>
      <c r="C2675" s="565"/>
      <c r="D2675" s="978"/>
      <c r="E2675" s="978"/>
      <c r="F2675" s="981"/>
      <c r="G2675" s="981"/>
      <c r="H2675" s="565"/>
      <c r="I2675" s="565"/>
      <c r="J2675" s="565"/>
      <c r="K2675" s="565"/>
      <c r="L2675" s="565"/>
      <c r="M2675" s="565"/>
      <c r="N2675" s="565"/>
      <c r="O2675" s="565"/>
      <c r="P2675" s="565"/>
    </row>
    <row r="2676" spans="1:16" ht="18">
      <c r="A2676" s="565"/>
      <c r="B2676" s="565"/>
      <c r="C2676" s="565"/>
      <c r="D2676" s="978"/>
      <c r="E2676" s="978"/>
      <c r="F2676" s="981"/>
      <c r="G2676" s="981"/>
      <c r="H2676" s="565"/>
      <c r="I2676" s="565"/>
      <c r="J2676" s="565"/>
      <c r="K2676" s="565"/>
      <c r="L2676" s="565"/>
      <c r="M2676" s="565"/>
      <c r="N2676" s="565"/>
      <c r="O2676" s="565"/>
      <c r="P2676" s="565"/>
    </row>
    <row r="2677" spans="1:16" ht="18">
      <c r="A2677" s="565"/>
      <c r="B2677" s="565"/>
      <c r="C2677" s="565"/>
      <c r="D2677" s="978"/>
      <c r="E2677" s="978"/>
      <c r="F2677" s="981"/>
      <c r="G2677" s="981"/>
      <c r="H2677" s="565"/>
      <c r="I2677" s="565"/>
      <c r="J2677" s="565"/>
      <c r="K2677" s="565"/>
      <c r="L2677" s="565"/>
      <c r="M2677" s="565"/>
      <c r="N2677" s="565"/>
      <c r="O2677" s="565"/>
      <c r="P2677" s="565"/>
    </row>
    <row r="2678" spans="1:16" ht="18">
      <c r="A2678" s="565"/>
      <c r="B2678" s="565"/>
      <c r="C2678" s="565"/>
      <c r="D2678" s="978"/>
      <c r="E2678" s="978"/>
      <c r="F2678" s="981"/>
      <c r="G2678" s="981"/>
      <c r="H2678" s="565"/>
      <c r="I2678" s="565"/>
      <c r="J2678" s="565"/>
      <c r="K2678" s="565"/>
      <c r="L2678" s="565"/>
      <c r="M2678" s="565"/>
      <c r="N2678" s="565"/>
      <c r="O2678" s="565"/>
      <c r="P2678" s="565"/>
    </row>
    <row r="2679" spans="1:16" ht="18">
      <c r="A2679" s="565"/>
      <c r="B2679" s="565"/>
      <c r="C2679" s="565"/>
      <c r="D2679" s="978"/>
      <c r="E2679" s="978"/>
      <c r="F2679" s="981"/>
      <c r="G2679" s="981"/>
      <c r="H2679" s="565"/>
      <c r="I2679" s="565"/>
      <c r="J2679" s="565"/>
      <c r="K2679" s="565"/>
      <c r="L2679" s="565"/>
      <c r="M2679" s="565"/>
      <c r="N2679" s="565"/>
      <c r="O2679" s="565"/>
      <c r="P2679" s="565"/>
    </row>
    <row r="2680" spans="1:16" ht="18">
      <c r="A2680" s="565"/>
      <c r="B2680" s="565"/>
      <c r="C2680" s="565"/>
      <c r="D2680" s="978"/>
      <c r="E2680" s="978"/>
      <c r="F2680" s="981"/>
      <c r="G2680" s="981"/>
      <c r="H2680" s="565"/>
      <c r="I2680" s="565"/>
      <c r="J2680" s="565"/>
      <c r="K2680" s="565"/>
      <c r="L2680" s="565"/>
      <c r="M2680" s="565"/>
      <c r="N2680" s="565"/>
      <c r="O2680" s="565"/>
      <c r="P2680" s="565"/>
    </row>
    <row r="2681" spans="1:16" ht="18">
      <c r="A2681" s="565"/>
      <c r="B2681" s="565"/>
      <c r="C2681" s="565"/>
      <c r="D2681" s="978"/>
      <c r="E2681" s="978"/>
      <c r="F2681" s="981"/>
      <c r="G2681" s="981"/>
      <c r="H2681" s="565"/>
      <c r="I2681" s="565"/>
      <c r="J2681" s="565"/>
      <c r="K2681" s="565"/>
      <c r="L2681" s="565"/>
      <c r="M2681" s="565"/>
      <c r="N2681" s="565"/>
      <c r="O2681" s="565"/>
      <c r="P2681" s="565"/>
    </row>
    <row r="2682" spans="1:16" ht="18">
      <c r="A2682" s="565"/>
      <c r="B2682" s="565"/>
      <c r="C2682" s="565"/>
      <c r="D2682" s="978"/>
      <c r="E2682" s="978"/>
      <c r="F2682" s="981"/>
      <c r="G2682" s="981"/>
      <c r="H2682" s="565"/>
      <c r="I2682" s="565"/>
      <c r="J2682" s="565"/>
      <c r="K2682" s="565"/>
      <c r="L2682" s="565"/>
      <c r="M2682" s="565"/>
      <c r="N2682" s="565"/>
      <c r="O2682" s="565"/>
      <c r="P2682" s="565"/>
    </row>
    <row r="2683" spans="1:16" ht="18">
      <c r="A2683" s="565"/>
      <c r="B2683" s="565"/>
      <c r="C2683" s="565"/>
      <c r="D2683" s="978"/>
      <c r="E2683" s="978"/>
      <c r="F2683" s="981"/>
      <c r="G2683" s="981"/>
      <c r="H2683" s="565"/>
      <c r="I2683" s="565"/>
      <c r="J2683" s="565"/>
      <c r="K2683" s="565"/>
      <c r="L2683" s="565"/>
      <c r="M2683" s="565"/>
      <c r="N2683" s="565"/>
      <c r="O2683" s="565"/>
      <c r="P2683" s="565"/>
    </row>
    <row r="2684" spans="1:16" ht="18">
      <c r="A2684" s="565"/>
      <c r="B2684" s="565"/>
      <c r="C2684" s="565"/>
      <c r="D2684" s="978"/>
      <c r="E2684" s="978"/>
      <c r="F2684" s="981"/>
      <c r="G2684" s="981"/>
      <c r="H2684" s="565"/>
      <c r="I2684" s="565"/>
      <c r="J2684" s="565"/>
      <c r="K2684" s="565"/>
      <c r="L2684" s="565"/>
      <c r="M2684" s="565"/>
      <c r="N2684" s="565"/>
      <c r="O2684" s="565"/>
      <c r="P2684" s="565"/>
    </row>
    <row r="2685" spans="1:16" ht="18">
      <c r="A2685" s="565"/>
      <c r="B2685" s="565"/>
      <c r="C2685" s="565"/>
      <c r="D2685" s="978"/>
      <c r="E2685" s="978"/>
      <c r="F2685" s="981"/>
      <c r="G2685" s="981"/>
      <c r="H2685" s="565"/>
      <c r="I2685" s="565"/>
      <c r="J2685" s="565"/>
      <c r="K2685" s="565"/>
      <c r="L2685" s="565"/>
      <c r="M2685" s="565"/>
      <c r="N2685" s="565"/>
      <c r="O2685" s="565"/>
      <c r="P2685" s="565"/>
    </row>
    <row r="2686" spans="1:16" ht="18">
      <c r="A2686" s="565"/>
      <c r="B2686" s="565"/>
      <c r="C2686" s="565"/>
      <c r="D2686" s="978"/>
      <c r="E2686" s="978"/>
      <c r="F2686" s="981"/>
      <c r="G2686" s="981"/>
      <c r="H2686" s="565"/>
      <c r="I2686" s="565"/>
      <c r="J2686" s="565"/>
      <c r="K2686" s="565"/>
      <c r="L2686" s="565"/>
      <c r="M2686" s="565"/>
      <c r="N2686" s="565"/>
      <c r="O2686" s="565"/>
      <c r="P2686" s="565"/>
    </row>
    <row r="2687" spans="1:16" ht="18">
      <c r="A2687" s="565"/>
      <c r="B2687" s="565"/>
      <c r="C2687" s="565"/>
      <c r="D2687" s="978"/>
      <c r="E2687" s="978"/>
      <c r="F2687" s="981"/>
      <c r="G2687" s="981"/>
      <c r="H2687" s="565"/>
      <c r="I2687" s="565"/>
      <c r="J2687" s="565"/>
      <c r="K2687" s="565"/>
      <c r="L2687" s="565"/>
      <c r="M2687" s="565"/>
      <c r="N2687" s="565"/>
      <c r="O2687" s="565"/>
      <c r="P2687" s="565"/>
    </row>
    <row r="2688" spans="1:16" ht="18">
      <c r="A2688" s="565"/>
      <c r="B2688" s="565"/>
      <c r="C2688" s="565"/>
      <c r="D2688" s="978"/>
      <c r="E2688" s="978"/>
      <c r="F2688" s="981"/>
      <c r="G2688" s="981"/>
      <c r="H2688" s="565"/>
      <c r="I2688" s="565"/>
      <c r="J2688" s="565"/>
      <c r="K2688" s="565"/>
      <c r="L2688" s="565"/>
      <c r="M2688" s="565"/>
      <c r="N2688" s="565"/>
      <c r="O2688" s="565"/>
      <c r="P2688" s="565"/>
    </row>
    <row r="2689" spans="1:16" ht="18">
      <c r="A2689" s="565"/>
      <c r="B2689" s="565"/>
      <c r="C2689" s="565"/>
      <c r="D2689" s="978"/>
      <c r="E2689" s="978"/>
      <c r="F2689" s="981"/>
      <c r="G2689" s="981"/>
      <c r="H2689" s="565"/>
      <c r="I2689" s="565"/>
      <c r="J2689" s="565"/>
      <c r="K2689" s="565"/>
      <c r="L2689" s="565"/>
      <c r="M2689" s="565"/>
      <c r="N2689" s="565"/>
      <c r="O2689" s="565"/>
      <c r="P2689" s="565"/>
    </row>
    <row r="2690" spans="1:16" ht="18">
      <c r="A2690" s="565"/>
      <c r="B2690" s="565"/>
      <c r="C2690" s="565"/>
      <c r="D2690" s="978"/>
      <c r="E2690" s="978"/>
      <c r="F2690" s="981"/>
      <c r="G2690" s="981"/>
      <c r="H2690" s="565"/>
      <c r="I2690" s="565"/>
      <c r="J2690" s="565"/>
      <c r="K2690" s="565"/>
      <c r="L2690" s="565"/>
      <c r="M2690" s="565"/>
      <c r="N2690" s="565"/>
      <c r="O2690" s="565"/>
      <c r="P2690" s="565"/>
    </row>
    <row r="2691" spans="1:16" ht="18">
      <c r="A2691" s="565"/>
      <c r="B2691" s="565"/>
      <c r="C2691" s="565"/>
      <c r="D2691" s="978"/>
      <c r="E2691" s="978"/>
      <c r="F2691" s="981"/>
      <c r="G2691" s="981"/>
      <c r="H2691" s="565"/>
      <c r="I2691" s="565"/>
      <c r="J2691" s="565"/>
      <c r="K2691" s="565"/>
      <c r="L2691" s="565"/>
      <c r="M2691" s="565"/>
      <c r="N2691" s="565"/>
      <c r="O2691" s="565"/>
      <c r="P2691" s="565"/>
    </row>
    <row r="2692" spans="1:16" ht="18">
      <c r="A2692" s="565"/>
      <c r="B2692" s="565"/>
      <c r="C2692" s="565"/>
      <c r="D2692" s="978"/>
      <c r="E2692" s="978"/>
      <c r="F2692" s="981"/>
      <c r="G2692" s="981"/>
      <c r="H2692" s="565"/>
      <c r="I2692" s="565"/>
      <c r="J2692" s="565"/>
      <c r="K2692" s="565"/>
      <c r="L2692" s="565"/>
      <c r="M2692" s="565"/>
      <c r="N2692" s="565"/>
      <c r="O2692" s="565"/>
      <c r="P2692" s="565"/>
    </row>
    <row r="2693" spans="1:16" ht="18">
      <c r="A2693" s="565"/>
      <c r="B2693" s="565"/>
      <c r="C2693" s="565"/>
      <c r="D2693" s="978"/>
      <c r="E2693" s="978"/>
      <c r="F2693" s="981"/>
      <c r="G2693" s="981"/>
      <c r="H2693" s="565"/>
      <c r="I2693" s="565"/>
      <c r="J2693" s="565"/>
      <c r="K2693" s="565"/>
      <c r="L2693" s="565"/>
      <c r="M2693" s="565"/>
      <c r="N2693" s="565"/>
      <c r="O2693" s="565"/>
      <c r="P2693" s="565"/>
    </row>
    <row r="2694" spans="1:16" ht="18">
      <c r="A2694" s="565"/>
      <c r="B2694" s="565"/>
      <c r="C2694" s="565"/>
      <c r="D2694" s="978"/>
      <c r="E2694" s="978"/>
      <c r="F2694" s="981"/>
      <c r="G2694" s="981"/>
      <c r="H2694" s="565"/>
      <c r="I2694" s="565"/>
      <c r="J2694" s="565"/>
      <c r="K2694" s="565"/>
      <c r="L2694" s="565"/>
      <c r="M2694" s="565"/>
      <c r="N2694" s="565"/>
      <c r="O2694" s="565"/>
      <c r="P2694" s="565"/>
    </row>
    <row r="2695" spans="1:16" ht="18">
      <c r="A2695" s="565"/>
      <c r="B2695" s="565"/>
      <c r="C2695" s="565"/>
      <c r="D2695" s="978"/>
      <c r="E2695" s="978"/>
      <c r="F2695" s="981"/>
      <c r="G2695" s="981"/>
      <c r="H2695" s="565"/>
      <c r="I2695" s="565"/>
      <c r="J2695" s="565"/>
      <c r="K2695" s="565"/>
      <c r="L2695" s="565"/>
      <c r="M2695" s="565"/>
      <c r="N2695" s="565"/>
      <c r="O2695" s="565"/>
      <c r="P2695" s="565"/>
    </row>
    <row r="2696" spans="1:16" ht="18">
      <c r="A2696" s="565"/>
      <c r="B2696" s="565"/>
      <c r="C2696" s="565"/>
      <c r="D2696" s="978"/>
      <c r="E2696" s="978"/>
      <c r="F2696" s="981"/>
      <c r="G2696" s="981"/>
      <c r="H2696" s="565"/>
      <c r="I2696" s="565"/>
      <c r="J2696" s="565"/>
      <c r="K2696" s="565"/>
      <c r="L2696" s="565"/>
      <c r="M2696" s="565"/>
      <c r="N2696" s="565"/>
      <c r="O2696" s="565"/>
      <c r="P2696" s="565"/>
    </row>
    <row r="2697" spans="1:16" ht="18">
      <c r="A2697" s="565"/>
      <c r="B2697" s="565"/>
      <c r="C2697" s="565"/>
      <c r="D2697" s="978"/>
      <c r="E2697" s="978"/>
      <c r="F2697" s="981"/>
      <c r="G2697" s="981"/>
      <c r="H2697" s="565"/>
      <c r="I2697" s="565"/>
      <c r="J2697" s="565"/>
      <c r="K2697" s="565"/>
      <c r="L2697" s="565"/>
      <c r="M2697" s="565"/>
      <c r="N2697" s="565"/>
      <c r="O2697" s="565"/>
      <c r="P2697" s="565"/>
    </row>
    <row r="2698" spans="1:16" ht="18">
      <c r="A2698" s="565"/>
      <c r="B2698" s="565"/>
      <c r="C2698" s="565"/>
      <c r="D2698" s="978"/>
      <c r="E2698" s="978"/>
      <c r="F2698" s="981"/>
      <c r="G2698" s="981"/>
      <c r="H2698" s="565"/>
      <c r="I2698" s="565"/>
      <c r="J2698" s="565"/>
      <c r="K2698" s="565"/>
      <c r="L2698" s="565"/>
      <c r="M2698" s="565"/>
      <c r="N2698" s="565"/>
      <c r="O2698" s="565"/>
      <c r="P2698" s="565"/>
    </row>
    <row r="2699" spans="1:16" ht="18">
      <c r="A2699" s="565"/>
      <c r="B2699" s="565"/>
      <c r="C2699" s="565"/>
      <c r="D2699" s="978"/>
      <c r="E2699" s="978"/>
      <c r="F2699" s="981"/>
      <c r="G2699" s="981"/>
      <c r="H2699" s="565"/>
      <c r="I2699" s="565"/>
      <c r="J2699" s="565"/>
      <c r="K2699" s="565"/>
      <c r="L2699" s="565"/>
      <c r="M2699" s="565"/>
      <c r="N2699" s="565"/>
      <c r="O2699" s="565"/>
      <c r="P2699" s="565"/>
    </row>
    <row r="2700" spans="1:16" ht="18">
      <c r="A2700" s="565"/>
      <c r="B2700" s="565"/>
      <c r="C2700" s="565"/>
      <c r="D2700" s="978"/>
      <c r="E2700" s="978"/>
      <c r="F2700" s="981"/>
      <c r="G2700" s="981"/>
      <c r="H2700" s="565"/>
      <c r="I2700" s="565"/>
      <c r="J2700" s="565"/>
      <c r="K2700" s="565"/>
      <c r="L2700" s="565"/>
      <c r="M2700" s="565"/>
      <c r="N2700" s="565"/>
      <c r="O2700" s="565"/>
      <c r="P2700" s="565"/>
    </row>
    <row r="2701" spans="1:16" ht="18">
      <c r="A2701" s="565"/>
      <c r="B2701" s="565"/>
      <c r="C2701" s="565"/>
      <c r="D2701" s="978"/>
      <c r="E2701" s="978"/>
      <c r="F2701" s="981"/>
      <c r="G2701" s="981"/>
      <c r="H2701" s="565"/>
      <c r="I2701" s="565"/>
      <c r="J2701" s="565"/>
      <c r="K2701" s="565"/>
      <c r="L2701" s="565"/>
      <c r="M2701" s="565"/>
      <c r="N2701" s="565"/>
      <c r="O2701" s="565"/>
      <c r="P2701" s="565"/>
    </row>
    <row r="2702" spans="1:16" ht="18">
      <c r="A2702" s="565"/>
      <c r="B2702" s="565"/>
      <c r="C2702" s="565"/>
      <c r="D2702" s="978"/>
      <c r="E2702" s="978"/>
      <c r="F2702" s="981"/>
      <c r="G2702" s="981"/>
      <c r="H2702" s="565"/>
      <c r="I2702" s="565"/>
      <c r="J2702" s="565"/>
      <c r="K2702" s="565"/>
      <c r="L2702" s="565"/>
      <c r="M2702" s="565"/>
      <c r="N2702" s="565"/>
      <c r="O2702" s="565"/>
      <c r="P2702" s="565"/>
    </row>
    <row r="2703" spans="1:16" ht="18">
      <c r="A2703" s="565"/>
      <c r="B2703" s="565"/>
      <c r="C2703" s="565"/>
      <c r="D2703" s="978"/>
      <c r="E2703" s="978"/>
      <c r="F2703" s="981"/>
      <c r="G2703" s="981"/>
      <c r="H2703" s="565"/>
      <c r="I2703" s="565"/>
      <c r="J2703" s="565"/>
      <c r="K2703" s="565"/>
      <c r="L2703" s="565"/>
      <c r="M2703" s="565"/>
      <c r="N2703" s="565"/>
      <c r="O2703" s="565"/>
      <c r="P2703" s="565"/>
    </row>
    <row r="2704" spans="1:16" ht="18">
      <c r="A2704" s="565"/>
      <c r="B2704" s="565"/>
      <c r="C2704" s="565"/>
      <c r="D2704" s="978"/>
      <c r="E2704" s="978"/>
      <c r="F2704" s="981"/>
      <c r="G2704" s="981"/>
      <c r="H2704" s="565"/>
      <c r="I2704" s="565"/>
      <c r="J2704" s="565"/>
      <c r="K2704" s="565"/>
      <c r="L2704" s="565"/>
      <c r="M2704" s="565"/>
      <c r="N2704" s="565"/>
      <c r="O2704" s="565"/>
      <c r="P2704" s="565"/>
    </row>
    <row r="2705" spans="1:16" ht="18">
      <c r="A2705" s="565"/>
      <c r="B2705" s="565"/>
      <c r="C2705" s="565"/>
      <c r="D2705" s="978"/>
      <c r="E2705" s="978"/>
      <c r="F2705" s="981"/>
      <c r="G2705" s="981"/>
      <c r="H2705" s="565"/>
      <c r="I2705" s="565"/>
      <c r="J2705" s="565"/>
      <c r="K2705" s="565"/>
      <c r="L2705" s="565"/>
      <c r="M2705" s="565"/>
      <c r="N2705" s="565"/>
      <c r="O2705" s="565"/>
      <c r="P2705" s="565"/>
    </row>
    <row r="2706" spans="1:16" ht="18">
      <c r="A2706" s="565"/>
      <c r="B2706" s="565"/>
      <c r="C2706" s="565"/>
      <c r="D2706" s="978"/>
      <c r="E2706" s="978"/>
      <c r="F2706" s="981"/>
      <c r="G2706" s="981"/>
      <c r="H2706" s="565"/>
      <c r="I2706" s="565"/>
      <c r="J2706" s="565"/>
      <c r="K2706" s="565"/>
      <c r="L2706" s="565"/>
      <c r="M2706" s="565"/>
      <c r="N2706" s="565"/>
      <c r="O2706" s="565"/>
      <c r="P2706" s="565"/>
    </row>
    <row r="2707" spans="1:16" ht="18">
      <c r="A2707" s="565"/>
      <c r="B2707" s="565"/>
      <c r="C2707" s="565"/>
      <c r="D2707" s="978"/>
      <c r="E2707" s="978"/>
      <c r="F2707" s="981"/>
      <c r="G2707" s="981"/>
      <c r="H2707" s="565"/>
      <c r="I2707" s="565"/>
      <c r="J2707" s="565"/>
      <c r="K2707" s="565"/>
      <c r="L2707" s="565"/>
      <c r="M2707" s="565"/>
      <c r="N2707" s="565"/>
      <c r="O2707" s="565"/>
      <c r="P2707" s="565"/>
    </row>
    <row r="2708" spans="1:16" ht="18">
      <c r="A2708" s="565"/>
      <c r="B2708" s="565"/>
      <c r="C2708" s="565"/>
      <c r="D2708" s="978"/>
      <c r="E2708" s="978"/>
      <c r="F2708" s="981"/>
      <c r="G2708" s="981"/>
      <c r="H2708" s="565"/>
      <c r="I2708" s="565"/>
      <c r="J2708" s="565"/>
      <c r="K2708" s="565"/>
      <c r="L2708" s="565"/>
      <c r="M2708" s="565"/>
      <c r="N2708" s="565"/>
      <c r="O2708" s="565"/>
      <c r="P2708" s="565"/>
    </row>
    <row r="2709" spans="1:16" ht="18">
      <c r="A2709" s="565"/>
      <c r="B2709" s="565"/>
      <c r="C2709" s="565"/>
      <c r="D2709" s="978"/>
      <c r="E2709" s="978"/>
      <c r="F2709" s="981"/>
      <c r="G2709" s="981"/>
      <c r="H2709" s="565"/>
      <c r="I2709" s="565"/>
      <c r="J2709" s="565"/>
      <c r="K2709" s="565"/>
      <c r="L2709" s="565"/>
      <c r="M2709" s="565"/>
      <c r="N2709" s="565"/>
      <c r="O2709" s="565"/>
      <c r="P2709" s="565"/>
    </row>
    <row r="2710" spans="1:16" ht="18">
      <c r="A2710" s="565"/>
      <c r="B2710" s="565"/>
      <c r="C2710" s="565"/>
      <c r="D2710" s="978"/>
      <c r="E2710" s="978"/>
      <c r="F2710" s="981"/>
      <c r="G2710" s="981"/>
      <c r="H2710" s="565"/>
      <c r="I2710" s="565"/>
      <c r="J2710" s="565"/>
      <c r="K2710" s="565"/>
      <c r="L2710" s="565"/>
      <c r="M2710" s="565"/>
      <c r="N2710" s="565"/>
      <c r="O2710" s="565"/>
      <c r="P2710" s="565"/>
    </row>
    <row r="2711" spans="1:16" ht="18">
      <c r="A2711" s="565"/>
      <c r="B2711" s="565"/>
      <c r="C2711" s="565"/>
      <c r="D2711" s="978"/>
      <c r="E2711" s="978"/>
      <c r="F2711" s="981"/>
      <c r="G2711" s="981"/>
      <c r="H2711" s="565"/>
      <c r="I2711" s="565"/>
      <c r="J2711" s="565"/>
      <c r="K2711" s="565"/>
      <c r="L2711" s="565"/>
      <c r="M2711" s="565"/>
      <c r="N2711" s="565"/>
      <c r="O2711" s="565"/>
      <c r="P2711" s="565"/>
    </row>
    <row r="2712" spans="1:16" ht="18">
      <c r="A2712" s="565"/>
      <c r="B2712" s="565"/>
      <c r="C2712" s="565"/>
      <c r="D2712" s="978"/>
      <c r="E2712" s="978"/>
      <c r="F2712" s="981"/>
      <c r="G2712" s="981"/>
      <c r="H2712" s="565"/>
      <c r="I2712" s="565"/>
      <c r="J2712" s="565"/>
      <c r="K2712" s="565"/>
      <c r="L2712" s="565"/>
      <c r="M2712" s="565"/>
      <c r="N2712" s="565"/>
      <c r="O2712" s="565"/>
      <c r="P2712" s="565"/>
    </row>
    <row r="2713" spans="1:16" ht="18">
      <c r="A2713" s="565"/>
      <c r="B2713" s="565"/>
      <c r="C2713" s="565"/>
      <c r="D2713" s="978"/>
      <c r="E2713" s="978"/>
      <c r="F2713" s="981"/>
      <c r="G2713" s="981"/>
      <c r="H2713" s="565"/>
      <c r="I2713" s="565"/>
      <c r="J2713" s="565"/>
      <c r="K2713" s="565"/>
      <c r="L2713" s="565"/>
      <c r="M2713" s="565"/>
      <c r="N2713" s="565"/>
      <c r="O2713" s="565"/>
      <c r="P2713" s="565"/>
    </row>
    <row r="2714" spans="1:16" ht="18">
      <c r="A2714" s="565"/>
      <c r="B2714" s="565"/>
      <c r="C2714" s="565"/>
      <c r="D2714" s="978"/>
      <c r="E2714" s="978"/>
      <c r="F2714" s="981"/>
      <c r="G2714" s="981"/>
      <c r="H2714" s="565"/>
      <c r="I2714" s="565"/>
      <c r="J2714" s="565"/>
      <c r="K2714" s="565"/>
      <c r="L2714" s="565"/>
      <c r="M2714" s="565"/>
      <c r="N2714" s="565"/>
      <c r="O2714" s="565"/>
      <c r="P2714" s="565"/>
    </row>
    <row r="2715" spans="1:16" ht="18">
      <c r="A2715" s="565"/>
      <c r="B2715" s="565"/>
      <c r="C2715" s="565"/>
      <c r="D2715" s="978"/>
      <c r="E2715" s="978"/>
      <c r="F2715" s="981"/>
      <c r="G2715" s="981"/>
      <c r="H2715" s="565"/>
      <c r="I2715" s="565"/>
      <c r="J2715" s="565"/>
      <c r="K2715" s="565"/>
      <c r="L2715" s="565"/>
      <c r="M2715" s="565"/>
      <c r="N2715" s="565"/>
      <c r="O2715" s="565"/>
      <c r="P2715" s="565"/>
    </row>
    <row r="2716" spans="1:16" ht="18">
      <c r="A2716" s="565"/>
      <c r="B2716" s="565"/>
      <c r="C2716" s="565"/>
      <c r="D2716" s="978"/>
      <c r="E2716" s="978"/>
      <c r="F2716" s="981"/>
      <c r="G2716" s="981"/>
      <c r="H2716" s="565"/>
      <c r="I2716" s="565"/>
      <c r="J2716" s="565"/>
      <c r="K2716" s="565"/>
      <c r="L2716" s="565"/>
      <c r="M2716" s="565"/>
      <c r="N2716" s="565"/>
      <c r="O2716" s="565"/>
      <c r="P2716" s="565"/>
    </row>
    <row r="2717" spans="1:16" ht="18">
      <c r="A2717" s="565"/>
      <c r="B2717" s="565"/>
      <c r="C2717" s="565"/>
      <c r="D2717" s="978"/>
      <c r="E2717" s="978"/>
      <c r="F2717" s="981"/>
      <c r="G2717" s="981"/>
      <c r="H2717" s="565"/>
      <c r="I2717" s="565"/>
      <c r="J2717" s="565"/>
      <c r="K2717" s="565"/>
      <c r="L2717" s="565"/>
      <c r="M2717" s="565"/>
      <c r="N2717" s="565"/>
      <c r="O2717" s="565"/>
      <c r="P2717" s="565"/>
    </row>
    <row r="2718" spans="1:16" ht="18">
      <c r="A2718" s="565"/>
      <c r="B2718" s="565"/>
      <c r="C2718" s="565"/>
      <c r="D2718" s="978"/>
      <c r="E2718" s="978"/>
      <c r="F2718" s="981"/>
      <c r="G2718" s="981"/>
      <c r="H2718" s="565"/>
      <c r="I2718" s="565"/>
      <c r="J2718" s="565"/>
      <c r="K2718" s="565"/>
      <c r="L2718" s="565"/>
      <c r="M2718" s="565"/>
      <c r="N2718" s="565"/>
      <c r="O2718" s="565"/>
      <c r="P2718" s="565"/>
    </row>
    <row r="2719" spans="1:16" ht="18">
      <c r="A2719" s="565"/>
      <c r="B2719" s="565"/>
      <c r="C2719" s="565"/>
      <c r="D2719" s="978"/>
      <c r="E2719" s="978"/>
      <c r="F2719" s="981"/>
      <c r="G2719" s="981"/>
      <c r="H2719" s="565"/>
      <c r="I2719" s="565"/>
      <c r="J2719" s="565"/>
      <c r="K2719" s="565"/>
      <c r="L2719" s="565"/>
      <c r="M2719" s="565"/>
      <c r="N2719" s="565"/>
      <c r="O2719" s="565"/>
      <c r="P2719" s="565"/>
    </row>
    <row r="2720" spans="1:16" ht="18">
      <c r="A2720" s="565"/>
      <c r="B2720" s="565"/>
      <c r="C2720" s="565"/>
      <c r="D2720" s="978"/>
      <c r="E2720" s="978"/>
      <c r="F2720" s="981"/>
      <c r="G2720" s="981"/>
      <c r="H2720" s="565"/>
      <c r="I2720" s="565"/>
      <c r="J2720" s="565"/>
      <c r="K2720" s="565"/>
      <c r="L2720" s="565"/>
      <c r="M2720" s="565"/>
      <c r="N2720" s="565"/>
      <c r="O2720" s="565"/>
      <c r="P2720" s="565"/>
    </row>
    <row r="2721" spans="1:16" ht="18">
      <c r="A2721" s="565"/>
      <c r="B2721" s="565"/>
      <c r="C2721" s="565"/>
      <c r="D2721" s="978"/>
      <c r="E2721" s="978"/>
      <c r="F2721" s="981"/>
      <c r="G2721" s="981"/>
      <c r="H2721" s="565"/>
      <c r="I2721" s="565"/>
      <c r="J2721" s="565"/>
      <c r="K2721" s="565"/>
      <c r="L2721" s="565"/>
      <c r="M2721" s="565"/>
      <c r="N2721" s="565"/>
      <c r="O2721" s="565"/>
      <c r="P2721" s="565"/>
    </row>
    <row r="2722" spans="1:16" ht="18">
      <c r="A2722" s="565"/>
      <c r="B2722" s="565"/>
      <c r="C2722" s="565"/>
      <c r="D2722" s="978"/>
      <c r="E2722" s="978"/>
      <c r="F2722" s="981"/>
      <c r="G2722" s="981"/>
      <c r="H2722" s="565"/>
      <c r="I2722" s="565"/>
      <c r="J2722" s="565"/>
      <c r="K2722" s="565"/>
      <c r="L2722" s="565"/>
      <c r="M2722" s="565"/>
      <c r="N2722" s="565"/>
      <c r="O2722" s="565"/>
      <c r="P2722" s="565"/>
    </row>
    <row r="2723" spans="1:16" ht="18">
      <c r="A2723" s="565"/>
      <c r="B2723" s="565"/>
      <c r="C2723" s="565"/>
      <c r="D2723" s="978"/>
      <c r="E2723" s="978"/>
      <c r="F2723" s="981"/>
      <c r="G2723" s="981"/>
      <c r="H2723" s="565"/>
      <c r="I2723" s="565"/>
      <c r="J2723" s="565"/>
      <c r="K2723" s="565"/>
      <c r="L2723" s="565"/>
      <c r="M2723" s="565"/>
      <c r="N2723" s="565"/>
      <c r="O2723" s="565"/>
      <c r="P2723" s="565"/>
    </row>
    <row r="2724" spans="1:16" ht="18">
      <c r="A2724" s="565"/>
      <c r="B2724" s="565"/>
      <c r="C2724" s="565"/>
      <c r="D2724" s="978"/>
      <c r="E2724" s="978"/>
      <c r="F2724" s="981"/>
      <c r="G2724" s="981"/>
      <c r="H2724" s="565"/>
      <c r="I2724" s="565"/>
      <c r="J2724" s="565"/>
      <c r="K2724" s="565"/>
      <c r="L2724" s="565"/>
      <c r="M2724" s="565"/>
      <c r="N2724" s="565"/>
      <c r="O2724" s="565"/>
      <c r="P2724" s="565"/>
    </row>
    <row r="2725" spans="1:16" ht="18">
      <c r="A2725" s="565"/>
      <c r="B2725" s="565"/>
      <c r="C2725" s="565"/>
      <c r="D2725" s="978"/>
      <c r="E2725" s="978"/>
      <c r="F2725" s="981"/>
      <c r="G2725" s="981"/>
      <c r="H2725" s="565"/>
      <c r="I2725" s="565"/>
      <c r="J2725" s="565"/>
      <c r="K2725" s="565"/>
      <c r="L2725" s="565"/>
      <c r="M2725" s="565"/>
      <c r="N2725" s="565"/>
      <c r="O2725" s="565"/>
      <c r="P2725" s="565"/>
    </row>
    <row r="2726" spans="1:16" ht="18">
      <c r="A2726" s="565"/>
      <c r="B2726" s="565"/>
      <c r="C2726" s="565"/>
      <c r="D2726" s="978"/>
      <c r="E2726" s="978"/>
      <c r="F2726" s="981"/>
      <c r="G2726" s="981"/>
      <c r="H2726" s="565"/>
      <c r="I2726" s="565"/>
      <c r="J2726" s="565"/>
      <c r="K2726" s="565"/>
      <c r="L2726" s="565"/>
      <c r="M2726" s="565"/>
      <c r="N2726" s="565"/>
      <c r="O2726" s="565"/>
      <c r="P2726" s="565"/>
    </row>
    <row r="2727" spans="1:16" ht="18">
      <c r="A2727" s="565"/>
      <c r="B2727" s="565"/>
      <c r="C2727" s="565"/>
      <c r="D2727" s="978"/>
      <c r="E2727" s="978"/>
      <c r="F2727" s="981"/>
      <c r="G2727" s="981"/>
      <c r="H2727" s="565"/>
      <c r="I2727" s="565"/>
      <c r="J2727" s="565"/>
      <c r="K2727" s="565"/>
      <c r="L2727" s="565"/>
      <c r="M2727" s="565"/>
      <c r="N2727" s="565"/>
      <c r="O2727" s="565"/>
      <c r="P2727" s="565"/>
    </row>
    <row r="2728" spans="1:16" ht="18">
      <c r="A2728" s="565"/>
      <c r="B2728" s="565"/>
      <c r="C2728" s="565"/>
      <c r="D2728" s="978"/>
      <c r="E2728" s="978"/>
      <c r="F2728" s="981"/>
      <c r="G2728" s="981"/>
      <c r="H2728" s="565"/>
      <c r="I2728" s="565"/>
      <c r="J2728" s="565"/>
      <c r="K2728" s="565"/>
      <c r="L2728" s="565"/>
      <c r="M2728" s="565"/>
      <c r="N2728" s="565"/>
      <c r="O2728" s="565"/>
      <c r="P2728" s="565"/>
    </row>
    <row r="2729" spans="1:16" ht="18">
      <c r="A2729" s="565"/>
      <c r="B2729" s="565"/>
      <c r="C2729" s="565"/>
      <c r="D2729" s="978"/>
      <c r="E2729" s="978"/>
      <c r="F2729" s="981"/>
      <c r="G2729" s="981"/>
      <c r="H2729" s="565"/>
      <c r="I2729" s="565"/>
      <c r="J2729" s="565"/>
      <c r="K2729" s="565"/>
      <c r="L2729" s="565"/>
      <c r="M2729" s="565"/>
      <c r="N2729" s="565"/>
      <c r="O2729" s="565"/>
      <c r="P2729" s="565"/>
    </row>
    <row r="2730" spans="1:16" ht="18">
      <c r="A2730" s="565"/>
      <c r="B2730" s="565"/>
      <c r="C2730" s="565"/>
      <c r="D2730" s="978"/>
      <c r="E2730" s="978"/>
      <c r="F2730" s="981"/>
      <c r="G2730" s="981"/>
      <c r="H2730" s="565"/>
      <c r="I2730" s="565"/>
      <c r="J2730" s="565"/>
      <c r="K2730" s="565"/>
      <c r="L2730" s="565"/>
      <c r="M2730" s="565"/>
      <c r="N2730" s="565"/>
      <c r="O2730" s="565"/>
      <c r="P2730" s="565"/>
    </row>
    <row r="2731" spans="1:16" ht="18">
      <c r="A2731" s="565"/>
      <c r="B2731" s="565"/>
      <c r="C2731" s="565"/>
      <c r="D2731" s="978"/>
      <c r="E2731" s="978"/>
      <c r="F2731" s="981"/>
      <c r="G2731" s="981"/>
      <c r="H2731" s="565"/>
      <c r="I2731" s="565"/>
      <c r="J2731" s="565"/>
      <c r="K2731" s="565"/>
      <c r="L2731" s="565"/>
      <c r="M2731" s="565"/>
      <c r="N2731" s="565"/>
      <c r="O2731" s="565"/>
      <c r="P2731" s="565"/>
    </row>
    <row r="2732" spans="1:16" ht="18">
      <c r="A2732" s="565"/>
      <c r="B2732" s="565"/>
      <c r="C2732" s="565"/>
      <c r="D2732" s="978"/>
      <c r="E2732" s="978"/>
      <c r="F2732" s="981"/>
      <c r="G2732" s="981"/>
      <c r="H2732" s="565"/>
      <c r="I2732" s="565"/>
      <c r="J2732" s="565"/>
      <c r="K2732" s="565"/>
      <c r="L2732" s="565"/>
      <c r="M2732" s="565"/>
      <c r="N2732" s="565"/>
      <c r="O2732" s="565"/>
      <c r="P2732" s="565"/>
    </row>
    <row r="2733" spans="1:16" ht="18">
      <c r="A2733" s="565"/>
      <c r="B2733" s="565"/>
      <c r="C2733" s="565"/>
      <c r="D2733" s="978"/>
      <c r="E2733" s="978"/>
      <c r="F2733" s="981"/>
      <c r="G2733" s="981"/>
      <c r="H2733" s="565"/>
      <c r="I2733" s="565"/>
      <c r="J2733" s="565"/>
      <c r="K2733" s="565"/>
      <c r="L2733" s="565"/>
      <c r="M2733" s="565"/>
      <c r="N2733" s="565"/>
      <c r="O2733" s="565"/>
      <c r="P2733" s="565"/>
    </row>
    <row r="2734" spans="1:16" ht="18">
      <c r="A2734" s="565"/>
      <c r="B2734" s="565"/>
      <c r="C2734" s="565"/>
      <c r="D2734" s="978"/>
      <c r="E2734" s="978"/>
      <c r="F2734" s="981"/>
      <c r="G2734" s="981"/>
      <c r="H2734" s="565"/>
      <c r="I2734" s="565"/>
      <c r="J2734" s="565"/>
      <c r="K2734" s="565"/>
      <c r="L2734" s="565"/>
      <c r="M2734" s="565"/>
      <c r="N2734" s="565"/>
      <c r="O2734" s="565"/>
      <c r="P2734" s="565"/>
    </row>
    <row r="2735" spans="1:16" ht="18">
      <c r="A2735" s="565"/>
      <c r="B2735" s="565"/>
      <c r="C2735" s="565"/>
      <c r="D2735" s="978"/>
      <c r="E2735" s="978"/>
      <c r="F2735" s="981"/>
      <c r="G2735" s="981"/>
      <c r="H2735" s="565"/>
      <c r="I2735" s="565"/>
      <c r="J2735" s="565"/>
      <c r="K2735" s="565"/>
      <c r="L2735" s="565"/>
      <c r="M2735" s="565"/>
      <c r="N2735" s="565"/>
      <c r="O2735" s="565"/>
      <c r="P2735" s="565"/>
    </row>
    <row r="2736" spans="1:16" ht="18">
      <c r="A2736" s="565"/>
      <c r="B2736" s="565"/>
      <c r="C2736" s="565"/>
      <c r="D2736" s="978"/>
      <c r="E2736" s="978"/>
      <c r="F2736" s="981"/>
      <c r="G2736" s="981"/>
      <c r="H2736" s="565"/>
      <c r="I2736" s="565"/>
      <c r="J2736" s="565"/>
      <c r="K2736" s="565"/>
      <c r="L2736" s="565"/>
      <c r="M2736" s="565"/>
      <c r="N2736" s="565"/>
      <c r="O2736" s="565"/>
      <c r="P2736" s="565"/>
    </row>
    <row r="2737" spans="1:16" ht="18">
      <c r="A2737" s="565"/>
      <c r="B2737" s="565"/>
      <c r="C2737" s="565"/>
      <c r="D2737" s="978"/>
      <c r="E2737" s="978"/>
      <c r="F2737" s="981"/>
      <c r="G2737" s="981"/>
      <c r="H2737" s="565"/>
      <c r="I2737" s="565"/>
      <c r="J2737" s="565"/>
      <c r="K2737" s="565"/>
      <c r="L2737" s="565"/>
      <c r="M2737" s="565"/>
      <c r="N2737" s="565"/>
      <c r="O2737" s="565"/>
      <c r="P2737" s="565"/>
    </row>
    <row r="2738" spans="1:16" ht="18">
      <c r="A2738" s="565"/>
      <c r="B2738" s="565"/>
      <c r="C2738" s="565"/>
      <c r="D2738" s="978"/>
      <c r="E2738" s="978"/>
      <c r="F2738" s="981"/>
      <c r="G2738" s="981"/>
      <c r="H2738" s="565"/>
      <c r="I2738" s="565"/>
      <c r="J2738" s="565"/>
      <c r="K2738" s="565"/>
      <c r="L2738" s="565"/>
      <c r="M2738" s="565"/>
      <c r="N2738" s="565"/>
      <c r="O2738" s="565"/>
      <c r="P2738" s="565"/>
    </row>
    <row r="2739" spans="1:16" ht="18">
      <c r="A2739" s="565"/>
      <c r="B2739" s="565"/>
      <c r="C2739" s="565"/>
      <c r="D2739" s="978"/>
      <c r="E2739" s="978"/>
      <c r="F2739" s="981"/>
      <c r="G2739" s="981"/>
      <c r="H2739" s="565"/>
      <c r="I2739" s="565"/>
      <c r="J2739" s="565"/>
      <c r="K2739" s="565"/>
      <c r="L2739" s="565"/>
      <c r="M2739" s="565"/>
      <c r="N2739" s="565"/>
      <c r="O2739" s="565"/>
      <c r="P2739" s="565"/>
    </row>
    <row r="2740" spans="1:16" ht="18">
      <c r="A2740" s="565"/>
      <c r="B2740" s="565"/>
      <c r="C2740" s="565"/>
      <c r="D2740" s="978"/>
      <c r="E2740" s="978"/>
      <c r="F2740" s="981"/>
      <c r="G2740" s="981"/>
      <c r="H2740" s="565"/>
      <c r="I2740" s="565"/>
      <c r="J2740" s="565"/>
      <c r="K2740" s="565"/>
      <c r="L2740" s="565"/>
      <c r="M2740" s="565"/>
      <c r="N2740" s="565"/>
      <c r="O2740" s="565"/>
      <c r="P2740" s="565"/>
    </row>
    <row r="2741" spans="1:16" ht="18">
      <c r="A2741" s="565"/>
      <c r="B2741" s="565"/>
      <c r="C2741" s="565"/>
      <c r="D2741" s="978"/>
      <c r="E2741" s="978"/>
      <c r="F2741" s="981"/>
      <c r="G2741" s="981"/>
      <c r="H2741" s="565"/>
      <c r="I2741" s="565"/>
      <c r="J2741" s="565"/>
      <c r="K2741" s="565"/>
      <c r="L2741" s="565"/>
      <c r="M2741" s="565"/>
      <c r="N2741" s="565"/>
      <c r="O2741" s="565"/>
      <c r="P2741" s="565"/>
    </row>
    <row r="2742" spans="1:16" ht="18">
      <c r="A2742" s="565"/>
      <c r="B2742" s="565"/>
      <c r="C2742" s="565"/>
      <c r="D2742" s="978"/>
      <c r="E2742" s="978"/>
      <c r="F2742" s="981"/>
      <c r="G2742" s="981"/>
      <c r="H2742" s="565"/>
      <c r="I2742" s="565"/>
      <c r="J2742" s="565"/>
      <c r="K2742" s="565"/>
      <c r="L2742" s="565"/>
      <c r="M2742" s="565"/>
      <c r="N2742" s="565"/>
      <c r="O2742" s="565"/>
      <c r="P2742" s="565"/>
    </row>
    <row r="2743" spans="1:16" ht="18">
      <c r="A2743" s="565"/>
      <c r="B2743" s="565"/>
      <c r="C2743" s="565"/>
      <c r="D2743" s="978"/>
      <c r="E2743" s="978"/>
      <c r="F2743" s="981"/>
      <c r="G2743" s="981"/>
      <c r="H2743" s="565"/>
      <c r="I2743" s="565"/>
      <c r="J2743" s="565"/>
      <c r="K2743" s="565"/>
      <c r="L2743" s="565"/>
      <c r="M2743" s="565"/>
      <c r="N2743" s="565"/>
      <c r="O2743" s="565"/>
      <c r="P2743" s="565"/>
    </row>
    <row r="2744" spans="1:16" ht="18">
      <c r="A2744" s="565"/>
      <c r="B2744" s="565"/>
      <c r="C2744" s="565"/>
      <c r="D2744" s="978"/>
      <c r="E2744" s="978"/>
      <c r="F2744" s="981"/>
      <c r="G2744" s="981"/>
      <c r="H2744" s="565"/>
      <c r="I2744" s="565"/>
      <c r="J2744" s="565"/>
      <c r="K2744" s="565"/>
      <c r="L2744" s="565"/>
      <c r="M2744" s="565"/>
      <c r="N2744" s="565"/>
      <c r="O2744" s="565"/>
      <c r="P2744" s="565"/>
    </row>
    <row r="2745" spans="1:16" ht="18">
      <c r="A2745" s="565"/>
      <c r="B2745" s="565"/>
      <c r="C2745" s="565"/>
      <c r="D2745" s="978"/>
      <c r="E2745" s="978"/>
      <c r="F2745" s="981"/>
      <c r="G2745" s="981"/>
      <c r="H2745" s="565"/>
      <c r="I2745" s="565"/>
      <c r="J2745" s="565"/>
      <c r="K2745" s="565"/>
      <c r="L2745" s="565"/>
      <c r="M2745" s="565"/>
      <c r="N2745" s="565"/>
      <c r="O2745" s="565"/>
      <c r="P2745" s="565"/>
    </row>
    <row r="2746" spans="1:16" ht="18">
      <c r="A2746" s="565"/>
      <c r="B2746" s="565"/>
      <c r="C2746" s="565"/>
      <c r="D2746" s="978"/>
      <c r="E2746" s="978"/>
      <c r="F2746" s="981"/>
      <c r="G2746" s="981"/>
      <c r="H2746" s="565"/>
      <c r="I2746" s="565"/>
      <c r="J2746" s="565"/>
      <c r="K2746" s="565"/>
      <c r="L2746" s="565"/>
      <c r="M2746" s="565"/>
      <c r="N2746" s="565"/>
      <c r="O2746" s="565"/>
      <c r="P2746" s="565"/>
    </row>
    <row r="2747" spans="1:16" ht="18">
      <c r="A2747" s="565"/>
      <c r="B2747" s="565"/>
      <c r="C2747" s="565"/>
      <c r="D2747" s="978"/>
      <c r="E2747" s="978"/>
      <c r="F2747" s="981"/>
      <c r="G2747" s="981"/>
      <c r="H2747" s="565"/>
      <c r="I2747" s="565"/>
      <c r="J2747" s="565"/>
      <c r="K2747" s="565"/>
      <c r="L2747" s="565"/>
      <c r="M2747" s="565"/>
      <c r="N2747" s="565"/>
      <c r="O2747" s="565"/>
      <c r="P2747" s="565"/>
    </row>
    <row r="2748" spans="1:16" ht="18">
      <c r="A2748" s="565"/>
      <c r="B2748" s="565"/>
      <c r="C2748" s="565"/>
      <c r="D2748" s="978"/>
      <c r="E2748" s="978"/>
      <c r="F2748" s="981"/>
      <c r="G2748" s="981"/>
      <c r="H2748" s="565"/>
      <c r="I2748" s="565"/>
      <c r="J2748" s="565"/>
      <c r="K2748" s="565"/>
      <c r="L2748" s="565"/>
      <c r="M2748" s="565"/>
      <c r="N2748" s="565"/>
      <c r="O2748" s="565"/>
      <c r="P2748" s="565"/>
    </row>
    <row r="2749" spans="1:16" ht="18">
      <c r="A2749" s="565"/>
      <c r="B2749" s="565"/>
      <c r="C2749" s="565"/>
      <c r="D2749" s="978"/>
      <c r="E2749" s="978"/>
      <c r="F2749" s="981"/>
      <c r="G2749" s="981"/>
      <c r="H2749" s="565"/>
      <c r="I2749" s="565"/>
      <c r="J2749" s="565"/>
      <c r="K2749" s="565"/>
      <c r="L2749" s="565"/>
      <c r="M2749" s="565"/>
      <c r="N2749" s="565"/>
      <c r="O2749" s="565"/>
      <c r="P2749" s="565"/>
    </row>
    <row r="2750" spans="1:16" ht="18">
      <c r="A2750" s="565"/>
      <c r="B2750" s="565"/>
      <c r="C2750" s="565"/>
      <c r="D2750" s="978"/>
      <c r="E2750" s="978"/>
      <c r="F2750" s="981"/>
      <c r="G2750" s="981"/>
      <c r="H2750" s="565"/>
      <c r="I2750" s="565"/>
      <c r="J2750" s="565"/>
      <c r="K2750" s="565"/>
      <c r="L2750" s="565"/>
      <c r="M2750" s="565"/>
      <c r="N2750" s="565"/>
      <c r="O2750" s="565"/>
      <c r="P2750" s="565"/>
    </row>
    <row r="2751" spans="1:16" ht="18">
      <c r="A2751" s="565"/>
      <c r="B2751" s="565"/>
      <c r="C2751" s="565"/>
      <c r="D2751" s="978"/>
      <c r="E2751" s="978"/>
      <c r="F2751" s="981"/>
      <c r="G2751" s="981"/>
      <c r="H2751" s="565"/>
      <c r="I2751" s="565"/>
      <c r="J2751" s="565"/>
      <c r="K2751" s="565"/>
      <c r="L2751" s="565"/>
      <c r="M2751" s="565"/>
      <c r="N2751" s="565"/>
      <c r="O2751" s="565"/>
      <c r="P2751" s="565"/>
    </row>
    <row r="2752" spans="1:16" ht="18">
      <c r="A2752" s="565"/>
      <c r="B2752" s="565"/>
      <c r="C2752" s="565"/>
      <c r="D2752" s="978"/>
      <c r="E2752" s="978"/>
      <c r="F2752" s="981"/>
      <c r="G2752" s="981"/>
      <c r="H2752" s="565"/>
      <c r="I2752" s="565"/>
      <c r="J2752" s="565"/>
      <c r="K2752" s="565"/>
      <c r="L2752" s="565"/>
      <c r="M2752" s="565"/>
      <c r="N2752" s="565"/>
      <c r="O2752" s="565"/>
      <c r="P2752" s="565"/>
    </row>
    <row r="2753" spans="1:16" ht="18">
      <c r="A2753" s="565"/>
      <c r="B2753" s="565"/>
      <c r="C2753" s="565"/>
      <c r="D2753" s="978"/>
      <c r="E2753" s="978"/>
      <c r="F2753" s="981"/>
      <c r="G2753" s="981"/>
      <c r="H2753" s="565"/>
      <c r="I2753" s="565"/>
      <c r="J2753" s="565"/>
      <c r="K2753" s="565"/>
      <c r="L2753" s="565"/>
      <c r="M2753" s="565"/>
      <c r="N2753" s="565"/>
      <c r="O2753" s="565"/>
      <c r="P2753" s="565"/>
    </row>
    <row r="2754" spans="1:16" ht="18">
      <c r="A2754" s="565"/>
      <c r="B2754" s="565"/>
      <c r="C2754" s="565"/>
      <c r="D2754" s="978"/>
      <c r="E2754" s="978"/>
      <c r="F2754" s="981"/>
      <c r="G2754" s="981"/>
      <c r="H2754" s="565"/>
      <c r="I2754" s="565"/>
      <c r="J2754" s="565"/>
      <c r="K2754" s="565"/>
      <c r="L2754" s="565"/>
      <c r="M2754" s="565"/>
      <c r="N2754" s="565"/>
      <c r="O2754" s="565"/>
      <c r="P2754" s="565"/>
    </row>
    <row r="2755" spans="1:16" ht="18">
      <c r="A2755" s="565"/>
      <c r="B2755" s="565"/>
      <c r="C2755" s="565"/>
      <c r="D2755" s="978"/>
      <c r="E2755" s="978"/>
      <c r="F2755" s="981"/>
      <c r="G2755" s="981"/>
      <c r="H2755" s="565"/>
      <c r="I2755" s="565"/>
      <c r="J2755" s="565"/>
      <c r="K2755" s="565"/>
      <c r="L2755" s="565"/>
      <c r="M2755" s="565"/>
      <c r="N2755" s="565"/>
      <c r="O2755" s="565"/>
      <c r="P2755" s="565"/>
    </row>
    <row r="2756" spans="1:16" ht="18">
      <c r="A2756" s="565"/>
      <c r="B2756" s="565"/>
      <c r="C2756" s="565"/>
      <c r="D2756" s="978"/>
      <c r="E2756" s="978"/>
      <c r="F2756" s="981"/>
      <c r="G2756" s="981"/>
      <c r="H2756" s="565"/>
      <c r="I2756" s="565"/>
      <c r="J2756" s="565"/>
      <c r="K2756" s="565"/>
      <c r="L2756" s="565"/>
      <c r="M2756" s="565"/>
      <c r="N2756" s="565"/>
      <c r="O2756" s="565"/>
      <c r="P2756" s="565"/>
    </row>
    <row r="2757" spans="1:16" ht="18">
      <c r="A2757" s="565"/>
      <c r="B2757" s="565"/>
      <c r="C2757" s="565"/>
      <c r="D2757" s="978"/>
      <c r="E2757" s="978"/>
      <c r="F2757" s="981"/>
      <c r="G2757" s="981"/>
      <c r="H2757" s="565"/>
      <c r="I2757" s="565"/>
      <c r="J2757" s="565"/>
      <c r="K2757" s="565"/>
      <c r="L2757" s="565"/>
      <c r="M2757" s="565"/>
      <c r="N2757" s="565"/>
      <c r="O2757" s="565"/>
      <c r="P2757" s="565"/>
    </row>
    <row r="2758" spans="1:16" ht="18">
      <c r="A2758" s="565"/>
      <c r="B2758" s="565"/>
      <c r="C2758" s="565"/>
      <c r="D2758" s="978"/>
      <c r="E2758" s="978"/>
      <c r="F2758" s="981"/>
      <c r="G2758" s="981"/>
      <c r="H2758" s="565"/>
      <c r="I2758" s="565"/>
      <c r="J2758" s="565"/>
      <c r="K2758" s="565"/>
      <c r="L2758" s="565"/>
      <c r="M2758" s="565"/>
      <c r="N2758" s="565"/>
      <c r="O2758" s="565"/>
      <c r="P2758" s="565"/>
    </row>
    <row r="2759" spans="1:16" ht="18">
      <c r="A2759" s="565"/>
      <c r="B2759" s="565"/>
      <c r="C2759" s="565"/>
      <c r="D2759" s="978"/>
      <c r="E2759" s="978"/>
      <c r="F2759" s="981"/>
      <c r="G2759" s="981"/>
      <c r="H2759" s="565"/>
      <c r="I2759" s="565"/>
      <c r="J2759" s="565"/>
      <c r="K2759" s="565"/>
      <c r="L2759" s="565"/>
      <c r="M2759" s="565"/>
      <c r="N2759" s="565"/>
      <c r="O2759" s="565"/>
      <c r="P2759" s="565"/>
    </row>
    <row r="2760" spans="1:16" ht="18">
      <c r="A2760" s="565"/>
      <c r="B2760" s="565"/>
      <c r="C2760" s="565"/>
      <c r="D2760" s="978"/>
      <c r="E2760" s="978"/>
      <c r="F2760" s="981"/>
      <c r="G2760" s="981"/>
      <c r="H2760" s="565"/>
      <c r="I2760" s="565"/>
      <c r="J2760" s="565"/>
      <c r="K2760" s="565"/>
      <c r="L2760" s="565"/>
      <c r="M2760" s="565"/>
      <c r="N2760" s="565"/>
      <c r="O2760" s="565"/>
      <c r="P2760" s="565"/>
    </row>
    <row r="2761" spans="1:16" ht="18">
      <c r="A2761" s="565"/>
      <c r="B2761" s="565"/>
      <c r="C2761" s="565"/>
      <c r="D2761" s="978"/>
      <c r="E2761" s="978"/>
      <c r="F2761" s="981"/>
      <c r="G2761" s="981"/>
      <c r="H2761" s="565"/>
      <c r="I2761" s="565"/>
      <c r="J2761" s="565"/>
      <c r="K2761" s="565"/>
      <c r="L2761" s="565"/>
      <c r="M2761" s="565"/>
      <c r="N2761" s="565"/>
      <c r="O2761" s="565"/>
      <c r="P2761" s="565"/>
    </row>
    <row r="2762" spans="1:16" ht="18">
      <c r="A2762" s="565"/>
      <c r="B2762" s="565"/>
      <c r="C2762" s="565"/>
      <c r="D2762" s="978"/>
      <c r="E2762" s="978"/>
      <c r="F2762" s="981"/>
      <c r="G2762" s="981"/>
      <c r="H2762" s="565"/>
      <c r="I2762" s="565"/>
      <c r="J2762" s="565"/>
      <c r="K2762" s="565"/>
      <c r="L2762" s="565"/>
      <c r="M2762" s="565"/>
      <c r="N2762" s="565"/>
      <c r="O2762" s="565"/>
      <c r="P2762" s="565"/>
    </row>
    <row r="2763" spans="1:16" ht="18">
      <c r="A2763" s="565"/>
      <c r="B2763" s="565"/>
      <c r="C2763" s="565"/>
      <c r="D2763" s="978"/>
      <c r="E2763" s="978"/>
      <c r="F2763" s="981"/>
      <c r="G2763" s="981"/>
      <c r="H2763" s="565"/>
      <c r="I2763" s="565"/>
      <c r="J2763" s="565"/>
      <c r="K2763" s="565"/>
      <c r="L2763" s="565"/>
      <c r="M2763" s="565"/>
      <c r="N2763" s="565"/>
      <c r="O2763" s="565"/>
      <c r="P2763" s="565"/>
    </row>
    <row r="2764" spans="1:16" ht="18">
      <c r="A2764" s="565"/>
      <c r="B2764" s="565"/>
      <c r="C2764" s="565"/>
      <c r="D2764" s="978"/>
      <c r="E2764" s="978"/>
      <c r="F2764" s="981"/>
      <c r="G2764" s="981"/>
      <c r="H2764" s="565"/>
      <c r="I2764" s="565"/>
      <c r="J2764" s="565"/>
      <c r="K2764" s="565"/>
      <c r="L2764" s="565"/>
      <c r="M2764" s="565"/>
      <c r="N2764" s="565"/>
      <c r="O2764" s="565"/>
      <c r="P2764" s="565"/>
    </row>
    <row r="2765" spans="1:16" ht="18">
      <c r="A2765" s="565"/>
      <c r="B2765" s="565"/>
      <c r="C2765" s="565"/>
      <c r="D2765" s="978"/>
      <c r="E2765" s="978"/>
      <c r="F2765" s="981"/>
      <c r="G2765" s="981"/>
      <c r="H2765" s="565"/>
      <c r="I2765" s="565"/>
      <c r="J2765" s="565"/>
      <c r="K2765" s="565"/>
      <c r="L2765" s="565"/>
      <c r="M2765" s="565"/>
      <c r="N2765" s="565"/>
      <c r="O2765" s="565"/>
      <c r="P2765" s="565"/>
    </row>
    <row r="2766" spans="1:16" ht="18">
      <c r="A2766" s="565"/>
      <c r="B2766" s="565"/>
      <c r="C2766" s="565"/>
      <c r="D2766" s="978"/>
      <c r="E2766" s="978"/>
      <c r="F2766" s="981"/>
      <c r="G2766" s="981"/>
      <c r="H2766" s="565"/>
      <c r="I2766" s="565"/>
      <c r="J2766" s="565"/>
      <c r="K2766" s="565"/>
      <c r="L2766" s="565"/>
      <c r="M2766" s="565"/>
      <c r="N2766" s="565"/>
      <c r="O2766" s="565"/>
      <c r="P2766" s="565"/>
    </row>
    <row r="2767" spans="1:16" ht="18">
      <c r="A2767" s="565"/>
      <c r="B2767" s="565"/>
      <c r="C2767" s="565"/>
      <c r="D2767" s="978"/>
      <c r="E2767" s="978"/>
      <c r="F2767" s="981"/>
      <c r="G2767" s="981"/>
      <c r="H2767" s="565"/>
      <c r="I2767" s="565"/>
      <c r="J2767" s="565"/>
      <c r="K2767" s="565"/>
      <c r="L2767" s="565"/>
      <c r="M2767" s="565"/>
      <c r="N2767" s="565"/>
      <c r="O2767" s="565"/>
      <c r="P2767" s="565"/>
    </row>
    <row r="2768" spans="1:16" ht="18">
      <c r="A2768" s="565"/>
      <c r="B2768" s="565"/>
      <c r="C2768" s="565"/>
      <c r="D2768" s="978"/>
      <c r="E2768" s="978"/>
      <c r="F2768" s="981"/>
      <c r="G2768" s="981"/>
      <c r="H2768" s="565"/>
      <c r="I2768" s="565"/>
      <c r="J2768" s="565"/>
      <c r="K2768" s="565"/>
      <c r="L2768" s="565"/>
      <c r="M2768" s="565"/>
      <c r="N2768" s="565"/>
      <c r="O2768" s="565"/>
      <c r="P2768" s="565"/>
    </row>
    <row r="2769" spans="1:16" ht="18">
      <c r="A2769" s="565"/>
      <c r="B2769" s="565"/>
      <c r="C2769" s="565"/>
      <c r="D2769" s="978"/>
      <c r="E2769" s="978"/>
      <c r="F2769" s="981"/>
      <c r="G2769" s="981"/>
      <c r="H2769" s="565"/>
      <c r="I2769" s="565"/>
      <c r="J2769" s="565"/>
      <c r="K2769" s="565"/>
      <c r="L2769" s="565"/>
      <c r="M2769" s="565"/>
      <c r="N2769" s="565"/>
      <c r="O2769" s="565"/>
      <c r="P2769" s="565"/>
    </row>
    <row r="2770" spans="1:16" ht="18">
      <c r="A2770" s="565"/>
      <c r="B2770" s="565"/>
      <c r="C2770" s="565"/>
      <c r="D2770" s="978"/>
      <c r="E2770" s="978"/>
      <c r="F2770" s="981"/>
      <c r="G2770" s="981"/>
      <c r="H2770" s="565"/>
      <c r="I2770" s="565"/>
      <c r="J2770" s="565"/>
      <c r="K2770" s="565"/>
      <c r="L2770" s="565"/>
      <c r="M2770" s="565"/>
      <c r="N2770" s="565"/>
      <c r="O2770" s="565"/>
      <c r="P2770" s="565"/>
    </row>
    <row r="2771" spans="1:16" ht="18">
      <c r="A2771" s="565"/>
      <c r="B2771" s="565"/>
      <c r="C2771" s="565"/>
      <c r="D2771" s="978"/>
      <c r="E2771" s="978"/>
      <c r="F2771" s="981"/>
      <c r="G2771" s="981"/>
      <c r="H2771" s="565"/>
      <c r="I2771" s="565"/>
      <c r="J2771" s="565"/>
      <c r="K2771" s="565"/>
      <c r="L2771" s="565"/>
      <c r="M2771" s="565"/>
      <c r="N2771" s="565"/>
      <c r="O2771" s="565"/>
      <c r="P2771" s="565"/>
    </row>
    <row r="2772" spans="1:16" ht="18">
      <c r="A2772" s="565"/>
      <c r="B2772" s="565"/>
      <c r="C2772" s="565"/>
      <c r="D2772" s="978"/>
      <c r="E2772" s="978"/>
      <c r="F2772" s="981"/>
      <c r="G2772" s="981"/>
      <c r="H2772" s="565"/>
      <c r="I2772" s="565"/>
      <c r="J2772" s="565"/>
      <c r="K2772" s="565"/>
      <c r="L2772" s="565"/>
      <c r="M2772" s="565"/>
      <c r="N2772" s="565"/>
      <c r="O2772" s="565"/>
      <c r="P2772" s="565"/>
    </row>
    <row r="2773" spans="1:16" ht="18">
      <c r="A2773" s="565"/>
      <c r="B2773" s="565"/>
      <c r="C2773" s="565"/>
      <c r="D2773" s="978"/>
      <c r="E2773" s="978"/>
      <c r="F2773" s="981"/>
      <c r="G2773" s="981"/>
      <c r="H2773" s="565"/>
      <c r="I2773" s="565"/>
      <c r="J2773" s="565"/>
      <c r="K2773" s="565"/>
      <c r="L2773" s="565"/>
      <c r="M2773" s="565"/>
      <c r="N2773" s="565"/>
      <c r="O2773" s="565"/>
      <c r="P2773" s="565"/>
    </row>
    <row r="2774" spans="1:16" ht="18">
      <c r="A2774" s="565"/>
      <c r="B2774" s="565"/>
      <c r="C2774" s="565"/>
      <c r="D2774" s="978"/>
      <c r="E2774" s="978"/>
      <c r="F2774" s="981"/>
      <c r="G2774" s="981"/>
      <c r="H2774" s="565"/>
      <c r="I2774" s="565"/>
      <c r="J2774" s="565"/>
      <c r="K2774" s="565"/>
      <c r="L2774" s="565"/>
      <c r="M2774" s="565"/>
      <c r="N2774" s="565"/>
      <c r="O2774" s="565"/>
      <c r="P2774" s="565"/>
    </row>
    <row r="2775" spans="1:16" ht="18">
      <c r="A2775" s="565"/>
      <c r="B2775" s="565"/>
      <c r="C2775" s="565"/>
      <c r="D2775" s="978"/>
      <c r="E2775" s="978"/>
      <c r="F2775" s="981"/>
      <c r="G2775" s="981"/>
      <c r="H2775" s="565"/>
      <c r="I2775" s="565"/>
      <c r="J2775" s="565"/>
      <c r="K2775" s="565"/>
      <c r="L2775" s="565"/>
      <c r="M2775" s="565"/>
      <c r="N2775" s="565"/>
      <c r="O2775" s="565"/>
      <c r="P2775" s="565"/>
    </row>
    <row r="2776" spans="1:16" ht="18">
      <c r="A2776" s="565"/>
      <c r="B2776" s="565"/>
      <c r="C2776" s="565"/>
      <c r="D2776" s="978"/>
      <c r="E2776" s="978"/>
      <c r="F2776" s="981"/>
      <c r="G2776" s="981"/>
      <c r="H2776" s="565"/>
      <c r="I2776" s="565"/>
      <c r="J2776" s="565"/>
      <c r="K2776" s="565"/>
      <c r="L2776" s="565"/>
      <c r="M2776" s="565"/>
      <c r="N2776" s="565"/>
      <c r="O2776" s="565"/>
      <c r="P2776" s="565"/>
    </row>
    <row r="2777" spans="1:16" ht="18">
      <c r="A2777" s="565"/>
      <c r="B2777" s="565"/>
      <c r="C2777" s="565"/>
      <c r="D2777" s="978"/>
      <c r="E2777" s="978"/>
      <c r="F2777" s="981"/>
      <c r="G2777" s="981"/>
      <c r="H2777" s="565"/>
      <c r="I2777" s="565"/>
      <c r="J2777" s="565"/>
      <c r="K2777" s="565"/>
      <c r="L2777" s="565"/>
      <c r="M2777" s="565"/>
      <c r="N2777" s="565"/>
      <c r="O2777" s="565"/>
      <c r="P2777" s="565"/>
    </row>
    <row r="2778" spans="1:16" ht="18">
      <c r="A2778" s="565"/>
      <c r="B2778" s="565"/>
      <c r="C2778" s="565"/>
      <c r="D2778" s="978"/>
      <c r="E2778" s="978"/>
      <c r="F2778" s="981"/>
      <c r="G2778" s="981"/>
      <c r="H2778" s="565"/>
      <c r="I2778" s="565"/>
      <c r="J2778" s="565"/>
      <c r="K2778" s="565"/>
      <c r="L2778" s="565"/>
      <c r="M2778" s="565"/>
      <c r="N2778" s="565"/>
      <c r="O2778" s="565"/>
      <c r="P2778" s="565"/>
    </row>
    <row r="2779" spans="1:16" ht="18">
      <c r="A2779" s="565"/>
      <c r="B2779" s="565"/>
      <c r="C2779" s="565"/>
      <c r="D2779" s="978"/>
      <c r="E2779" s="978"/>
      <c r="F2779" s="981"/>
      <c r="G2779" s="981"/>
      <c r="H2779" s="565"/>
      <c r="I2779" s="565"/>
      <c r="J2779" s="565"/>
      <c r="K2779" s="565"/>
      <c r="L2779" s="565"/>
      <c r="M2779" s="565"/>
      <c r="N2779" s="565"/>
      <c r="O2779" s="565"/>
      <c r="P2779" s="565"/>
    </row>
    <row r="2780" spans="1:16" ht="18">
      <c r="A2780" s="565"/>
      <c r="B2780" s="565"/>
      <c r="C2780" s="565"/>
      <c r="D2780" s="978"/>
      <c r="E2780" s="978"/>
      <c r="F2780" s="981"/>
      <c r="G2780" s="981"/>
      <c r="H2780" s="565"/>
      <c r="I2780" s="565"/>
      <c r="J2780" s="565"/>
      <c r="K2780" s="565"/>
      <c r="L2780" s="565"/>
      <c r="M2780" s="565"/>
      <c r="N2780" s="565"/>
      <c r="O2780" s="565"/>
      <c r="P2780" s="565"/>
    </row>
    <row r="2781" spans="1:16" ht="18">
      <c r="A2781" s="565"/>
      <c r="B2781" s="565"/>
      <c r="C2781" s="565"/>
      <c r="D2781" s="978"/>
      <c r="E2781" s="978"/>
      <c r="F2781" s="981"/>
      <c r="G2781" s="981"/>
      <c r="H2781" s="565"/>
      <c r="I2781" s="565"/>
      <c r="J2781" s="565"/>
      <c r="K2781" s="565"/>
      <c r="L2781" s="565"/>
      <c r="M2781" s="565"/>
      <c r="N2781" s="565"/>
      <c r="O2781" s="565"/>
      <c r="P2781" s="565"/>
    </row>
    <row r="2782" spans="1:16" ht="18">
      <c r="A2782" s="565"/>
      <c r="B2782" s="565"/>
      <c r="C2782" s="565"/>
      <c r="D2782" s="978"/>
      <c r="E2782" s="978"/>
      <c r="F2782" s="981"/>
      <c r="G2782" s="981"/>
      <c r="H2782" s="565"/>
      <c r="I2782" s="565"/>
      <c r="J2782" s="565"/>
      <c r="K2782" s="565"/>
      <c r="L2782" s="565"/>
      <c r="M2782" s="565"/>
      <c r="N2782" s="565"/>
      <c r="O2782" s="565"/>
      <c r="P2782" s="565"/>
    </row>
    <row r="2783" spans="1:16" ht="18">
      <c r="A2783" s="565"/>
      <c r="B2783" s="565"/>
      <c r="C2783" s="565"/>
      <c r="D2783" s="978"/>
      <c r="E2783" s="978"/>
      <c r="F2783" s="981"/>
      <c r="G2783" s="981"/>
      <c r="H2783" s="565"/>
      <c r="I2783" s="565"/>
      <c r="J2783" s="565"/>
      <c r="K2783" s="565"/>
      <c r="L2783" s="565"/>
      <c r="M2783" s="565"/>
      <c r="N2783" s="565"/>
      <c r="O2783" s="565"/>
      <c r="P2783" s="565"/>
    </row>
    <row r="2784" spans="1:16" ht="18">
      <c r="A2784" s="565"/>
      <c r="B2784" s="565"/>
      <c r="C2784" s="565"/>
      <c r="D2784" s="978"/>
      <c r="E2784" s="978"/>
      <c r="F2784" s="981"/>
      <c r="G2784" s="981"/>
      <c r="H2784" s="565"/>
      <c r="I2784" s="565"/>
      <c r="J2784" s="565"/>
      <c r="K2784" s="565"/>
      <c r="L2784" s="565"/>
      <c r="M2784" s="565"/>
      <c r="N2784" s="565"/>
      <c r="O2784" s="565"/>
      <c r="P2784" s="565"/>
    </row>
    <row r="2785" spans="1:16" ht="18">
      <c r="A2785" s="565"/>
      <c r="B2785" s="565"/>
      <c r="C2785" s="565"/>
      <c r="D2785" s="978"/>
      <c r="E2785" s="978"/>
      <c r="F2785" s="981"/>
      <c r="G2785" s="981"/>
      <c r="H2785" s="565"/>
      <c r="I2785" s="565"/>
      <c r="J2785" s="565"/>
      <c r="K2785" s="565"/>
      <c r="L2785" s="565"/>
      <c r="M2785" s="565"/>
      <c r="N2785" s="565"/>
      <c r="O2785" s="565"/>
      <c r="P2785" s="565"/>
    </row>
    <row r="2786" spans="1:16" ht="18">
      <c r="A2786" s="565"/>
      <c r="B2786" s="565"/>
      <c r="C2786" s="565"/>
      <c r="D2786" s="978"/>
      <c r="E2786" s="978"/>
      <c r="F2786" s="981"/>
      <c r="G2786" s="981"/>
      <c r="H2786" s="565"/>
      <c r="I2786" s="565"/>
      <c r="J2786" s="565"/>
      <c r="K2786" s="565"/>
      <c r="L2786" s="565"/>
      <c r="M2786" s="565"/>
      <c r="N2786" s="565"/>
      <c r="O2786" s="565"/>
      <c r="P2786" s="565"/>
    </row>
    <row r="2787" spans="1:16" ht="18">
      <c r="A2787" s="565"/>
      <c r="B2787" s="565"/>
      <c r="C2787" s="565"/>
      <c r="D2787" s="978"/>
      <c r="E2787" s="978"/>
      <c r="F2787" s="981"/>
      <c r="G2787" s="981"/>
      <c r="H2787" s="565"/>
      <c r="I2787" s="565"/>
      <c r="J2787" s="565"/>
      <c r="K2787" s="565"/>
      <c r="L2787" s="565"/>
      <c r="M2787" s="565"/>
      <c r="N2787" s="565"/>
      <c r="O2787" s="565"/>
      <c r="P2787" s="565"/>
    </row>
    <row r="2788" spans="1:16" ht="18">
      <c r="A2788" s="565"/>
      <c r="B2788" s="565"/>
      <c r="C2788" s="565"/>
      <c r="D2788" s="978"/>
      <c r="E2788" s="978"/>
      <c r="F2788" s="981"/>
      <c r="G2788" s="981"/>
      <c r="H2788" s="565"/>
      <c r="I2788" s="565"/>
      <c r="J2788" s="565"/>
      <c r="K2788" s="565"/>
      <c r="L2788" s="565"/>
      <c r="M2788" s="565"/>
      <c r="N2788" s="565"/>
      <c r="O2788" s="565"/>
      <c r="P2788" s="565"/>
    </row>
    <row r="2789" spans="1:16" ht="18">
      <c r="A2789" s="565"/>
      <c r="B2789" s="565"/>
      <c r="C2789" s="565"/>
      <c r="D2789" s="978"/>
      <c r="E2789" s="978"/>
      <c r="F2789" s="981"/>
      <c r="G2789" s="981"/>
      <c r="H2789" s="565"/>
      <c r="I2789" s="565"/>
      <c r="J2789" s="565"/>
      <c r="K2789" s="565"/>
      <c r="L2789" s="565"/>
      <c r="M2789" s="565"/>
      <c r="N2789" s="565"/>
      <c r="O2789" s="565"/>
      <c r="P2789" s="565"/>
    </row>
    <row r="2790" spans="1:16" ht="18">
      <c r="A2790" s="565"/>
      <c r="B2790" s="565"/>
      <c r="C2790" s="565"/>
      <c r="D2790" s="978"/>
      <c r="E2790" s="978"/>
      <c r="F2790" s="981"/>
      <c r="G2790" s="981"/>
      <c r="H2790" s="565"/>
      <c r="I2790" s="565"/>
      <c r="J2790" s="565"/>
      <c r="K2790" s="565"/>
      <c r="L2790" s="565"/>
      <c r="M2790" s="565"/>
      <c r="N2790" s="565"/>
      <c r="O2790" s="565"/>
      <c r="P2790" s="565"/>
    </row>
    <row r="2791" spans="1:16" ht="18">
      <c r="A2791" s="565"/>
      <c r="B2791" s="565"/>
      <c r="C2791" s="565"/>
      <c r="D2791" s="978"/>
      <c r="E2791" s="978"/>
      <c r="F2791" s="981"/>
      <c r="G2791" s="981"/>
      <c r="H2791" s="565"/>
      <c r="I2791" s="565"/>
      <c r="J2791" s="565"/>
      <c r="K2791" s="565"/>
      <c r="L2791" s="565"/>
      <c r="M2791" s="565"/>
      <c r="N2791" s="565"/>
      <c r="O2791" s="565"/>
      <c r="P2791" s="565"/>
    </row>
    <row r="2792" spans="1:16" ht="18">
      <c r="A2792" s="565"/>
      <c r="B2792" s="565"/>
      <c r="C2792" s="565"/>
      <c r="D2792" s="978"/>
      <c r="E2792" s="978"/>
      <c r="F2792" s="981"/>
      <c r="G2792" s="981"/>
      <c r="H2792" s="565"/>
      <c r="I2792" s="565"/>
      <c r="J2792" s="565"/>
      <c r="K2792" s="565"/>
      <c r="L2792" s="565"/>
      <c r="M2792" s="565"/>
      <c r="N2792" s="565"/>
      <c r="O2792" s="565"/>
      <c r="P2792" s="565"/>
    </row>
    <row r="2793" spans="1:16" ht="18">
      <c r="A2793" s="565"/>
      <c r="B2793" s="565"/>
      <c r="C2793" s="565"/>
      <c r="D2793" s="978"/>
      <c r="E2793" s="978"/>
      <c r="F2793" s="981"/>
      <c r="G2793" s="981"/>
      <c r="H2793" s="565"/>
      <c r="I2793" s="565"/>
      <c r="J2793" s="565"/>
      <c r="K2793" s="565"/>
      <c r="L2793" s="565"/>
      <c r="M2793" s="565"/>
      <c r="N2793" s="565"/>
      <c r="O2793" s="565"/>
      <c r="P2793" s="565"/>
    </row>
    <row r="2794" spans="1:16" ht="18">
      <c r="A2794" s="565"/>
      <c r="B2794" s="565"/>
      <c r="C2794" s="565"/>
      <c r="D2794" s="978"/>
      <c r="E2794" s="978"/>
      <c r="F2794" s="981"/>
      <c r="G2794" s="981"/>
      <c r="H2794" s="565"/>
      <c r="I2794" s="565"/>
      <c r="J2794" s="565"/>
      <c r="K2794" s="565"/>
      <c r="L2794" s="565"/>
      <c r="M2794" s="565"/>
      <c r="N2794" s="565"/>
      <c r="O2794" s="565"/>
      <c r="P2794" s="565"/>
    </row>
    <row r="2795" spans="1:16" ht="18">
      <c r="A2795" s="565"/>
      <c r="B2795" s="565"/>
      <c r="C2795" s="565"/>
      <c r="D2795" s="978"/>
      <c r="E2795" s="978"/>
      <c r="F2795" s="981"/>
      <c r="G2795" s="981"/>
      <c r="H2795" s="565"/>
      <c r="I2795" s="565"/>
      <c r="J2795" s="565"/>
      <c r="K2795" s="565"/>
      <c r="L2795" s="565"/>
      <c r="M2795" s="565"/>
      <c r="N2795" s="565"/>
      <c r="O2795" s="565"/>
      <c r="P2795" s="565"/>
    </row>
    <row r="2796" spans="1:16" ht="18">
      <c r="A2796" s="565"/>
      <c r="B2796" s="565"/>
      <c r="C2796" s="565"/>
      <c r="D2796" s="978"/>
      <c r="E2796" s="978"/>
      <c r="F2796" s="981"/>
      <c r="G2796" s="981"/>
      <c r="H2796" s="565"/>
      <c r="I2796" s="565"/>
      <c r="J2796" s="565"/>
      <c r="K2796" s="565"/>
      <c r="L2796" s="565"/>
      <c r="M2796" s="565"/>
      <c r="N2796" s="565"/>
      <c r="O2796" s="565"/>
      <c r="P2796" s="565"/>
    </row>
    <row r="2797" spans="1:16" ht="18">
      <c r="A2797" s="565"/>
      <c r="B2797" s="565"/>
      <c r="C2797" s="565"/>
      <c r="D2797" s="978"/>
      <c r="E2797" s="978"/>
      <c r="F2797" s="981"/>
      <c r="G2797" s="981"/>
      <c r="H2797" s="565"/>
      <c r="I2797" s="565"/>
      <c r="J2797" s="565"/>
      <c r="K2797" s="565"/>
      <c r="L2797" s="565"/>
      <c r="M2797" s="565"/>
      <c r="N2797" s="565"/>
      <c r="O2797" s="565"/>
      <c r="P2797" s="565"/>
    </row>
    <row r="2798" spans="1:16" ht="18">
      <c r="A2798" s="565"/>
      <c r="B2798" s="565"/>
      <c r="C2798" s="565"/>
      <c r="D2798" s="978"/>
      <c r="E2798" s="978"/>
      <c r="F2798" s="981"/>
      <c r="G2798" s="981"/>
      <c r="H2798" s="565"/>
      <c r="I2798" s="565"/>
      <c r="J2798" s="565"/>
      <c r="K2798" s="565"/>
      <c r="L2798" s="565"/>
      <c r="M2798" s="565"/>
      <c r="N2798" s="565"/>
      <c r="O2798" s="565"/>
      <c r="P2798" s="565"/>
    </row>
    <row r="2799" spans="1:16" ht="18">
      <c r="A2799" s="565"/>
      <c r="B2799" s="565"/>
      <c r="C2799" s="565"/>
      <c r="D2799" s="978"/>
      <c r="E2799" s="978"/>
      <c r="F2799" s="981"/>
      <c r="G2799" s="981"/>
      <c r="H2799" s="565"/>
      <c r="I2799" s="565"/>
      <c r="J2799" s="565"/>
      <c r="K2799" s="565"/>
      <c r="L2799" s="565"/>
      <c r="M2799" s="565"/>
      <c r="N2799" s="565"/>
      <c r="O2799" s="565"/>
      <c r="P2799" s="565"/>
    </row>
    <row r="2800" spans="1:16" ht="18">
      <c r="A2800" s="565"/>
      <c r="B2800" s="565"/>
      <c r="C2800" s="565"/>
      <c r="D2800" s="978"/>
      <c r="E2800" s="978"/>
      <c r="F2800" s="981"/>
      <c r="G2800" s="981"/>
      <c r="H2800" s="565"/>
      <c r="I2800" s="565"/>
      <c r="J2800" s="565"/>
      <c r="K2800" s="565"/>
      <c r="L2800" s="565"/>
      <c r="M2800" s="565"/>
      <c r="N2800" s="565"/>
      <c r="O2800" s="565"/>
      <c r="P2800" s="565"/>
    </row>
    <row r="2801" spans="1:16" ht="18">
      <c r="A2801" s="565"/>
      <c r="B2801" s="565"/>
      <c r="C2801" s="565"/>
      <c r="D2801" s="978"/>
      <c r="E2801" s="978"/>
      <c r="F2801" s="981"/>
      <c r="G2801" s="981"/>
      <c r="H2801" s="565"/>
      <c r="I2801" s="565"/>
      <c r="J2801" s="565"/>
      <c r="K2801" s="565"/>
      <c r="L2801" s="565"/>
      <c r="M2801" s="565"/>
      <c r="N2801" s="565"/>
      <c r="O2801" s="565"/>
      <c r="P2801" s="565"/>
    </row>
    <row r="2802" spans="1:16" ht="18">
      <c r="A2802" s="565"/>
      <c r="B2802" s="565"/>
      <c r="C2802" s="565"/>
      <c r="D2802" s="978"/>
      <c r="E2802" s="978"/>
      <c r="F2802" s="981"/>
      <c r="G2802" s="981"/>
      <c r="H2802" s="565"/>
      <c r="I2802" s="565"/>
      <c r="J2802" s="565"/>
      <c r="K2802" s="565"/>
      <c r="L2802" s="565"/>
      <c r="M2802" s="565"/>
      <c r="N2802" s="565"/>
      <c r="O2802" s="565"/>
      <c r="P2802" s="565"/>
    </row>
    <row r="2803" spans="1:16" ht="18">
      <c r="A2803" s="565"/>
      <c r="B2803" s="565"/>
      <c r="C2803" s="565"/>
      <c r="D2803" s="978"/>
      <c r="E2803" s="978"/>
      <c r="F2803" s="981"/>
      <c r="G2803" s="981"/>
      <c r="H2803" s="565"/>
      <c r="I2803" s="565"/>
      <c r="J2803" s="565"/>
      <c r="K2803" s="565"/>
      <c r="L2803" s="565"/>
      <c r="M2803" s="565"/>
      <c r="N2803" s="565"/>
      <c r="O2803" s="565"/>
      <c r="P2803" s="565"/>
    </row>
    <row r="2804" spans="1:16" ht="18">
      <c r="A2804" s="565"/>
      <c r="B2804" s="565"/>
      <c r="C2804" s="565"/>
      <c r="D2804" s="978"/>
      <c r="E2804" s="978"/>
      <c r="F2804" s="981"/>
      <c r="G2804" s="981"/>
      <c r="H2804" s="565"/>
      <c r="I2804" s="565"/>
      <c r="J2804" s="565"/>
      <c r="K2804" s="565"/>
      <c r="L2804" s="565"/>
      <c r="M2804" s="565"/>
      <c r="N2804" s="565"/>
      <c r="O2804" s="565"/>
      <c r="P2804" s="565"/>
    </row>
    <row r="2805" spans="1:16" ht="18">
      <c r="A2805" s="565"/>
      <c r="B2805" s="565"/>
      <c r="C2805" s="565"/>
      <c r="D2805" s="978"/>
      <c r="E2805" s="978"/>
      <c r="F2805" s="981"/>
      <c r="G2805" s="981"/>
      <c r="H2805" s="565"/>
      <c r="I2805" s="565"/>
      <c r="J2805" s="565"/>
      <c r="K2805" s="565"/>
      <c r="L2805" s="565"/>
      <c r="M2805" s="565"/>
      <c r="N2805" s="565"/>
      <c r="O2805" s="565"/>
      <c r="P2805" s="565"/>
    </row>
    <row r="2806" spans="1:16" ht="18">
      <c r="A2806" s="565"/>
      <c r="B2806" s="565"/>
      <c r="C2806" s="565"/>
      <c r="D2806" s="978"/>
      <c r="E2806" s="978"/>
      <c r="F2806" s="981"/>
      <c r="G2806" s="981"/>
      <c r="H2806" s="565"/>
      <c r="I2806" s="565"/>
      <c r="J2806" s="565"/>
      <c r="K2806" s="565"/>
      <c r="L2806" s="565"/>
      <c r="M2806" s="565"/>
      <c r="N2806" s="565"/>
      <c r="O2806" s="565"/>
      <c r="P2806" s="565"/>
    </row>
    <row r="2807" spans="1:16" ht="18">
      <c r="A2807" s="565"/>
      <c r="B2807" s="565"/>
      <c r="C2807" s="565"/>
      <c r="D2807" s="978"/>
      <c r="E2807" s="978"/>
      <c r="F2807" s="981"/>
      <c r="G2807" s="981"/>
      <c r="H2807" s="565"/>
      <c r="I2807" s="565"/>
      <c r="J2807" s="565"/>
      <c r="K2807" s="565"/>
      <c r="L2807" s="565"/>
      <c r="M2807" s="565"/>
      <c r="N2807" s="565"/>
      <c r="O2807" s="565"/>
      <c r="P2807" s="565"/>
    </row>
    <row r="2808" spans="1:16" ht="18">
      <c r="A2808" s="565"/>
      <c r="B2808" s="565"/>
      <c r="C2808" s="565"/>
      <c r="D2808" s="978"/>
      <c r="E2808" s="978"/>
      <c r="F2808" s="981"/>
      <c r="G2808" s="981"/>
      <c r="H2808" s="565"/>
      <c r="I2808" s="565"/>
      <c r="J2808" s="565"/>
      <c r="K2808" s="565"/>
      <c r="L2808" s="565"/>
      <c r="M2808" s="565"/>
      <c r="N2808" s="565"/>
      <c r="O2808" s="565"/>
      <c r="P2808" s="565"/>
    </row>
    <row r="2809" spans="1:16" ht="18">
      <c r="A2809" s="565"/>
      <c r="B2809" s="565"/>
      <c r="C2809" s="565"/>
      <c r="D2809" s="978"/>
      <c r="E2809" s="978"/>
      <c r="F2809" s="981"/>
      <c r="G2809" s="981"/>
      <c r="H2809" s="565"/>
      <c r="I2809" s="565"/>
      <c r="J2809" s="565"/>
      <c r="K2809" s="565"/>
      <c r="L2809" s="565"/>
      <c r="M2809" s="565"/>
      <c r="N2809" s="565"/>
      <c r="O2809" s="565"/>
      <c r="P2809" s="565"/>
    </row>
    <row r="2810" spans="1:16" ht="18">
      <c r="A2810" s="565"/>
      <c r="B2810" s="565"/>
      <c r="C2810" s="565"/>
      <c r="D2810" s="978"/>
      <c r="E2810" s="978"/>
      <c r="F2810" s="981"/>
      <c r="G2810" s="981"/>
      <c r="H2810" s="565"/>
      <c r="I2810" s="565"/>
      <c r="J2810" s="565"/>
      <c r="K2810" s="565"/>
      <c r="L2810" s="565"/>
      <c r="M2810" s="565"/>
      <c r="N2810" s="565"/>
      <c r="O2810" s="565"/>
      <c r="P2810" s="565"/>
    </row>
    <row r="2811" spans="1:16" ht="18">
      <c r="A2811" s="565"/>
      <c r="B2811" s="565"/>
      <c r="C2811" s="565"/>
      <c r="D2811" s="978"/>
      <c r="E2811" s="978"/>
      <c r="F2811" s="981"/>
      <c r="G2811" s="981"/>
      <c r="H2811" s="565"/>
      <c r="I2811" s="565"/>
      <c r="J2811" s="565"/>
      <c r="K2811" s="565"/>
      <c r="L2811" s="565"/>
      <c r="M2811" s="565"/>
      <c r="N2811" s="565"/>
      <c r="O2811" s="565"/>
      <c r="P2811" s="565"/>
    </row>
    <row r="2812" spans="1:16" ht="18">
      <c r="A2812" s="565"/>
      <c r="B2812" s="565"/>
      <c r="C2812" s="565"/>
      <c r="D2812" s="978"/>
      <c r="E2812" s="978"/>
      <c r="F2812" s="981"/>
      <c r="G2812" s="981"/>
      <c r="H2812" s="565"/>
      <c r="I2812" s="565"/>
      <c r="J2812" s="565"/>
      <c r="K2812" s="565"/>
      <c r="L2812" s="565"/>
      <c r="M2812" s="565"/>
      <c r="N2812" s="565"/>
      <c r="O2812" s="565"/>
      <c r="P2812" s="565"/>
    </row>
    <row r="2813" spans="1:16" ht="18">
      <c r="A2813" s="565"/>
      <c r="B2813" s="565"/>
      <c r="C2813" s="565"/>
      <c r="D2813" s="978"/>
      <c r="E2813" s="978"/>
      <c r="F2813" s="981"/>
      <c r="G2813" s="981"/>
      <c r="H2813" s="565"/>
      <c r="I2813" s="565"/>
      <c r="J2813" s="565"/>
      <c r="K2813" s="565"/>
      <c r="L2813" s="565"/>
      <c r="M2813" s="565"/>
      <c r="N2813" s="565"/>
      <c r="O2813" s="565"/>
      <c r="P2813" s="565"/>
    </row>
    <row r="2814" spans="1:16" ht="18">
      <c r="A2814" s="565"/>
      <c r="B2814" s="565"/>
      <c r="C2814" s="565"/>
      <c r="D2814" s="978"/>
      <c r="E2814" s="978"/>
      <c r="F2814" s="981"/>
      <c r="G2814" s="981"/>
      <c r="H2814" s="565"/>
      <c r="I2814" s="565"/>
      <c r="J2814" s="565"/>
      <c r="K2814" s="565"/>
      <c r="L2814" s="565"/>
      <c r="M2814" s="565"/>
      <c r="N2814" s="565"/>
      <c r="O2814" s="565"/>
      <c r="P2814" s="565"/>
    </row>
    <row r="2815" spans="1:16" ht="18">
      <c r="A2815" s="565"/>
      <c r="B2815" s="565"/>
      <c r="C2815" s="565"/>
      <c r="D2815" s="978"/>
      <c r="E2815" s="978"/>
      <c r="F2815" s="981"/>
      <c r="G2815" s="981"/>
      <c r="H2815" s="565"/>
      <c r="I2815" s="565"/>
      <c r="J2815" s="565"/>
      <c r="K2815" s="565"/>
      <c r="L2815" s="565"/>
      <c r="M2815" s="565"/>
      <c r="N2815" s="565"/>
      <c r="O2815" s="565"/>
      <c r="P2815" s="565"/>
    </row>
    <row r="2816" spans="1:16" ht="18">
      <c r="A2816" s="565"/>
      <c r="B2816" s="565"/>
      <c r="C2816" s="565"/>
      <c r="D2816" s="978"/>
      <c r="E2816" s="978"/>
      <c r="F2816" s="981"/>
      <c r="G2816" s="981"/>
      <c r="H2816" s="565"/>
      <c r="I2816" s="565"/>
      <c r="J2816" s="565"/>
      <c r="K2816" s="565"/>
      <c r="L2816" s="565"/>
      <c r="M2816" s="565"/>
      <c r="N2816" s="565"/>
      <c r="O2816" s="565"/>
      <c r="P2816" s="565"/>
    </row>
    <row r="2817" spans="1:16" ht="18">
      <c r="A2817" s="565"/>
      <c r="B2817" s="565"/>
      <c r="C2817" s="565"/>
      <c r="D2817" s="978"/>
      <c r="E2817" s="978"/>
      <c r="F2817" s="981"/>
      <c r="G2817" s="981"/>
      <c r="H2817" s="565"/>
      <c r="I2817" s="565"/>
      <c r="J2817" s="565"/>
      <c r="K2817" s="565"/>
      <c r="L2817" s="565"/>
      <c r="M2817" s="565"/>
      <c r="N2817" s="565"/>
      <c r="O2817" s="565"/>
      <c r="P2817" s="565"/>
    </row>
    <row r="2818" spans="1:16" ht="18">
      <c r="A2818" s="565"/>
      <c r="B2818" s="565"/>
      <c r="C2818" s="565"/>
      <c r="D2818" s="978"/>
      <c r="E2818" s="978"/>
      <c r="F2818" s="981"/>
      <c r="G2818" s="981"/>
      <c r="H2818" s="565"/>
      <c r="I2818" s="565"/>
      <c r="J2818" s="565"/>
      <c r="K2818" s="565"/>
      <c r="L2818" s="565"/>
      <c r="M2818" s="565"/>
      <c r="N2818" s="565"/>
      <c r="O2818" s="565"/>
      <c r="P2818" s="565"/>
    </row>
    <row r="2819" spans="1:16" ht="18">
      <c r="A2819" s="565"/>
      <c r="B2819" s="565"/>
      <c r="C2819" s="565"/>
      <c r="D2819" s="978"/>
      <c r="E2819" s="978"/>
      <c r="F2819" s="981"/>
      <c r="G2819" s="981"/>
      <c r="H2819" s="565"/>
      <c r="I2819" s="565"/>
      <c r="J2819" s="565"/>
      <c r="K2819" s="565"/>
      <c r="L2819" s="565"/>
      <c r="M2819" s="565"/>
      <c r="N2819" s="565"/>
      <c r="O2819" s="565"/>
      <c r="P2819" s="565"/>
    </row>
    <row r="2820" spans="1:16" ht="18">
      <c r="A2820" s="565"/>
      <c r="B2820" s="565"/>
      <c r="C2820" s="565"/>
      <c r="D2820" s="978"/>
      <c r="E2820" s="978"/>
      <c r="F2820" s="981"/>
      <c r="G2820" s="981"/>
      <c r="H2820" s="565"/>
      <c r="I2820" s="565"/>
      <c r="J2820" s="565"/>
      <c r="K2820" s="565"/>
      <c r="L2820" s="565"/>
      <c r="M2820" s="565"/>
      <c r="N2820" s="565"/>
      <c r="O2820" s="565"/>
      <c r="P2820" s="565"/>
    </row>
    <row r="2821" spans="1:16" ht="18">
      <c r="A2821" s="565"/>
      <c r="B2821" s="565"/>
      <c r="C2821" s="565"/>
      <c r="D2821" s="978"/>
      <c r="E2821" s="978"/>
      <c r="F2821" s="981"/>
      <c r="G2821" s="981"/>
      <c r="H2821" s="565"/>
      <c r="I2821" s="565"/>
      <c r="J2821" s="565"/>
      <c r="K2821" s="565"/>
      <c r="L2821" s="565"/>
      <c r="M2821" s="565"/>
      <c r="N2821" s="565"/>
      <c r="O2821" s="565"/>
      <c r="P2821" s="565"/>
    </row>
    <row r="2822" spans="1:16" ht="18">
      <c r="A2822" s="565"/>
      <c r="B2822" s="565"/>
      <c r="C2822" s="565"/>
      <c r="D2822" s="978"/>
      <c r="E2822" s="978"/>
      <c r="F2822" s="981"/>
      <c r="G2822" s="981"/>
      <c r="H2822" s="565"/>
      <c r="I2822" s="565"/>
      <c r="J2822" s="565"/>
      <c r="K2822" s="565"/>
      <c r="L2822" s="565"/>
      <c r="M2822" s="565"/>
      <c r="N2822" s="565"/>
      <c r="O2822" s="565"/>
      <c r="P2822" s="565"/>
    </row>
    <row r="2823" spans="1:16" ht="18">
      <c r="A2823" s="565"/>
      <c r="B2823" s="565"/>
      <c r="C2823" s="565"/>
      <c r="D2823" s="978"/>
      <c r="E2823" s="978"/>
      <c r="F2823" s="981"/>
      <c r="G2823" s="981"/>
      <c r="H2823" s="565"/>
      <c r="I2823" s="565"/>
      <c r="J2823" s="565"/>
      <c r="K2823" s="565"/>
      <c r="L2823" s="565"/>
      <c r="M2823" s="565"/>
      <c r="N2823" s="565"/>
      <c r="O2823" s="565"/>
      <c r="P2823" s="565"/>
    </row>
    <row r="2824" spans="1:16" ht="18">
      <c r="A2824" s="565"/>
      <c r="B2824" s="565"/>
      <c r="C2824" s="565"/>
      <c r="D2824" s="978"/>
      <c r="E2824" s="978"/>
      <c r="F2824" s="981"/>
      <c r="G2824" s="981"/>
      <c r="H2824" s="565"/>
      <c r="I2824" s="565"/>
      <c r="J2824" s="565"/>
      <c r="K2824" s="565"/>
      <c r="L2824" s="565"/>
      <c r="M2824" s="565"/>
      <c r="N2824" s="565"/>
      <c r="O2824" s="565"/>
      <c r="P2824" s="565"/>
    </row>
    <row r="2825" spans="1:16" ht="18">
      <c r="A2825" s="565"/>
      <c r="B2825" s="565"/>
      <c r="C2825" s="565"/>
      <c r="D2825" s="978"/>
      <c r="E2825" s="978"/>
      <c r="F2825" s="981"/>
      <c r="G2825" s="981"/>
      <c r="H2825" s="565"/>
      <c r="I2825" s="565"/>
      <c r="J2825" s="565"/>
      <c r="K2825" s="565"/>
      <c r="L2825" s="565"/>
      <c r="M2825" s="565"/>
      <c r="N2825" s="565"/>
      <c r="O2825" s="565"/>
      <c r="P2825" s="565"/>
    </row>
    <row r="2826" spans="1:16" ht="18">
      <c r="A2826" s="565"/>
      <c r="B2826" s="565"/>
      <c r="C2826" s="565"/>
      <c r="D2826" s="978"/>
      <c r="E2826" s="978"/>
      <c r="F2826" s="981"/>
      <c r="G2826" s="981"/>
      <c r="H2826" s="565"/>
      <c r="I2826" s="565"/>
      <c r="J2826" s="565"/>
      <c r="K2826" s="565"/>
      <c r="L2826" s="565"/>
      <c r="M2826" s="565"/>
      <c r="N2826" s="565"/>
      <c r="O2826" s="565"/>
      <c r="P2826" s="565"/>
    </row>
    <row r="2827" spans="1:16" ht="18">
      <c r="A2827" s="565"/>
      <c r="B2827" s="565"/>
      <c r="C2827" s="565"/>
      <c r="D2827" s="978"/>
      <c r="E2827" s="978"/>
      <c r="F2827" s="981"/>
      <c r="G2827" s="981"/>
      <c r="H2827" s="565"/>
      <c r="I2827" s="565"/>
      <c r="J2827" s="565"/>
      <c r="K2827" s="565"/>
      <c r="L2827" s="565"/>
      <c r="M2827" s="565"/>
      <c r="N2827" s="565"/>
      <c r="O2827" s="565"/>
      <c r="P2827" s="565"/>
    </row>
    <row r="2828" spans="1:16" ht="18">
      <c r="A2828" s="565"/>
      <c r="B2828" s="565"/>
      <c r="C2828" s="565"/>
      <c r="D2828" s="978"/>
      <c r="E2828" s="978"/>
      <c r="F2828" s="981"/>
      <c r="G2828" s="981"/>
      <c r="H2828" s="565"/>
      <c r="I2828" s="565"/>
      <c r="J2828" s="565"/>
      <c r="K2828" s="565"/>
      <c r="L2828" s="565"/>
      <c r="M2828" s="565"/>
      <c r="N2828" s="565"/>
      <c r="O2828" s="565"/>
      <c r="P2828" s="565"/>
    </row>
    <row r="2829" spans="1:16" ht="18">
      <c r="A2829" s="565"/>
      <c r="B2829" s="565"/>
      <c r="C2829" s="565"/>
      <c r="D2829" s="978"/>
      <c r="E2829" s="978"/>
      <c r="F2829" s="981"/>
      <c r="G2829" s="981"/>
      <c r="H2829" s="565"/>
      <c r="I2829" s="565"/>
      <c r="J2829" s="565"/>
      <c r="K2829" s="565"/>
      <c r="L2829" s="565"/>
      <c r="M2829" s="565"/>
      <c r="N2829" s="565"/>
      <c r="O2829" s="565"/>
      <c r="P2829" s="565"/>
    </row>
    <row r="2830" spans="1:16" ht="18">
      <c r="A2830" s="565"/>
      <c r="B2830" s="565"/>
      <c r="C2830" s="565"/>
      <c r="D2830" s="978"/>
      <c r="E2830" s="978"/>
      <c r="F2830" s="981"/>
      <c r="G2830" s="981"/>
      <c r="H2830" s="565"/>
      <c r="I2830" s="565"/>
      <c r="J2830" s="565"/>
      <c r="K2830" s="565"/>
      <c r="L2830" s="565"/>
      <c r="M2830" s="565"/>
      <c r="N2830" s="565"/>
      <c r="O2830" s="565"/>
      <c r="P2830" s="565"/>
    </row>
    <row r="2831" spans="1:16" ht="18">
      <c r="A2831" s="565"/>
      <c r="B2831" s="565"/>
      <c r="C2831" s="565"/>
      <c r="D2831" s="978"/>
      <c r="E2831" s="978"/>
      <c r="F2831" s="981"/>
      <c r="G2831" s="981"/>
      <c r="H2831" s="565"/>
      <c r="I2831" s="565"/>
      <c r="J2831" s="565"/>
      <c r="K2831" s="565"/>
      <c r="L2831" s="565"/>
      <c r="M2831" s="565"/>
      <c r="N2831" s="565"/>
      <c r="O2831" s="565"/>
      <c r="P2831" s="565"/>
    </row>
    <row r="2832" spans="1:16" ht="18">
      <c r="A2832" s="565"/>
      <c r="B2832" s="565"/>
      <c r="C2832" s="565"/>
      <c r="D2832" s="978"/>
      <c r="E2832" s="978"/>
      <c r="F2832" s="981"/>
      <c r="G2832" s="981"/>
      <c r="H2832" s="565"/>
      <c r="I2832" s="565"/>
      <c r="J2832" s="565"/>
      <c r="K2832" s="565"/>
      <c r="L2832" s="565"/>
      <c r="M2832" s="565"/>
      <c r="N2832" s="565"/>
      <c r="O2832" s="565"/>
      <c r="P2832" s="565"/>
    </row>
    <row r="2833" spans="1:16" ht="18">
      <c r="A2833" s="565"/>
      <c r="B2833" s="565"/>
      <c r="C2833" s="565"/>
      <c r="D2833" s="978"/>
      <c r="E2833" s="978"/>
      <c r="F2833" s="981"/>
      <c r="G2833" s="981"/>
      <c r="H2833" s="565"/>
      <c r="I2833" s="565"/>
      <c r="J2833" s="565"/>
      <c r="K2833" s="565"/>
      <c r="L2833" s="565"/>
      <c r="M2833" s="565"/>
      <c r="N2833" s="565"/>
      <c r="O2833" s="565"/>
      <c r="P2833" s="565"/>
    </row>
    <row r="2834" spans="1:16" ht="18">
      <c r="A2834" s="565"/>
      <c r="B2834" s="565"/>
      <c r="C2834" s="565"/>
      <c r="D2834" s="978"/>
      <c r="E2834" s="978"/>
      <c r="F2834" s="981"/>
      <c r="G2834" s="981"/>
      <c r="H2834" s="565"/>
      <c r="I2834" s="565"/>
      <c r="J2834" s="565"/>
      <c r="K2834" s="565"/>
      <c r="L2834" s="565"/>
      <c r="M2834" s="565"/>
      <c r="N2834" s="565"/>
      <c r="O2834" s="565"/>
      <c r="P2834" s="565"/>
    </row>
    <row r="2835" spans="1:16" ht="18">
      <c r="A2835" s="565"/>
      <c r="B2835" s="565"/>
      <c r="C2835" s="565"/>
      <c r="D2835" s="978"/>
      <c r="E2835" s="978"/>
      <c r="F2835" s="981"/>
      <c r="G2835" s="981"/>
      <c r="H2835" s="565"/>
      <c r="I2835" s="565"/>
      <c r="J2835" s="565"/>
      <c r="K2835" s="565"/>
      <c r="L2835" s="565"/>
      <c r="M2835" s="565"/>
      <c r="N2835" s="565"/>
      <c r="O2835" s="565"/>
      <c r="P2835" s="565"/>
    </row>
    <row r="2836" spans="1:16" ht="18">
      <c r="A2836" s="565"/>
      <c r="B2836" s="565"/>
      <c r="C2836" s="565"/>
      <c r="D2836" s="978"/>
      <c r="E2836" s="978"/>
      <c r="F2836" s="981"/>
      <c r="G2836" s="981"/>
      <c r="H2836" s="565"/>
      <c r="I2836" s="565"/>
      <c r="J2836" s="565"/>
      <c r="K2836" s="565"/>
      <c r="L2836" s="565"/>
      <c r="M2836" s="565"/>
      <c r="N2836" s="565"/>
      <c r="O2836" s="565"/>
      <c r="P2836" s="565"/>
    </row>
    <row r="2837" spans="1:16" ht="18">
      <c r="A2837" s="565"/>
      <c r="B2837" s="565"/>
      <c r="C2837" s="565"/>
      <c r="D2837" s="978"/>
      <c r="E2837" s="978"/>
      <c r="F2837" s="981"/>
      <c r="G2837" s="981"/>
      <c r="H2837" s="565"/>
      <c r="I2837" s="565"/>
      <c r="J2837" s="565"/>
      <c r="K2837" s="565"/>
      <c r="L2837" s="565"/>
      <c r="M2837" s="565"/>
      <c r="N2837" s="565"/>
      <c r="O2837" s="565"/>
      <c r="P2837" s="565"/>
    </row>
    <row r="2838" spans="1:16" ht="18">
      <c r="A2838" s="565"/>
      <c r="B2838" s="565"/>
      <c r="C2838" s="565"/>
      <c r="D2838" s="978"/>
      <c r="E2838" s="978"/>
      <c r="F2838" s="981"/>
      <c r="G2838" s="981"/>
      <c r="H2838" s="565"/>
      <c r="I2838" s="565"/>
      <c r="J2838" s="565"/>
      <c r="K2838" s="565"/>
      <c r="L2838" s="565"/>
      <c r="M2838" s="565"/>
      <c r="N2838" s="565"/>
      <c r="O2838" s="565"/>
      <c r="P2838" s="565"/>
    </row>
    <row r="2839" spans="1:16" ht="18">
      <c r="A2839" s="565"/>
      <c r="B2839" s="565"/>
      <c r="C2839" s="565"/>
      <c r="D2839" s="978"/>
      <c r="E2839" s="978"/>
      <c r="F2839" s="981"/>
      <c r="G2839" s="981"/>
      <c r="H2839" s="565"/>
      <c r="I2839" s="565"/>
      <c r="J2839" s="565"/>
      <c r="K2839" s="565"/>
      <c r="L2839" s="565"/>
      <c r="M2839" s="565"/>
      <c r="N2839" s="565"/>
      <c r="O2839" s="565"/>
      <c r="P2839" s="565"/>
    </row>
    <row r="2840" spans="1:16" ht="18">
      <c r="A2840" s="565"/>
      <c r="B2840" s="565"/>
      <c r="C2840" s="565"/>
      <c r="D2840" s="978"/>
      <c r="E2840" s="978"/>
      <c r="F2840" s="981"/>
      <c r="G2840" s="981"/>
      <c r="H2840" s="565"/>
      <c r="I2840" s="565"/>
      <c r="J2840" s="565"/>
      <c r="K2840" s="565"/>
      <c r="L2840" s="565"/>
      <c r="M2840" s="565"/>
      <c r="N2840" s="565"/>
      <c r="O2840" s="565"/>
      <c r="P2840" s="565"/>
    </row>
    <row r="2841" spans="1:16" ht="18">
      <c r="A2841" s="565"/>
      <c r="B2841" s="565"/>
      <c r="C2841" s="565"/>
      <c r="D2841" s="978"/>
      <c r="E2841" s="978"/>
      <c r="F2841" s="981"/>
      <c r="G2841" s="981"/>
      <c r="H2841" s="565"/>
      <c r="I2841" s="565"/>
      <c r="J2841" s="565"/>
      <c r="K2841" s="565"/>
      <c r="L2841" s="565"/>
      <c r="M2841" s="565"/>
      <c r="N2841" s="565"/>
      <c r="O2841" s="565"/>
      <c r="P2841" s="565"/>
    </row>
    <row r="2842" spans="1:16" ht="18">
      <c r="A2842" s="565"/>
      <c r="B2842" s="565"/>
      <c r="C2842" s="565"/>
      <c r="D2842" s="978"/>
      <c r="E2842" s="978"/>
      <c r="F2842" s="981"/>
      <c r="G2842" s="981"/>
      <c r="H2842" s="565"/>
      <c r="I2842" s="565"/>
      <c r="J2842" s="565"/>
      <c r="K2842" s="565"/>
      <c r="L2842" s="565"/>
      <c r="M2842" s="565"/>
      <c r="N2842" s="565"/>
      <c r="O2842" s="565"/>
      <c r="P2842" s="565"/>
    </row>
    <row r="2843" spans="1:16" ht="18">
      <c r="A2843" s="565"/>
      <c r="B2843" s="565"/>
      <c r="C2843" s="565"/>
      <c r="D2843" s="978"/>
      <c r="E2843" s="978"/>
      <c r="F2843" s="981"/>
      <c r="G2843" s="981"/>
      <c r="H2843" s="565"/>
      <c r="I2843" s="565"/>
      <c r="J2843" s="565"/>
      <c r="K2843" s="565"/>
      <c r="L2843" s="565"/>
      <c r="M2843" s="565"/>
      <c r="N2843" s="565"/>
      <c r="O2843" s="565"/>
      <c r="P2843" s="565"/>
    </row>
    <row r="2844" spans="1:16" ht="18">
      <c r="A2844" s="565"/>
      <c r="B2844" s="565"/>
      <c r="C2844" s="565"/>
      <c r="D2844" s="978"/>
      <c r="E2844" s="978"/>
      <c r="F2844" s="981"/>
      <c r="G2844" s="981"/>
      <c r="H2844" s="565"/>
      <c r="I2844" s="565"/>
      <c r="J2844" s="565"/>
      <c r="K2844" s="565"/>
      <c r="L2844" s="565"/>
      <c r="M2844" s="565"/>
      <c r="N2844" s="565"/>
      <c r="O2844" s="565"/>
      <c r="P2844" s="565"/>
    </row>
    <row r="2845" spans="1:16" ht="18">
      <c r="A2845" s="565"/>
      <c r="B2845" s="565"/>
      <c r="C2845" s="565"/>
      <c r="D2845" s="978"/>
      <c r="E2845" s="978"/>
      <c r="F2845" s="981"/>
      <c r="G2845" s="981"/>
      <c r="H2845" s="565"/>
      <c r="I2845" s="565"/>
      <c r="J2845" s="565"/>
      <c r="K2845" s="565"/>
      <c r="L2845" s="565"/>
      <c r="M2845" s="565"/>
      <c r="N2845" s="565"/>
      <c r="O2845" s="565"/>
      <c r="P2845" s="565"/>
    </row>
    <row r="2846" spans="1:16" ht="18">
      <c r="A2846" s="565"/>
      <c r="B2846" s="565"/>
      <c r="C2846" s="565"/>
      <c r="D2846" s="978"/>
      <c r="E2846" s="978"/>
      <c r="F2846" s="981"/>
      <c r="G2846" s="981"/>
      <c r="H2846" s="565"/>
      <c r="I2846" s="565"/>
      <c r="J2846" s="565"/>
      <c r="K2846" s="565"/>
      <c r="L2846" s="565"/>
      <c r="M2846" s="565"/>
      <c r="N2846" s="565"/>
      <c r="O2846" s="565"/>
      <c r="P2846" s="565"/>
    </row>
    <row r="2847" spans="1:16" ht="18">
      <c r="A2847" s="565"/>
      <c r="B2847" s="565"/>
      <c r="C2847" s="565"/>
      <c r="D2847" s="978"/>
      <c r="E2847" s="978"/>
      <c r="F2847" s="981"/>
      <c r="G2847" s="981"/>
      <c r="H2847" s="565"/>
      <c r="I2847" s="565"/>
      <c r="J2847" s="565"/>
      <c r="K2847" s="565"/>
      <c r="L2847" s="565"/>
      <c r="M2847" s="565"/>
      <c r="N2847" s="565"/>
      <c r="O2847" s="565"/>
      <c r="P2847" s="565"/>
    </row>
    <row r="2848" spans="1:16" ht="18">
      <c r="A2848" s="565"/>
      <c r="B2848" s="565"/>
      <c r="C2848" s="565"/>
      <c r="D2848" s="978"/>
      <c r="E2848" s="978"/>
      <c r="F2848" s="981"/>
      <c r="G2848" s="981"/>
      <c r="H2848" s="565"/>
      <c r="I2848" s="565"/>
      <c r="J2848" s="565"/>
      <c r="K2848" s="565"/>
      <c r="L2848" s="565"/>
      <c r="M2848" s="565"/>
      <c r="N2848" s="565"/>
      <c r="O2848" s="565"/>
      <c r="P2848" s="565"/>
    </row>
    <row r="2849" spans="1:16" ht="18">
      <c r="A2849" s="565"/>
      <c r="B2849" s="565"/>
      <c r="C2849" s="565"/>
      <c r="D2849" s="978"/>
      <c r="E2849" s="978"/>
      <c r="F2849" s="981"/>
      <c r="G2849" s="981"/>
      <c r="H2849" s="565"/>
      <c r="I2849" s="565"/>
      <c r="J2849" s="565"/>
      <c r="K2849" s="565"/>
      <c r="L2849" s="565"/>
      <c r="M2849" s="565"/>
      <c r="N2849" s="565"/>
      <c r="O2849" s="565"/>
      <c r="P2849" s="565"/>
    </row>
    <row r="2850" spans="1:16" ht="18">
      <c r="A2850" s="565"/>
      <c r="B2850" s="565"/>
      <c r="C2850" s="565"/>
      <c r="D2850" s="978"/>
      <c r="E2850" s="978"/>
      <c r="F2850" s="981"/>
      <c r="G2850" s="981"/>
      <c r="H2850" s="565"/>
      <c r="I2850" s="565"/>
      <c r="J2850" s="565"/>
      <c r="K2850" s="565"/>
      <c r="L2850" s="565"/>
      <c r="M2850" s="565"/>
      <c r="N2850" s="565"/>
      <c r="O2850" s="565"/>
      <c r="P2850" s="565"/>
    </row>
    <row r="2851" spans="1:16" ht="18">
      <c r="A2851" s="565"/>
      <c r="B2851" s="565"/>
      <c r="C2851" s="565"/>
      <c r="D2851" s="978"/>
      <c r="E2851" s="978"/>
      <c r="F2851" s="981"/>
      <c r="G2851" s="981"/>
      <c r="H2851" s="565"/>
      <c r="I2851" s="565"/>
      <c r="J2851" s="565"/>
      <c r="K2851" s="565"/>
      <c r="L2851" s="565"/>
      <c r="M2851" s="565"/>
      <c r="N2851" s="565"/>
      <c r="O2851" s="565"/>
      <c r="P2851" s="565"/>
    </row>
    <row r="2852" spans="1:16" ht="18">
      <c r="A2852" s="565"/>
      <c r="B2852" s="565"/>
      <c r="C2852" s="565"/>
      <c r="D2852" s="978"/>
      <c r="E2852" s="978"/>
      <c r="F2852" s="981"/>
      <c r="G2852" s="981"/>
      <c r="H2852" s="565"/>
      <c r="I2852" s="565"/>
      <c r="J2852" s="565"/>
      <c r="K2852" s="565"/>
      <c r="L2852" s="565"/>
      <c r="M2852" s="565"/>
      <c r="N2852" s="565"/>
      <c r="O2852" s="565"/>
      <c r="P2852" s="565"/>
    </row>
    <row r="2853" spans="1:16" ht="18">
      <c r="A2853" s="565"/>
      <c r="B2853" s="565"/>
      <c r="C2853" s="565"/>
      <c r="D2853" s="978"/>
      <c r="E2853" s="978"/>
      <c r="F2853" s="981"/>
      <c r="G2853" s="981"/>
      <c r="H2853" s="565"/>
      <c r="I2853" s="565"/>
      <c r="J2853" s="565"/>
      <c r="K2853" s="565"/>
      <c r="L2853" s="565"/>
      <c r="M2853" s="565"/>
      <c r="N2853" s="565"/>
      <c r="O2853" s="565"/>
      <c r="P2853" s="565"/>
    </row>
    <row r="2854" spans="1:16" ht="18">
      <c r="A2854" s="565"/>
      <c r="B2854" s="565"/>
      <c r="C2854" s="565"/>
      <c r="D2854" s="978"/>
      <c r="E2854" s="978"/>
      <c r="F2854" s="981"/>
      <c r="G2854" s="981"/>
      <c r="H2854" s="565"/>
      <c r="I2854" s="565"/>
      <c r="J2854" s="565"/>
      <c r="K2854" s="565"/>
      <c r="L2854" s="565"/>
      <c r="M2854" s="565"/>
      <c r="N2854" s="565"/>
      <c r="O2854" s="565"/>
      <c r="P2854" s="565"/>
    </row>
    <row r="2855" spans="1:16" ht="18">
      <c r="A2855" s="565"/>
      <c r="B2855" s="565"/>
      <c r="C2855" s="565"/>
      <c r="D2855" s="978"/>
      <c r="E2855" s="978"/>
      <c r="F2855" s="981"/>
      <c r="G2855" s="981"/>
      <c r="H2855" s="565"/>
      <c r="I2855" s="565"/>
      <c r="J2855" s="565"/>
      <c r="K2855" s="565"/>
      <c r="L2855" s="565"/>
      <c r="M2855" s="565"/>
      <c r="N2855" s="565"/>
      <c r="O2855" s="565"/>
      <c r="P2855" s="565"/>
    </row>
    <row r="2856" spans="1:16" ht="18">
      <c r="A2856" s="565"/>
      <c r="B2856" s="565"/>
      <c r="C2856" s="565"/>
      <c r="D2856" s="978"/>
      <c r="E2856" s="978"/>
      <c r="F2856" s="981"/>
      <c r="G2856" s="981"/>
      <c r="H2856" s="565"/>
      <c r="I2856" s="565"/>
      <c r="J2856" s="565"/>
      <c r="K2856" s="565"/>
      <c r="L2856" s="565"/>
      <c r="M2856" s="565"/>
      <c r="N2856" s="565"/>
      <c r="O2856" s="565"/>
      <c r="P2856" s="565"/>
    </row>
    <row r="2857" spans="1:16" ht="18">
      <c r="A2857" s="565"/>
      <c r="B2857" s="565"/>
      <c r="C2857" s="565"/>
      <c r="D2857" s="978"/>
      <c r="E2857" s="978"/>
      <c r="F2857" s="981"/>
      <c r="G2857" s="981"/>
      <c r="H2857" s="565"/>
      <c r="I2857" s="565"/>
      <c r="J2857" s="565"/>
      <c r="K2857" s="565"/>
      <c r="L2857" s="565"/>
      <c r="M2857" s="565"/>
      <c r="N2857" s="565"/>
      <c r="O2857" s="565"/>
      <c r="P2857" s="565"/>
    </row>
    <row r="2858" spans="1:16" ht="18">
      <c r="A2858" s="565"/>
      <c r="B2858" s="565"/>
      <c r="C2858" s="565"/>
      <c r="D2858" s="978"/>
      <c r="E2858" s="978"/>
      <c r="F2858" s="981"/>
      <c r="G2858" s="981"/>
      <c r="H2858" s="565"/>
      <c r="I2858" s="565"/>
      <c r="J2858" s="565"/>
      <c r="K2858" s="565"/>
      <c r="L2858" s="565"/>
      <c r="M2858" s="565"/>
      <c r="N2858" s="565"/>
      <c r="O2858" s="565"/>
      <c r="P2858" s="565"/>
    </row>
    <row r="2859" spans="1:16" ht="18">
      <c r="A2859" s="565"/>
      <c r="B2859" s="565"/>
      <c r="C2859" s="565"/>
      <c r="D2859" s="978"/>
      <c r="E2859" s="978"/>
      <c r="F2859" s="981"/>
      <c r="G2859" s="981"/>
      <c r="H2859" s="565"/>
      <c r="I2859" s="565"/>
      <c r="J2859" s="565"/>
      <c r="K2859" s="565"/>
      <c r="L2859" s="565"/>
      <c r="M2859" s="565"/>
      <c r="N2859" s="565"/>
      <c r="O2859" s="565"/>
      <c r="P2859" s="565"/>
    </row>
    <row r="2860" spans="1:16" ht="18">
      <c r="A2860" s="565"/>
      <c r="B2860" s="565"/>
      <c r="C2860" s="565"/>
      <c r="D2860" s="978"/>
      <c r="E2860" s="978"/>
      <c r="F2860" s="981"/>
      <c r="G2860" s="981"/>
      <c r="H2860" s="565"/>
      <c r="I2860" s="565"/>
      <c r="J2860" s="565"/>
      <c r="K2860" s="565"/>
      <c r="L2860" s="565"/>
      <c r="M2860" s="565"/>
      <c r="N2860" s="565"/>
      <c r="O2860" s="565"/>
      <c r="P2860" s="565"/>
    </row>
    <row r="2861" spans="1:16" ht="18">
      <c r="A2861" s="565"/>
      <c r="B2861" s="565"/>
      <c r="C2861" s="565"/>
      <c r="D2861" s="978"/>
      <c r="E2861" s="978"/>
      <c r="F2861" s="981"/>
      <c r="G2861" s="981"/>
      <c r="H2861" s="565"/>
      <c r="I2861" s="565"/>
      <c r="J2861" s="565"/>
      <c r="K2861" s="565"/>
      <c r="L2861" s="565"/>
      <c r="M2861" s="565"/>
      <c r="N2861" s="565"/>
      <c r="O2861" s="565"/>
      <c r="P2861" s="565"/>
    </row>
    <row r="2862" spans="1:16" ht="18">
      <c r="A2862" s="565"/>
      <c r="B2862" s="565"/>
      <c r="C2862" s="565"/>
      <c r="D2862" s="978"/>
      <c r="E2862" s="978"/>
      <c r="F2862" s="981"/>
      <c r="G2862" s="981"/>
      <c r="H2862" s="565"/>
      <c r="I2862" s="565"/>
      <c r="J2862" s="565"/>
      <c r="K2862" s="565"/>
      <c r="L2862" s="565"/>
      <c r="M2862" s="565"/>
      <c r="N2862" s="565"/>
      <c r="O2862" s="565"/>
      <c r="P2862" s="565"/>
    </row>
    <row r="2863" spans="1:16" ht="18">
      <c r="A2863" s="565"/>
      <c r="B2863" s="565"/>
      <c r="C2863" s="565"/>
      <c r="D2863" s="978"/>
      <c r="E2863" s="978"/>
      <c r="F2863" s="981"/>
      <c r="G2863" s="981"/>
      <c r="H2863" s="565"/>
      <c r="I2863" s="565"/>
      <c r="J2863" s="565"/>
      <c r="K2863" s="565"/>
      <c r="L2863" s="565"/>
      <c r="M2863" s="565"/>
      <c r="N2863" s="565"/>
      <c r="O2863" s="565"/>
      <c r="P2863" s="565"/>
    </row>
    <row r="2864" spans="1:16" ht="18">
      <c r="A2864" s="565"/>
      <c r="B2864" s="565"/>
      <c r="C2864" s="565"/>
      <c r="D2864" s="978"/>
      <c r="E2864" s="978"/>
      <c r="F2864" s="981"/>
      <c r="G2864" s="981"/>
      <c r="H2864" s="565"/>
      <c r="I2864" s="565"/>
      <c r="J2864" s="565"/>
      <c r="K2864" s="565"/>
      <c r="L2864" s="565"/>
      <c r="M2864" s="565"/>
      <c r="N2864" s="565"/>
      <c r="O2864" s="565"/>
      <c r="P2864" s="565"/>
    </row>
    <row r="2865" spans="1:16" ht="18">
      <c r="A2865" s="565"/>
      <c r="B2865" s="565"/>
      <c r="C2865" s="565"/>
      <c r="D2865" s="978"/>
      <c r="E2865" s="978"/>
      <c r="F2865" s="981"/>
      <c r="G2865" s="981"/>
      <c r="H2865" s="565"/>
      <c r="I2865" s="565"/>
      <c r="J2865" s="565"/>
      <c r="K2865" s="565"/>
      <c r="L2865" s="565"/>
      <c r="M2865" s="565"/>
      <c r="N2865" s="565"/>
      <c r="O2865" s="565"/>
      <c r="P2865" s="565"/>
    </row>
    <row r="2866" spans="1:16" ht="18">
      <c r="A2866" s="565"/>
      <c r="B2866" s="565"/>
      <c r="C2866" s="565"/>
      <c r="D2866" s="978"/>
      <c r="E2866" s="978"/>
      <c r="F2866" s="981"/>
      <c r="G2866" s="981"/>
      <c r="H2866" s="565"/>
      <c r="I2866" s="565"/>
      <c r="J2866" s="565"/>
      <c r="K2866" s="565"/>
      <c r="L2866" s="565"/>
      <c r="M2866" s="565"/>
      <c r="N2866" s="565"/>
      <c r="O2866" s="565"/>
      <c r="P2866" s="565"/>
    </row>
    <row r="2867" spans="1:16" ht="18">
      <c r="A2867" s="565"/>
      <c r="B2867" s="565"/>
      <c r="C2867" s="565"/>
      <c r="D2867" s="978"/>
      <c r="E2867" s="978"/>
      <c r="F2867" s="981"/>
      <c r="G2867" s="981"/>
      <c r="H2867" s="565"/>
      <c r="I2867" s="565"/>
      <c r="J2867" s="565"/>
      <c r="K2867" s="565"/>
      <c r="L2867" s="565"/>
      <c r="M2867" s="565"/>
      <c r="N2867" s="565"/>
      <c r="O2867" s="565"/>
      <c r="P2867" s="565"/>
    </row>
    <row r="2868" spans="1:16" ht="18">
      <c r="A2868" s="565"/>
      <c r="B2868" s="565"/>
      <c r="C2868" s="565"/>
      <c r="D2868" s="978"/>
      <c r="E2868" s="978"/>
      <c r="F2868" s="981"/>
      <c r="G2868" s="981"/>
      <c r="H2868" s="565"/>
      <c r="I2868" s="565"/>
      <c r="J2868" s="565"/>
      <c r="K2868" s="565"/>
      <c r="L2868" s="565"/>
      <c r="M2868" s="565"/>
      <c r="N2868" s="565"/>
      <c r="O2868" s="565"/>
      <c r="P2868" s="565"/>
    </row>
    <row r="2869" spans="1:16" ht="18">
      <c r="A2869" s="565"/>
      <c r="B2869" s="565"/>
      <c r="C2869" s="565"/>
      <c r="D2869" s="978"/>
      <c r="E2869" s="978"/>
      <c r="F2869" s="981"/>
      <c r="G2869" s="981"/>
      <c r="H2869" s="565"/>
      <c r="I2869" s="565"/>
      <c r="J2869" s="565"/>
      <c r="K2869" s="565"/>
      <c r="L2869" s="565"/>
      <c r="M2869" s="565"/>
      <c r="N2869" s="565"/>
      <c r="O2869" s="565"/>
      <c r="P2869" s="565"/>
    </row>
    <row r="2870" spans="1:16" ht="18">
      <c r="A2870" s="565"/>
      <c r="B2870" s="565"/>
      <c r="C2870" s="565"/>
      <c r="D2870" s="978"/>
      <c r="E2870" s="978"/>
      <c r="F2870" s="981"/>
      <c r="G2870" s="981"/>
      <c r="H2870" s="565"/>
      <c r="I2870" s="565"/>
      <c r="J2870" s="565"/>
      <c r="K2870" s="565"/>
      <c r="L2870" s="565"/>
      <c r="M2870" s="565"/>
      <c r="N2870" s="565"/>
      <c r="O2870" s="565"/>
      <c r="P2870" s="565"/>
    </row>
    <row r="2871" spans="1:16" ht="18">
      <c r="A2871" s="565"/>
      <c r="B2871" s="565"/>
      <c r="C2871" s="565"/>
      <c r="D2871" s="978"/>
      <c r="E2871" s="978"/>
      <c r="F2871" s="981"/>
      <c r="G2871" s="981"/>
      <c r="H2871" s="565"/>
      <c r="I2871" s="565"/>
      <c r="J2871" s="565"/>
      <c r="K2871" s="565"/>
      <c r="L2871" s="565"/>
      <c r="M2871" s="565"/>
      <c r="N2871" s="565"/>
      <c r="O2871" s="565"/>
      <c r="P2871" s="565"/>
    </row>
    <row r="2872" spans="1:16" ht="18">
      <c r="A2872" s="565"/>
      <c r="B2872" s="565"/>
      <c r="C2872" s="565"/>
      <c r="D2872" s="978"/>
      <c r="E2872" s="978"/>
      <c r="F2872" s="981"/>
      <c r="G2872" s="981"/>
      <c r="H2872" s="565"/>
      <c r="I2872" s="565"/>
      <c r="J2872" s="565"/>
      <c r="K2872" s="565"/>
      <c r="L2872" s="565"/>
      <c r="M2872" s="565"/>
      <c r="N2872" s="565"/>
      <c r="O2872" s="565"/>
      <c r="P2872" s="565"/>
    </row>
    <row r="2873" spans="1:16" ht="18">
      <c r="A2873" s="565"/>
      <c r="B2873" s="565"/>
      <c r="C2873" s="565"/>
      <c r="D2873" s="978"/>
      <c r="E2873" s="978"/>
      <c r="F2873" s="981"/>
      <c r="G2873" s="981"/>
      <c r="H2873" s="565"/>
      <c r="I2873" s="565"/>
      <c r="J2873" s="565"/>
      <c r="K2873" s="565"/>
      <c r="L2873" s="565"/>
      <c r="M2873" s="565"/>
      <c r="N2873" s="565"/>
      <c r="O2873" s="565"/>
      <c r="P2873" s="565"/>
    </row>
    <row r="2874" spans="1:16" ht="18">
      <c r="A2874" s="565"/>
      <c r="B2874" s="565"/>
      <c r="C2874" s="565"/>
      <c r="D2874" s="978"/>
      <c r="E2874" s="978"/>
      <c r="F2874" s="981"/>
      <c r="G2874" s="981"/>
      <c r="H2874" s="565"/>
      <c r="I2874" s="565"/>
      <c r="J2874" s="565"/>
      <c r="K2874" s="565"/>
      <c r="L2874" s="565"/>
      <c r="M2874" s="565"/>
      <c r="N2874" s="565"/>
      <c r="O2874" s="565"/>
      <c r="P2874" s="565"/>
    </row>
    <row r="2875" spans="1:16" ht="18">
      <c r="A2875" s="565"/>
      <c r="B2875" s="565"/>
      <c r="C2875" s="565"/>
      <c r="D2875" s="978"/>
      <c r="E2875" s="978"/>
      <c r="F2875" s="981"/>
      <c r="G2875" s="981"/>
      <c r="H2875" s="565"/>
      <c r="I2875" s="565"/>
      <c r="J2875" s="565"/>
      <c r="K2875" s="565"/>
      <c r="L2875" s="565"/>
      <c r="M2875" s="565"/>
      <c r="N2875" s="565"/>
      <c r="O2875" s="565"/>
      <c r="P2875" s="565"/>
    </row>
    <row r="2876" spans="1:16" ht="18">
      <c r="A2876" s="565"/>
      <c r="B2876" s="565"/>
      <c r="C2876" s="565"/>
      <c r="D2876" s="978"/>
      <c r="E2876" s="978"/>
      <c r="F2876" s="981"/>
      <c r="G2876" s="981"/>
      <c r="H2876" s="565"/>
      <c r="I2876" s="565"/>
      <c r="J2876" s="565"/>
      <c r="K2876" s="565"/>
      <c r="L2876" s="565"/>
      <c r="M2876" s="565"/>
      <c r="N2876" s="565"/>
      <c r="O2876" s="565"/>
      <c r="P2876" s="565"/>
    </row>
    <row r="2877" spans="1:16" ht="18">
      <c r="A2877" s="565"/>
      <c r="B2877" s="565"/>
      <c r="C2877" s="565"/>
      <c r="D2877" s="978"/>
      <c r="E2877" s="978"/>
      <c r="F2877" s="981"/>
      <c r="G2877" s="981"/>
      <c r="H2877" s="565"/>
      <c r="I2877" s="565"/>
      <c r="J2877" s="565"/>
      <c r="K2877" s="565"/>
      <c r="L2877" s="565"/>
      <c r="M2877" s="565"/>
      <c r="N2877" s="565"/>
      <c r="O2877" s="565"/>
      <c r="P2877" s="565"/>
    </row>
    <row r="2878" spans="1:16" ht="18">
      <c r="A2878" s="565"/>
      <c r="B2878" s="565"/>
      <c r="C2878" s="565"/>
      <c r="D2878" s="978"/>
      <c r="E2878" s="978"/>
      <c r="F2878" s="981"/>
      <c r="G2878" s="981"/>
      <c r="H2878" s="565"/>
      <c r="I2878" s="565"/>
      <c r="J2878" s="565"/>
      <c r="K2878" s="565"/>
      <c r="L2878" s="565"/>
      <c r="M2878" s="565"/>
      <c r="N2878" s="565"/>
      <c r="O2878" s="565"/>
      <c r="P2878" s="565"/>
    </row>
    <row r="2879" spans="1:16" ht="18">
      <c r="A2879" s="565"/>
      <c r="B2879" s="565"/>
      <c r="C2879" s="565"/>
      <c r="D2879" s="978"/>
      <c r="E2879" s="978"/>
      <c r="F2879" s="981"/>
      <c r="G2879" s="981"/>
      <c r="H2879" s="565"/>
      <c r="I2879" s="565"/>
      <c r="J2879" s="565"/>
      <c r="K2879" s="565"/>
      <c r="L2879" s="565"/>
      <c r="M2879" s="565"/>
      <c r="N2879" s="565"/>
      <c r="O2879" s="565"/>
      <c r="P2879" s="565"/>
    </row>
    <row r="2880" spans="1:16" ht="18">
      <c r="A2880" s="565"/>
      <c r="B2880" s="565"/>
      <c r="C2880" s="565"/>
      <c r="D2880" s="978"/>
      <c r="E2880" s="978"/>
      <c r="F2880" s="981"/>
      <c r="G2880" s="981"/>
      <c r="H2880" s="565"/>
      <c r="I2880" s="565"/>
      <c r="J2880" s="565"/>
      <c r="K2880" s="565"/>
      <c r="L2880" s="565"/>
      <c r="M2880" s="565"/>
      <c r="N2880" s="565"/>
      <c r="O2880" s="565"/>
      <c r="P2880" s="565"/>
    </row>
    <row r="2881" spans="1:16" ht="18">
      <c r="A2881" s="565"/>
      <c r="B2881" s="565"/>
      <c r="C2881" s="565"/>
      <c r="D2881" s="978"/>
      <c r="E2881" s="978"/>
      <c r="F2881" s="981"/>
      <c r="G2881" s="981"/>
      <c r="H2881" s="565"/>
      <c r="I2881" s="565"/>
      <c r="J2881" s="565"/>
      <c r="K2881" s="565"/>
      <c r="L2881" s="565"/>
      <c r="M2881" s="565"/>
      <c r="N2881" s="565"/>
      <c r="O2881" s="565"/>
      <c r="P2881" s="565"/>
    </row>
    <row r="2882" spans="1:16" ht="18">
      <c r="A2882" s="565"/>
      <c r="B2882" s="565"/>
      <c r="C2882" s="565"/>
      <c r="D2882" s="978"/>
      <c r="E2882" s="978"/>
      <c r="F2882" s="981"/>
      <c r="G2882" s="981"/>
      <c r="H2882" s="565"/>
      <c r="I2882" s="565"/>
      <c r="J2882" s="565"/>
      <c r="K2882" s="565"/>
      <c r="L2882" s="565"/>
      <c r="M2882" s="565"/>
      <c r="N2882" s="565"/>
      <c r="O2882" s="565"/>
      <c r="P2882" s="565"/>
    </row>
    <row r="2883" spans="1:16" ht="18">
      <c r="A2883" s="565"/>
      <c r="B2883" s="565"/>
      <c r="C2883" s="565"/>
      <c r="D2883" s="978"/>
      <c r="E2883" s="978"/>
      <c r="F2883" s="981"/>
      <c r="G2883" s="981"/>
      <c r="H2883" s="565"/>
      <c r="I2883" s="565"/>
      <c r="J2883" s="565"/>
      <c r="K2883" s="565"/>
      <c r="L2883" s="565"/>
      <c r="M2883" s="565"/>
      <c r="N2883" s="565"/>
      <c r="O2883" s="565"/>
      <c r="P2883" s="565"/>
    </row>
    <row r="2884" spans="1:16" ht="18">
      <c r="A2884" s="565"/>
      <c r="B2884" s="565"/>
      <c r="C2884" s="565"/>
      <c r="D2884" s="978"/>
      <c r="E2884" s="978"/>
      <c r="F2884" s="981"/>
      <c r="G2884" s="981"/>
      <c r="H2884" s="565"/>
      <c r="I2884" s="565"/>
      <c r="J2884" s="565"/>
      <c r="K2884" s="565"/>
      <c r="L2884" s="565"/>
      <c r="M2884" s="565"/>
      <c r="N2884" s="565"/>
      <c r="O2884" s="565"/>
      <c r="P2884" s="565"/>
    </row>
    <row r="2885" spans="1:16" ht="18">
      <c r="A2885" s="565"/>
      <c r="B2885" s="565"/>
      <c r="C2885" s="565"/>
      <c r="D2885" s="978"/>
      <c r="E2885" s="978"/>
      <c r="F2885" s="981"/>
      <c r="G2885" s="981"/>
      <c r="H2885" s="565"/>
      <c r="I2885" s="565"/>
      <c r="J2885" s="565"/>
      <c r="K2885" s="565"/>
      <c r="L2885" s="565"/>
      <c r="M2885" s="565"/>
      <c r="N2885" s="565"/>
      <c r="O2885" s="565"/>
      <c r="P2885" s="565"/>
    </row>
    <row r="2886" spans="1:16" ht="18">
      <c r="A2886" s="565"/>
      <c r="B2886" s="565"/>
      <c r="C2886" s="565"/>
      <c r="D2886" s="978"/>
      <c r="E2886" s="978"/>
      <c r="F2886" s="981"/>
      <c r="G2886" s="981"/>
      <c r="H2886" s="565"/>
      <c r="I2886" s="565"/>
      <c r="J2886" s="565"/>
      <c r="K2886" s="565"/>
      <c r="L2886" s="565"/>
      <c r="M2886" s="565"/>
      <c r="N2886" s="565"/>
      <c r="O2886" s="565"/>
      <c r="P2886" s="565"/>
    </row>
    <row r="2887" spans="1:16" ht="18">
      <c r="A2887" s="565"/>
      <c r="B2887" s="565"/>
      <c r="C2887" s="565"/>
      <c r="D2887" s="978"/>
      <c r="E2887" s="978"/>
      <c r="F2887" s="981"/>
      <c r="G2887" s="981"/>
      <c r="H2887" s="565"/>
      <c r="I2887" s="565"/>
      <c r="J2887" s="565"/>
      <c r="K2887" s="565"/>
      <c r="L2887" s="565"/>
      <c r="M2887" s="565"/>
      <c r="N2887" s="565"/>
      <c r="O2887" s="565"/>
      <c r="P2887" s="565"/>
    </row>
    <row r="2888" spans="1:16" ht="18">
      <c r="A2888" s="565"/>
      <c r="B2888" s="565"/>
      <c r="C2888" s="565"/>
      <c r="D2888" s="978"/>
      <c r="E2888" s="978"/>
      <c r="F2888" s="981"/>
      <c r="G2888" s="981"/>
      <c r="H2888" s="565"/>
      <c r="I2888" s="565"/>
      <c r="J2888" s="565"/>
      <c r="K2888" s="565"/>
      <c r="L2888" s="565"/>
      <c r="M2888" s="565"/>
      <c r="N2888" s="565"/>
      <c r="O2888" s="565"/>
      <c r="P2888" s="565"/>
    </row>
    <row r="2889" spans="1:16" ht="18">
      <c r="A2889" s="565"/>
      <c r="B2889" s="565"/>
      <c r="C2889" s="565"/>
      <c r="D2889" s="978"/>
      <c r="E2889" s="978"/>
      <c r="F2889" s="981"/>
      <c r="G2889" s="981"/>
      <c r="H2889" s="565"/>
      <c r="I2889" s="565"/>
      <c r="J2889" s="565"/>
      <c r="K2889" s="565"/>
      <c r="L2889" s="565"/>
      <c r="M2889" s="565"/>
      <c r="N2889" s="565"/>
      <c r="O2889" s="565"/>
      <c r="P2889" s="565"/>
    </row>
    <row r="2890" spans="1:16" ht="18">
      <c r="A2890" s="565"/>
      <c r="B2890" s="565"/>
      <c r="C2890" s="565"/>
      <c r="D2890" s="978"/>
      <c r="E2890" s="978"/>
      <c r="F2890" s="981"/>
      <c r="G2890" s="981"/>
      <c r="H2890" s="565"/>
      <c r="I2890" s="565"/>
      <c r="J2890" s="565"/>
      <c r="K2890" s="565"/>
      <c r="L2890" s="565"/>
      <c r="M2890" s="565"/>
      <c r="N2890" s="565"/>
      <c r="O2890" s="565"/>
      <c r="P2890" s="565"/>
    </row>
    <row r="2891" spans="1:16" ht="18">
      <c r="A2891" s="565"/>
      <c r="B2891" s="565"/>
      <c r="C2891" s="565"/>
      <c r="D2891" s="978"/>
      <c r="E2891" s="978"/>
      <c r="F2891" s="981"/>
      <c r="G2891" s="981"/>
      <c r="H2891" s="565"/>
      <c r="I2891" s="565"/>
      <c r="J2891" s="565"/>
      <c r="K2891" s="565"/>
      <c r="L2891" s="565"/>
      <c r="M2891" s="565"/>
      <c r="N2891" s="565"/>
      <c r="O2891" s="565"/>
      <c r="P2891" s="565"/>
    </row>
    <row r="2892" spans="1:16" ht="18">
      <c r="A2892" s="565"/>
      <c r="B2892" s="565"/>
      <c r="C2892" s="565"/>
      <c r="D2892" s="978"/>
      <c r="E2892" s="978"/>
      <c r="F2892" s="981"/>
      <c r="G2892" s="981"/>
      <c r="H2892" s="565"/>
      <c r="I2892" s="565"/>
      <c r="J2892" s="565"/>
      <c r="K2892" s="565"/>
      <c r="L2892" s="565"/>
      <c r="M2892" s="565"/>
      <c r="N2892" s="565"/>
      <c r="O2892" s="565"/>
      <c r="P2892" s="565"/>
    </row>
    <row r="2893" spans="1:16" ht="18">
      <c r="A2893" s="565"/>
      <c r="B2893" s="565"/>
      <c r="C2893" s="565"/>
      <c r="D2893" s="978"/>
      <c r="E2893" s="978"/>
      <c r="F2893" s="981"/>
      <c r="G2893" s="981"/>
      <c r="H2893" s="565"/>
      <c r="I2893" s="565"/>
      <c r="J2893" s="565"/>
      <c r="K2893" s="565"/>
      <c r="L2893" s="565"/>
      <c r="M2893" s="565"/>
      <c r="N2893" s="565"/>
      <c r="O2893" s="565"/>
      <c r="P2893" s="565"/>
    </row>
    <row r="2894" spans="1:16" ht="18">
      <c r="A2894" s="565"/>
      <c r="B2894" s="565"/>
      <c r="C2894" s="565"/>
      <c r="D2894" s="978"/>
      <c r="E2894" s="978"/>
      <c r="F2894" s="981"/>
      <c r="G2894" s="981"/>
      <c r="H2894" s="565"/>
      <c r="I2894" s="565"/>
      <c r="J2894" s="565"/>
      <c r="K2894" s="565"/>
      <c r="L2894" s="565"/>
      <c r="M2894" s="565"/>
      <c r="N2894" s="565"/>
      <c r="O2894" s="565"/>
      <c r="P2894" s="565"/>
    </row>
    <row r="2895" spans="1:16" ht="18">
      <c r="A2895" s="565"/>
      <c r="B2895" s="565"/>
      <c r="C2895" s="565"/>
      <c r="D2895" s="978"/>
      <c r="E2895" s="978"/>
      <c r="F2895" s="981"/>
      <c r="G2895" s="981"/>
      <c r="H2895" s="565"/>
      <c r="I2895" s="565"/>
      <c r="J2895" s="565"/>
      <c r="K2895" s="565"/>
      <c r="L2895" s="565"/>
      <c r="M2895" s="565"/>
      <c r="N2895" s="565"/>
      <c r="O2895" s="565"/>
      <c r="P2895" s="565"/>
    </row>
    <row r="2896" spans="1:16" ht="18">
      <c r="A2896" s="565"/>
      <c r="B2896" s="565"/>
      <c r="C2896" s="565"/>
      <c r="D2896" s="978"/>
      <c r="E2896" s="978"/>
      <c r="F2896" s="981"/>
      <c r="G2896" s="981"/>
      <c r="H2896" s="565"/>
      <c r="I2896" s="565"/>
      <c r="J2896" s="565"/>
      <c r="K2896" s="565"/>
      <c r="L2896" s="565"/>
      <c r="M2896" s="565"/>
      <c r="N2896" s="565"/>
      <c r="O2896" s="565"/>
      <c r="P2896" s="565"/>
    </row>
    <row r="2897" spans="1:16" ht="18">
      <c r="A2897" s="565"/>
      <c r="B2897" s="565"/>
      <c r="C2897" s="565"/>
      <c r="D2897" s="978"/>
      <c r="E2897" s="978"/>
      <c r="F2897" s="981"/>
      <c r="G2897" s="981"/>
      <c r="H2897" s="565"/>
      <c r="I2897" s="565"/>
      <c r="J2897" s="565"/>
      <c r="K2897" s="565"/>
      <c r="L2897" s="565"/>
      <c r="M2897" s="565"/>
      <c r="N2897" s="565"/>
      <c r="O2897" s="565"/>
      <c r="P2897" s="565"/>
    </row>
    <row r="2898" spans="1:16" ht="18">
      <c r="A2898" s="565"/>
      <c r="B2898" s="565"/>
      <c r="C2898" s="565"/>
      <c r="D2898" s="978"/>
      <c r="E2898" s="978"/>
      <c r="F2898" s="981"/>
      <c r="G2898" s="981"/>
      <c r="H2898" s="565"/>
      <c r="I2898" s="565"/>
      <c r="J2898" s="565"/>
      <c r="K2898" s="565"/>
      <c r="L2898" s="565"/>
      <c r="M2898" s="565"/>
      <c r="N2898" s="565"/>
      <c r="O2898" s="565"/>
      <c r="P2898" s="565"/>
    </row>
    <row r="2899" spans="1:16" ht="18">
      <c r="A2899" s="565"/>
      <c r="B2899" s="565"/>
      <c r="C2899" s="565"/>
      <c r="D2899" s="978"/>
      <c r="E2899" s="978"/>
      <c r="F2899" s="981"/>
      <c r="G2899" s="981"/>
      <c r="H2899" s="565"/>
      <c r="I2899" s="565"/>
      <c r="J2899" s="565"/>
      <c r="K2899" s="565"/>
      <c r="L2899" s="565"/>
      <c r="M2899" s="565"/>
      <c r="N2899" s="565"/>
      <c r="O2899" s="565"/>
      <c r="P2899" s="565"/>
    </row>
    <row r="2900" spans="1:16" ht="18">
      <c r="A2900" s="565"/>
      <c r="B2900" s="565"/>
      <c r="C2900" s="565"/>
      <c r="D2900" s="978"/>
      <c r="E2900" s="978"/>
      <c r="F2900" s="981"/>
      <c r="G2900" s="981"/>
      <c r="H2900" s="565"/>
      <c r="I2900" s="565"/>
      <c r="J2900" s="565"/>
      <c r="K2900" s="565"/>
      <c r="L2900" s="565"/>
      <c r="M2900" s="565"/>
      <c r="N2900" s="565"/>
      <c r="O2900" s="565"/>
      <c r="P2900" s="565"/>
    </row>
    <row r="2901" spans="1:16" ht="18">
      <c r="A2901" s="565"/>
      <c r="B2901" s="565"/>
      <c r="C2901" s="565"/>
      <c r="D2901" s="978"/>
      <c r="E2901" s="978"/>
      <c r="F2901" s="981"/>
      <c r="G2901" s="981"/>
      <c r="H2901" s="565"/>
      <c r="I2901" s="565"/>
      <c r="J2901" s="565"/>
      <c r="K2901" s="565"/>
      <c r="L2901" s="565"/>
      <c r="M2901" s="565"/>
      <c r="N2901" s="565"/>
      <c r="O2901" s="565"/>
      <c r="P2901" s="565"/>
    </row>
    <row r="2902" spans="1:16" ht="18">
      <c r="A2902" s="565"/>
      <c r="B2902" s="565"/>
      <c r="C2902" s="565"/>
      <c r="D2902" s="978"/>
      <c r="E2902" s="978"/>
      <c r="F2902" s="981"/>
      <c r="G2902" s="981"/>
      <c r="H2902" s="565"/>
      <c r="I2902" s="565"/>
      <c r="J2902" s="565"/>
      <c r="K2902" s="565"/>
      <c r="L2902" s="565"/>
      <c r="M2902" s="565"/>
      <c r="N2902" s="565"/>
      <c r="O2902" s="565"/>
      <c r="P2902" s="565"/>
    </row>
    <row r="2903" spans="1:16" ht="18">
      <c r="A2903" s="565"/>
      <c r="B2903" s="565"/>
      <c r="C2903" s="565"/>
      <c r="D2903" s="978"/>
      <c r="E2903" s="978"/>
      <c r="F2903" s="981"/>
      <c r="G2903" s="981"/>
      <c r="H2903" s="565"/>
      <c r="I2903" s="565"/>
      <c r="J2903" s="565"/>
      <c r="K2903" s="565"/>
      <c r="L2903" s="565"/>
      <c r="M2903" s="565"/>
      <c r="N2903" s="565"/>
      <c r="O2903" s="565"/>
      <c r="P2903" s="565"/>
    </row>
    <row r="2904" spans="1:16" ht="18">
      <c r="A2904" s="565"/>
      <c r="B2904" s="565"/>
      <c r="C2904" s="565"/>
      <c r="D2904" s="978"/>
      <c r="E2904" s="978"/>
      <c r="F2904" s="981"/>
      <c r="G2904" s="981"/>
      <c r="H2904" s="565"/>
      <c r="I2904" s="565"/>
      <c r="J2904" s="565"/>
      <c r="K2904" s="565"/>
      <c r="L2904" s="565"/>
      <c r="M2904" s="565"/>
      <c r="N2904" s="565"/>
      <c r="O2904" s="565"/>
      <c r="P2904" s="565"/>
    </row>
    <row r="2905" spans="1:16" ht="18">
      <c r="A2905" s="565"/>
      <c r="B2905" s="565"/>
      <c r="C2905" s="565"/>
      <c r="D2905" s="978"/>
      <c r="E2905" s="978"/>
      <c r="F2905" s="981"/>
      <c r="G2905" s="981"/>
      <c r="H2905" s="565"/>
      <c r="I2905" s="565"/>
      <c r="J2905" s="565"/>
      <c r="K2905" s="565"/>
      <c r="L2905" s="565"/>
      <c r="M2905" s="565"/>
      <c r="N2905" s="565"/>
      <c r="O2905" s="565"/>
      <c r="P2905" s="565"/>
    </row>
    <row r="2906" spans="1:16" ht="18">
      <c r="A2906" s="565"/>
      <c r="B2906" s="565"/>
      <c r="C2906" s="565"/>
      <c r="D2906" s="978"/>
      <c r="E2906" s="978"/>
      <c r="F2906" s="981"/>
      <c r="G2906" s="981"/>
      <c r="H2906" s="565"/>
      <c r="I2906" s="565"/>
      <c r="J2906" s="565"/>
      <c r="K2906" s="565"/>
      <c r="L2906" s="565"/>
      <c r="M2906" s="565"/>
      <c r="N2906" s="565"/>
      <c r="O2906" s="565"/>
      <c r="P2906" s="565"/>
    </row>
    <row r="2907" spans="1:16" ht="18">
      <c r="A2907" s="565"/>
      <c r="B2907" s="565"/>
      <c r="C2907" s="565"/>
      <c r="D2907" s="978"/>
      <c r="E2907" s="978"/>
      <c r="F2907" s="981"/>
      <c r="G2907" s="981"/>
      <c r="H2907" s="565"/>
      <c r="I2907" s="565"/>
      <c r="J2907" s="565"/>
      <c r="K2907" s="565"/>
      <c r="L2907" s="565"/>
      <c r="M2907" s="565"/>
      <c r="N2907" s="565"/>
      <c r="O2907" s="565"/>
      <c r="P2907" s="565"/>
    </row>
    <row r="2908" spans="1:16" ht="18">
      <c r="A2908" s="565"/>
      <c r="B2908" s="565"/>
      <c r="C2908" s="565"/>
      <c r="D2908" s="978"/>
      <c r="E2908" s="978"/>
      <c r="F2908" s="981"/>
      <c r="G2908" s="981"/>
      <c r="H2908" s="565"/>
      <c r="I2908" s="565"/>
      <c r="J2908" s="565"/>
      <c r="K2908" s="565"/>
      <c r="L2908" s="565"/>
      <c r="M2908" s="565"/>
      <c r="N2908" s="565"/>
      <c r="O2908" s="565"/>
      <c r="P2908" s="565"/>
    </row>
    <row r="2909" spans="1:16" ht="18">
      <c r="A2909" s="565"/>
      <c r="B2909" s="565"/>
      <c r="C2909" s="565"/>
      <c r="D2909" s="978"/>
      <c r="E2909" s="978"/>
      <c r="F2909" s="981"/>
      <c r="G2909" s="981"/>
      <c r="H2909" s="565"/>
      <c r="I2909" s="565"/>
      <c r="J2909" s="565"/>
      <c r="K2909" s="565"/>
      <c r="L2909" s="565"/>
      <c r="M2909" s="565"/>
      <c r="N2909" s="565"/>
      <c r="O2909" s="565"/>
      <c r="P2909" s="565"/>
    </row>
    <row r="2910" spans="1:16" ht="18">
      <c r="A2910" s="565"/>
      <c r="B2910" s="565"/>
      <c r="C2910" s="565"/>
      <c r="D2910" s="978"/>
      <c r="E2910" s="978"/>
      <c r="F2910" s="981"/>
      <c r="G2910" s="981"/>
      <c r="H2910" s="565"/>
      <c r="I2910" s="565"/>
      <c r="J2910" s="565"/>
      <c r="K2910" s="565"/>
      <c r="L2910" s="565"/>
      <c r="M2910" s="565"/>
      <c r="N2910" s="565"/>
      <c r="O2910" s="565"/>
      <c r="P2910" s="565"/>
    </row>
    <row r="2911" spans="1:16" ht="18">
      <c r="A2911" s="565"/>
      <c r="B2911" s="565"/>
      <c r="C2911" s="565"/>
      <c r="D2911" s="978"/>
      <c r="E2911" s="978"/>
      <c r="F2911" s="981"/>
      <c r="G2911" s="981"/>
      <c r="H2911" s="565"/>
      <c r="I2911" s="565"/>
      <c r="J2911" s="565"/>
      <c r="K2911" s="565"/>
      <c r="L2911" s="565"/>
      <c r="M2911" s="565"/>
      <c r="N2911" s="565"/>
      <c r="O2911" s="565"/>
      <c r="P2911" s="565"/>
    </row>
    <row r="2912" spans="1:16" ht="18">
      <c r="A2912" s="565"/>
      <c r="B2912" s="565"/>
      <c r="C2912" s="565"/>
      <c r="D2912" s="978"/>
      <c r="E2912" s="978"/>
      <c r="F2912" s="981"/>
      <c r="G2912" s="981"/>
      <c r="H2912" s="565"/>
      <c r="I2912" s="565"/>
      <c r="J2912" s="565"/>
      <c r="K2912" s="565"/>
      <c r="L2912" s="565"/>
      <c r="M2912" s="565"/>
      <c r="N2912" s="565"/>
      <c r="O2912" s="565"/>
      <c r="P2912" s="565"/>
    </row>
    <row r="2913" spans="1:16" ht="18">
      <c r="A2913" s="565"/>
      <c r="B2913" s="565"/>
      <c r="C2913" s="565"/>
      <c r="D2913" s="978"/>
      <c r="E2913" s="978"/>
      <c r="F2913" s="981"/>
      <c r="G2913" s="981"/>
      <c r="H2913" s="565"/>
      <c r="I2913" s="565"/>
      <c r="J2913" s="565"/>
      <c r="K2913" s="565"/>
      <c r="L2913" s="565"/>
      <c r="M2913" s="565"/>
      <c r="N2913" s="565"/>
      <c r="O2913" s="565"/>
      <c r="P2913" s="565"/>
    </row>
    <row r="2914" spans="1:16" ht="18">
      <c r="A2914" s="565"/>
      <c r="B2914" s="565"/>
      <c r="C2914" s="565"/>
      <c r="D2914" s="978"/>
      <c r="E2914" s="978"/>
      <c r="F2914" s="981"/>
      <c r="G2914" s="981"/>
      <c r="H2914" s="565"/>
      <c r="I2914" s="565"/>
      <c r="J2914" s="565"/>
      <c r="K2914" s="565"/>
      <c r="L2914" s="565"/>
      <c r="M2914" s="565"/>
      <c r="N2914" s="565"/>
      <c r="O2914" s="565"/>
      <c r="P2914" s="565"/>
    </row>
    <row r="2915" spans="1:16" ht="18">
      <c r="A2915" s="565"/>
      <c r="B2915" s="565"/>
      <c r="C2915" s="565"/>
      <c r="D2915" s="978"/>
      <c r="E2915" s="978"/>
      <c r="F2915" s="981"/>
      <c r="G2915" s="981"/>
      <c r="H2915" s="565"/>
      <c r="I2915" s="565"/>
      <c r="J2915" s="565"/>
      <c r="K2915" s="565"/>
      <c r="L2915" s="565"/>
      <c r="M2915" s="565"/>
      <c r="N2915" s="565"/>
      <c r="O2915" s="565"/>
      <c r="P2915" s="565"/>
    </row>
    <row r="2916" spans="1:16" ht="18">
      <c r="A2916" s="565"/>
      <c r="B2916" s="565"/>
      <c r="C2916" s="565"/>
      <c r="D2916" s="978"/>
      <c r="E2916" s="978"/>
      <c r="F2916" s="981"/>
      <c r="G2916" s="981"/>
      <c r="H2916" s="565"/>
      <c r="I2916" s="565"/>
      <c r="J2916" s="565"/>
      <c r="K2916" s="565"/>
      <c r="L2916" s="565"/>
      <c r="M2916" s="565"/>
      <c r="N2916" s="565"/>
      <c r="O2916" s="565"/>
      <c r="P2916" s="565"/>
    </row>
    <row r="2917" spans="1:16" ht="18">
      <c r="A2917" s="565"/>
      <c r="B2917" s="565"/>
      <c r="C2917" s="565"/>
      <c r="D2917" s="978"/>
      <c r="E2917" s="978"/>
      <c r="F2917" s="981"/>
      <c r="G2917" s="981"/>
      <c r="H2917" s="565"/>
      <c r="I2917" s="565"/>
      <c r="J2917" s="565"/>
      <c r="K2917" s="565"/>
      <c r="L2917" s="565"/>
      <c r="M2917" s="565"/>
      <c r="N2917" s="565"/>
      <c r="O2917" s="565"/>
      <c r="P2917" s="565"/>
    </row>
    <row r="2918" spans="1:16" ht="18">
      <c r="A2918" s="565"/>
      <c r="B2918" s="565"/>
      <c r="C2918" s="565"/>
      <c r="D2918" s="978"/>
      <c r="E2918" s="978"/>
      <c r="F2918" s="981"/>
      <c r="G2918" s="981"/>
      <c r="H2918" s="565"/>
      <c r="I2918" s="565"/>
      <c r="J2918" s="565"/>
      <c r="K2918" s="565"/>
      <c r="L2918" s="565"/>
      <c r="M2918" s="565"/>
      <c r="N2918" s="565"/>
      <c r="O2918" s="565"/>
      <c r="P2918" s="565"/>
    </row>
    <row r="2919" spans="1:16" ht="18">
      <c r="A2919" s="565"/>
      <c r="B2919" s="565"/>
      <c r="C2919" s="565"/>
      <c r="D2919" s="978"/>
      <c r="E2919" s="978"/>
      <c r="F2919" s="981"/>
      <c r="G2919" s="981"/>
      <c r="H2919" s="565"/>
      <c r="I2919" s="565"/>
      <c r="J2919" s="565"/>
      <c r="K2919" s="565"/>
      <c r="L2919" s="565"/>
      <c r="M2919" s="565"/>
      <c r="N2919" s="565"/>
      <c r="O2919" s="565"/>
      <c r="P2919" s="565"/>
    </row>
    <row r="2920" spans="1:16" ht="18">
      <c r="A2920" s="565"/>
      <c r="B2920" s="565"/>
      <c r="C2920" s="565"/>
      <c r="D2920" s="978"/>
      <c r="E2920" s="978"/>
      <c r="F2920" s="981"/>
      <c r="G2920" s="981"/>
      <c r="H2920" s="565"/>
      <c r="I2920" s="565"/>
      <c r="J2920" s="565"/>
      <c r="K2920" s="565"/>
      <c r="L2920" s="565"/>
      <c r="M2920" s="565"/>
      <c r="N2920" s="565"/>
      <c r="O2920" s="565"/>
      <c r="P2920" s="565"/>
    </row>
    <row r="2921" spans="1:16" ht="18">
      <c r="A2921" s="565"/>
      <c r="B2921" s="565"/>
      <c r="C2921" s="565"/>
      <c r="D2921" s="978"/>
      <c r="E2921" s="978"/>
      <c r="F2921" s="981"/>
      <c r="G2921" s="981"/>
      <c r="H2921" s="565"/>
      <c r="I2921" s="565"/>
      <c r="J2921" s="565"/>
      <c r="K2921" s="565"/>
      <c r="L2921" s="565"/>
      <c r="M2921" s="565"/>
      <c r="N2921" s="565"/>
      <c r="O2921" s="565"/>
      <c r="P2921" s="565"/>
    </row>
    <row r="2922" spans="1:16" ht="18">
      <c r="A2922" s="565"/>
      <c r="B2922" s="565"/>
      <c r="C2922" s="565"/>
      <c r="D2922" s="978"/>
      <c r="E2922" s="978"/>
      <c r="F2922" s="981"/>
      <c r="G2922" s="981"/>
      <c r="H2922" s="565"/>
      <c r="I2922" s="565"/>
      <c r="J2922" s="565"/>
      <c r="K2922" s="565"/>
      <c r="L2922" s="565"/>
      <c r="M2922" s="565"/>
      <c r="N2922" s="565"/>
      <c r="O2922" s="565"/>
      <c r="P2922" s="565"/>
    </row>
    <row r="2923" spans="1:16" ht="18">
      <c r="A2923" s="565"/>
      <c r="B2923" s="565"/>
      <c r="C2923" s="565"/>
      <c r="D2923" s="978"/>
      <c r="E2923" s="978"/>
      <c r="F2923" s="981"/>
      <c r="G2923" s="981"/>
      <c r="H2923" s="565"/>
      <c r="I2923" s="565"/>
      <c r="J2923" s="565"/>
      <c r="K2923" s="565"/>
      <c r="L2923" s="565"/>
      <c r="M2923" s="565"/>
      <c r="N2923" s="565"/>
      <c r="O2923" s="565"/>
      <c r="P2923" s="565"/>
    </row>
    <row r="2924" spans="1:16" ht="18">
      <c r="A2924" s="565"/>
      <c r="B2924" s="565"/>
      <c r="C2924" s="565"/>
      <c r="D2924" s="978"/>
      <c r="E2924" s="978"/>
      <c r="F2924" s="981"/>
      <c r="G2924" s="981"/>
      <c r="H2924" s="565"/>
      <c r="I2924" s="565"/>
      <c r="J2924" s="565"/>
      <c r="K2924" s="565"/>
      <c r="L2924" s="565"/>
      <c r="M2924" s="565"/>
      <c r="N2924" s="565"/>
      <c r="O2924" s="565"/>
      <c r="P2924" s="565"/>
    </row>
    <row r="2925" spans="1:16" ht="18">
      <c r="A2925" s="565"/>
      <c r="B2925" s="565"/>
      <c r="C2925" s="565"/>
      <c r="D2925" s="978"/>
      <c r="E2925" s="978"/>
      <c r="F2925" s="981"/>
      <c r="G2925" s="981"/>
      <c r="H2925" s="565"/>
      <c r="I2925" s="565"/>
      <c r="J2925" s="565"/>
      <c r="K2925" s="565"/>
      <c r="L2925" s="565"/>
      <c r="M2925" s="565"/>
      <c r="N2925" s="565"/>
      <c r="O2925" s="565"/>
      <c r="P2925" s="565"/>
    </row>
    <row r="2926" spans="1:16" ht="18">
      <c r="A2926" s="565"/>
      <c r="B2926" s="565"/>
      <c r="C2926" s="565"/>
      <c r="D2926" s="978"/>
      <c r="E2926" s="978"/>
      <c r="F2926" s="981"/>
      <c r="G2926" s="981"/>
      <c r="H2926" s="565"/>
      <c r="I2926" s="565"/>
      <c r="J2926" s="565"/>
      <c r="K2926" s="565"/>
      <c r="L2926" s="565"/>
      <c r="M2926" s="565"/>
      <c r="N2926" s="565"/>
      <c r="O2926" s="565"/>
      <c r="P2926" s="565"/>
    </row>
    <row r="2927" spans="1:16" ht="18">
      <c r="A2927" s="565"/>
      <c r="B2927" s="565"/>
      <c r="C2927" s="565"/>
      <c r="D2927" s="978"/>
      <c r="E2927" s="978"/>
      <c r="F2927" s="981"/>
      <c r="G2927" s="981"/>
      <c r="H2927" s="565"/>
      <c r="I2927" s="565"/>
      <c r="J2927" s="565"/>
      <c r="K2927" s="565"/>
      <c r="L2927" s="565"/>
      <c r="M2927" s="565"/>
      <c r="N2927" s="565"/>
      <c r="O2927" s="565"/>
      <c r="P2927" s="565"/>
    </row>
    <row r="2928" spans="1:16" ht="18">
      <c r="A2928" s="565"/>
      <c r="B2928" s="565"/>
      <c r="C2928" s="565"/>
      <c r="D2928" s="978"/>
      <c r="E2928" s="978"/>
      <c r="F2928" s="981"/>
      <c r="G2928" s="981"/>
      <c r="H2928" s="565"/>
      <c r="I2928" s="565"/>
      <c r="J2928" s="565"/>
      <c r="K2928" s="565"/>
      <c r="L2928" s="565"/>
      <c r="M2928" s="565"/>
      <c r="N2928" s="565"/>
      <c r="O2928" s="565"/>
      <c r="P2928" s="565"/>
    </row>
    <row r="2929" spans="1:16" ht="18">
      <c r="A2929" s="565"/>
      <c r="B2929" s="565"/>
      <c r="C2929" s="565"/>
      <c r="D2929" s="978"/>
      <c r="E2929" s="978"/>
      <c r="F2929" s="981"/>
      <c r="G2929" s="981"/>
      <c r="H2929" s="565"/>
      <c r="I2929" s="565"/>
      <c r="J2929" s="565"/>
      <c r="K2929" s="565"/>
      <c r="L2929" s="565"/>
      <c r="M2929" s="565"/>
      <c r="N2929" s="565"/>
      <c r="O2929" s="565"/>
      <c r="P2929" s="565"/>
    </row>
    <row r="2930" spans="1:16" ht="18">
      <c r="A2930" s="565"/>
      <c r="B2930" s="565"/>
      <c r="C2930" s="565"/>
      <c r="D2930" s="978"/>
      <c r="E2930" s="978"/>
      <c r="F2930" s="981"/>
      <c r="G2930" s="981"/>
      <c r="H2930" s="565"/>
      <c r="I2930" s="565"/>
      <c r="J2930" s="565"/>
      <c r="K2930" s="565"/>
      <c r="L2930" s="565"/>
      <c r="M2930" s="565"/>
      <c r="N2930" s="565"/>
      <c r="O2930" s="565"/>
      <c r="P2930" s="565"/>
    </row>
    <row r="2931" spans="1:16" ht="18">
      <c r="A2931" s="565"/>
      <c r="B2931" s="565"/>
      <c r="C2931" s="565"/>
      <c r="D2931" s="978"/>
      <c r="E2931" s="978"/>
      <c r="F2931" s="981"/>
      <c r="G2931" s="981"/>
      <c r="H2931" s="565"/>
      <c r="I2931" s="565"/>
      <c r="J2931" s="565"/>
      <c r="K2931" s="565"/>
      <c r="L2931" s="565"/>
      <c r="M2931" s="565"/>
      <c r="N2931" s="565"/>
      <c r="O2931" s="565"/>
      <c r="P2931" s="565"/>
    </row>
    <row r="2932" spans="1:16" ht="18">
      <c r="A2932" s="565"/>
      <c r="B2932" s="565"/>
      <c r="C2932" s="565"/>
      <c r="D2932" s="978"/>
      <c r="E2932" s="978"/>
      <c r="F2932" s="981"/>
      <c r="G2932" s="981"/>
      <c r="H2932" s="565"/>
      <c r="I2932" s="565"/>
      <c r="J2932" s="565"/>
      <c r="K2932" s="565"/>
      <c r="L2932" s="565"/>
      <c r="M2932" s="565"/>
      <c r="N2932" s="565"/>
      <c r="O2932" s="565"/>
      <c r="P2932" s="565"/>
    </row>
    <row r="2933" spans="1:16" ht="18">
      <c r="A2933" s="565"/>
      <c r="B2933" s="565"/>
      <c r="C2933" s="565"/>
      <c r="D2933" s="978"/>
      <c r="E2933" s="978"/>
      <c r="F2933" s="981"/>
      <c r="G2933" s="981"/>
      <c r="H2933" s="565"/>
      <c r="I2933" s="565"/>
      <c r="J2933" s="565"/>
      <c r="K2933" s="565"/>
      <c r="L2933" s="565"/>
      <c r="M2933" s="565"/>
      <c r="N2933" s="565"/>
      <c r="O2933" s="565"/>
      <c r="P2933" s="565"/>
    </row>
    <row r="2934" spans="1:16" ht="18">
      <c r="A2934" s="565"/>
      <c r="B2934" s="565"/>
      <c r="C2934" s="565"/>
      <c r="D2934" s="978"/>
      <c r="E2934" s="978"/>
      <c r="F2934" s="981"/>
      <c r="G2934" s="981"/>
      <c r="H2934" s="565"/>
      <c r="I2934" s="565"/>
      <c r="J2934" s="565"/>
      <c r="K2934" s="565"/>
      <c r="L2934" s="565"/>
      <c r="M2934" s="565"/>
      <c r="N2934" s="565"/>
      <c r="O2934" s="565"/>
      <c r="P2934" s="565"/>
    </row>
    <row r="2935" spans="1:16" ht="18">
      <c r="A2935" s="565"/>
      <c r="B2935" s="565"/>
      <c r="C2935" s="565"/>
      <c r="D2935" s="978"/>
      <c r="E2935" s="978"/>
      <c r="F2935" s="981"/>
      <c r="G2935" s="981"/>
      <c r="H2935" s="565"/>
      <c r="I2935" s="565"/>
      <c r="J2935" s="565"/>
      <c r="K2935" s="565"/>
      <c r="L2935" s="565"/>
      <c r="M2935" s="565"/>
      <c r="N2935" s="565"/>
      <c r="O2935" s="565"/>
      <c r="P2935" s="565"/>
    </row>
    <row r="2936" spans="1:16" ht="18">
      <c r="A2936" s="565"/>
      <c r="B2936" s="565"/>
      <c r="C2936" s="565"/>
      <c r="D2936" s="978"/>
      <c r="E2936" s="978"/>
      <c r="F2936" s="981"/>
      <c r="G2936" s="981"/>
      <c r="H2936" s="565"/>
      <c r="I2936" s="565"/>
      <c r="J2936" s="565"/>
      <c r="K2936" s="565"/>
      <c r="L2936" s="565"/>
      <c r="M2936" s="565"/>
      <c r="N2936" s="565"/>
      <c r="O2936" s="565"/>
      <c r="P2936" s="565"/>
    </row>
    <row r="2937" spans="1:16" ht="18">
      <c r="A2937" s="565"/>
      <c r="B2937" s="565"/>
      <c r="C2937" s="565"/>
      <c r="D2937" s="978"/>
      <c r="E2937" s="978"/>
      <c r="F2937" s="981"/>
      <c r="G2937" s="981"/>
      <c r="H2937" s="565"/>
      <c r="I2937" s="565"/>
      <c r="J2937" s="565"/>
      <c r="K2937" s="565"/>
      <c r="L2937" s="565"/>
      <c r="M2937" s="565"/>
      <c r="N2937" s="565"/>
      <c r="O2937" s="565"/>
      <c r="P2937" s="565"/>
    </row>
    <row r="2938" spans="1:16" ht="18">
      <c r="A2938" s="565"/>
      <c r="B2938" s="565"/>
      <c r="C2938" s="565"/>
      <c r="D2938" s="978"/>
      <c r="E2938" s="978"/>
      <c r="F2938" s="981"/>
      <c r="G2938" s="981"/>
      <c r="H2938" s="565"/>
      <c r="I2938" s="565"/>
      <c r="J2938" s="565"/>
      <c r="K2938" s="565"/>
      <c r="L2938" s="565"/>
      <c r="M2938" s="565"/>
      <c r="N2938" s="565"/>
      <c r="O2938" s="565"/>
      <c r="P2938" s="565"/>
    </row>
    <row r="2939" spans="1:16" ht="18">
      <c r="A2939" s="565"/>
      <c r="B2939" s="565"/>
      <c r="C2939" s="565"/>
      <c r="D2939" s="978"/>
      <c r="E2939" s="978"/>
      <c r="F2939" s="981"/>
      <c r="G2939" s="981"/>
      <c r="H2939" s="565"/>
      <c r="I2939" s="565"/>
      <c r="J2939" s="565"/>
      <c r="K2939" s="565"/>
      <c r="L2939" s="565"/>
      <c r="M2939" s="565"/>
      <c r="N2939" s="565"/>
      <c r="O2939" s="565"/>
      <c r="P2939" s="565"/>
    </row>
    <row r="2940" spans="1:16" ht="18">
      <c r="A2940" s="565"/>
      <c r="B2940" s="565"/>
      <c r="C2940" s="565"/>
      <c r="D2940" s="978"/>
      <c r="E2940" s="978"/>
      <c r="F2940" s="981"/>
      <c r="G2940" s="981"/>
      <c r="H2940" s="565"/>
      <c r="I2940" s="565"/>
      <c r="J2940" s="565"/>
      <c r="K2940" s="565"/>
      <c r="L2940" s="565"/>
      <c r="M2940" s="565"/>
      <c r="N2940" s="565"/>
      <c r="O2940" s="565"/>
      <c r="P2940" s="565"/>
    </row>
    <row r="2941" spans="1:16" ht="18">
      <c r="A2941" s="565"/>
      <c r="B2941" s="565"/>
      <c r="C2941" s="565"/>
      <c r="D2941" s="978"/>
      <c r="E2941" s="978"/>
      <c r="F2941" s="981"/>
      <c r="G2941" s="981"/>
      <c r="H2941" s="565"/>
      <c r="I2941" s="565"/>
      <c r="J2941" s="565"/>
      <c r="K2941" s="565"/>
      <c r="L2941" s="565"/>
      <c r="M2941" s="565"/>
      <c r="N2941" s="565"/>
      <c r="O2941" s="565"/>
      <c r="P2941" s="565"/>
    </row>
    <row r="2942" spans="1:16" ht="18">
      <c r="A2942" s="565"/>
      <c r="B2942" s="565"/>
      <c r="C2942" s="565"/>
      <c r="D2942" s="978"/>
      <c r="E2942" s="978"/>
      <c r="F2942" s="981"/>
      <c r="G2942" s="981"/>
      <c r="H2942" s="565"/>
      <c r="I2942" s="565"/>
      <c r="J2942" s="565"/>
      <c r="K2942" s="565"/>
      <c r="L2942" s="565"/>
      <c r="M2942" s="565"/>
      <c r="N2942" s="565"/>
      <c r="O2942" s="565"/>
      <c r="P2942" s="565"/>
    </row>
    <row r="2943" spans="1:16" ht="18">
      <c r="A2943" s="565"/>
      <c r="B2943" s="565"/>
      <c r="C2943" s="565"/>
      <c r="D2943" s="978"/>
      <c r="E2943" s="978"/>
      <c r="F2943" s="981"/>
      <c r="G2943" s="981"/>
      <c r="H2943" s="565"/>
      <c r="I2943" s="565"/>
      <c r="J2943" s="565"/>
      <c r="K2943" s="565"/>
      <c r="L2943" s="565"/>
      <c r="M2943" s="565"/>
      <c r="N2943" s="565"/>
      <c r="O2943" s="565"/>
      <c r="P2943" s="565"/>
    </row>
    <row r="2944" spans="1:16" ht="18">
      <c r="A2944" s="565"/>
      <c r="B2944" s="565"/>
      <c r="C2944" s="565"/>
      <c r="D2944" s="978"/>
      <c r="E2944" s="978"/>
      <c r="F2944" s="981"/>
      <c r="G2944" s="981"/>
      <c r="H2944" s="565"/>
      <c r="I2944" s="565"/>
      <c r="J2944" s="565"/>
      <c r="K2944" s="565"/>
      <c r="L2944" s="565"/>
      <c r="M2944" s="565"/>
      <c r="N2944" s="565"/>
      <c r="O2944" s="565"/>
      <c r="P2944" s="565"/>
    </row>
    <row r="2945" spans="1:16" ht="18">
      <c r="A2945" s="565"/>
      <c r="B2945" s="565"/>
      <c r="C2945" s="565"/>
      <c r="D2945" s="978"/>
      <c r="E2945" s="978"/>
      <c r="F2945" s="981"/>
      <c r="G2945" s="981"/>
      <c r="H2945" s="565"/>
      <c r="I2945" s="565"/>
      <c r="J2945" s="565"/>
      <c r="K2945" s="565"/>
      <c r="L2945" s="565"/>
      <c r="M2945" s="565"/>
      <c r="N2945" s="565"/>
      <c r="O2945" s="565"/>
      <c r="P2945" s="565"/>
    </row>
    <row r="2946" spans="1:16" ht="18">
      <c r="A2946" s="565"/>
      <c r="B2946" s="565"/>
      <c r="C2946" s="565"/>
      <c r="D2946" s="978"/>
      <c r="E2946" s="978"/>
      <c r="F2946" s="981"/>
      <c r="G2946" s="981"/>
      <c r="H2946" s="565"/>
      <c r="I2946" s="565"/>
      <c r="J2946" s="565"/>
      <c r="K2946" s="565"/>
      <c r="L2946" s="565"/>
      <c r="M2946" s="565"/>
      <c r="N2946" s="565"/>
      <c r="O2946" s="565"/>
      <c r="P2946" s="565"/>
    </row>
    <row r="2947" spans="1:16" ht="18">
      <c r="A2947" s="565"/>
      <c r="B2947" s="565"/>
      <c r="C2947" s="565"/>
      <c r="D2947" s="978"/>
      <c r="E2947" s="978"/>
      <c r="F2947" s="981"/>
      <c r="G2947" s="981"/>
      <c r="H2947" s="565"/>
      <c r="I2947" s="565"/>
      <c r="J2947" s="565"/>
      <c r="K2947" s="565"/>
      <c r="L2947" s="565"/>
      <c r="M2947" s="565"/>
      <c r="N2947" s="565"/>
      <c r="O2947" s="565"/>
      <c r="P2947" s="565"/>
    </row>
    <row r="2948" spans="1:16" ht="18">
      <c r="A2948" s="565"/>
      <c r="B2948" s="565"/>
      <c r="C2948" s="565"/>
      <c r="D2948" s="978"/>
      <c r="E2948" s="978"/>
      <c r="F2948" s="981"/>
      <c r="G2948" s="981"/>
      <c r="H2948" s="565"/>
      <c r="I2948" s="565"/>
      <c r="J2948" s="565"/>
      <c r="K2948" s="565"/>
      <c r="L2948" s="565"/>
      <c r="M2948" s="565"/>
      <c r="N2948" s="565"/>
      <c r="O2948" s="565"/>
      <c r="P2948" s="565"/>
    </row>
    <row r="2949" spans="1:16" ht="18">
      <c r="A2949" s="565"/>
      <c r="B2949" s="565"/>
      <c r="C2949" s="565"/>
      <c r="D2949" s="978"/>
      <c r="E2949" s="978"/>
      <c r="F2949" s="981"/>
      <c r="G2949" s="981"/>
      <c r="H2949" s="565"/>
      <c r="I2949" s="565"/>
      <c r="J2949" s="565"/>
      <c r="K2949" s="565"/>
      <c r="L2949" s="565"/>
      <c r="M2949" s="565"/>
      <c r="N2949" s="565"/>
      <c r="O2949" s="565"/>
      <c r="P2949" s="565"/>
    </row>
    <row r="2950" spans="1:16" ht="18">
      <c r="A2950" s="565"/>
      <c r="B2950" s="565"/>
      <c r="C2950" s="565"/>
      <c r="D2950" s="978"/>
      <c r="E2950" s="978"/>
      <c r="F2950" s="981"/>
      <c r="G2950" s="981"/>
      <c r="H2950" s="565"/>
      <c r="I2950" s="565"/>
      <c r="J2950" s="565"/>
      <c r="K2950" s="565"/>
      <c r="L2950" s="565"/>
      <c r="M2950" s="565"/>
      <c r="N2950" s="565"/>
      <c r="O2950" s="565"/>
      <c r="P2950" s="565"/>
    </row>
    <row r="2951" spans="1:16" ht="18">
      <c r="A2951" s="565"/>
      <c r="B2951" s="565"/>
      <c r="C2951" s="565"/>
      <c r="D2951" s="978"/>
      <c r="E2951" s="978"/>
      <c r="F2951" s="981"/>
      <c r="G2951" s="981"/>
      <c r="H2951" s="565"/>
      <c r="I2951" s="565"/>
      <c r="J2951" s="565"/>
      <c r="K2951" s="565"/>
      <c r="L2951" s="565"/>
      <c r="M2951" s="565"/>
      <c r="N2951" s="565"/>
      <c r="O2951" s="565"/>
      <c r="P2951" s="565"/>
    </row>
    <row r="2952" spans="1:16" ht="18">
      <c r="A2952" s="565"/>
      <c r="B2952" s="565"/>
      <c r="C2952" s="565"/>
      <c r="D2952" s="978"/>
      <c r="E2952" s="978"/>
      <c r="F2952" s="981"/>
      <c r="G2952" s="981"/>
      <c r="H2952" s="565"/>
      <c r="I2952" s="565"/>
      <c r="J2952" s="565"/>
      <c r="K2952" s="565"/>
      <c r="L2952" s="565"/>
      <c r="M2952" s="565"/>
      <c r="N2952" s="565"/>
      <c r="O2952" s="565"/>
      <c r="P2952" s="565"/>
    </row>
    <row r="2953" spans="1:16" ht="18">
      <c r="A2953" s="565"/>
      <c r="B2953" s="565"/>
      <c r="C2953" s="565"/>
      <c r="D2953" s="978"/>
      <c r="E2953" s="978"/>
      <c r="F2953" s="981"/>
      <c r="G2953" s="981"/>
      <c r="H2953" s="565"/>
      <c r="I2953" s="565"/>
      <c r="J2953" s="565"/>
      <c r="K2953" s="565"/>
      <c r="L2953" s="565"/>
      <c r="M2953" s="565"/>
      <c r="N2953" s="565"/>
      <c r="O2953" s="565"/>
      <c r="P2953" s="565"/>
    </row>
    <row r="2954" spans="1:16" ht="18">
      <c r="A2954" s="565"/>
      <c r="B2954" s="565"/>
      <c r="C2954" s="565"/>
      <c r="D2954" s="978"/>
      <c r="E2954" s="978"/>
      <c r="F2954" s="981"/>
      <c r="G2954" s="981"/>
      <c r="H2954" s="565"/>
      <c r="I2954" s="565"/>
      <c r="J2954" s="565"/>
      <c r="K2954" s="565"/>
      <c r="L2954" s="565"/>
      <c r="M2954" s="565"/>
      <c r="N2954" s="565"/>
      <c r="O2954" s="565"/>
      <c r="P2954" s="565"/>
    </row>
    <row r="2955" spans="1:16" ht="18">
      <c r="A2955" s="565"/>
      <c r="B2955" s="565"/>
      <c r="C2955" s="565"/>
      <c r="D2955" s="978"/>
      <c r="E2955" s="978"/>
      <c r="F2955" s="981"/>
      <c r="G2955" s="981"/>
      <c r="H2955" s="565"/>
      <c r="I2955" s="565"/>
      <c r="J2955" s="565"/>
      <c r="K2955" s="565"/>
      <c r="L2955" s="565"/>
      <c r="M2955" s="565"/>
      <c r="N2955" s="565"/>
      <c r="O2955" s="565"/>
      <c r="P2955" s="565"/>
    </row>
    <row r="2956" spans="1:16" ht="18">
      <c r="A2956" s="565"/>
      <c r="B2956" s="565"/>
      <c r="C2956" s="565"/>
      <c r="D2956" s="978"/>
      <c r="E2956" s="978"/>
      <c r="F2956" s="981"/>
      <c r="G2956" s="981"/>
      <c r="H2956" s="565"/>
      <c r="I2956" s="565"/>
      <c r="J2956" s="565"/>
      <c r="K2956" s="565"/>
      <c r="L2956" s="565"/>
      <c r="M2956" s="565"/>
      <c r="N2956" s="565"/>
      <c r="O2956" s="565"/>
      <c r="P2956" s="565"/>
    </row>
    <row r="2957" spans="1:16" ht="18">
      <c r="A2957" s="565"/>
      <c r="B2957" s="565"/>
      <c r="C2957" s="565"/>
      <c r="D2957" s="978"/>
      <c r="E2957" s="978"/>
      <c r="F2957" s="981"/>
      <c r="G2957" s="981"/>
      <c r="H2957" s="565"/>
      <c r="I2957" s="565"/>
      <c r="J2957" s="565"/>
      <c r="K2957" s="565"/>
      <c r="L2957" s="565"/>
      <c r="M2957" s="565"/>
      <c r="N2957" s="565"/>
      <c r="O2957" s="565"/>
      <c r="P2957" s="565"/>
    </row>
    <row r="2958" spans="1:16" ht="18">
      <c r="A2958" s="565"/>
      <c r="B2958" s="565"/>
      <c r="C2958" s="565"/>
      <c r="D2958" s="978"/>
      <c r="E2958" s="978"/>
      <c r="F2958" s="981"/>
      <c r="G2958" s="981"/>
      <c r="H2958" s="565"/>
      <c r="I2958" s="565"/>
      <c r="J2958" s="565"/>
      <c r="K2958" s="565"/>
      <c r="L2958" s="565"/>
      <c r="M2958" s="565"/>
      <c r="N2958" s="565"/>
      <c r="O2958" s="565"/>
      <c r="P2958" s="565"/>
    </row>
    <row r="2959" spans="1:16" ht="18">
      <c r="A2959" s="565"/>
      <c r="B2959" s="565"/>
      <c r="C2959" s="565"/>
      <c r="D2959" s="978"/>
      <c r="E2959" s="978"/>
      <c r="F2959" s="981"/>
      <c r="G2959" s="981"/>
      <c r="H2959" s="565"/>
      <c r="I2959" s="565"/>
      <c r="J2959" s="565"/>
      <c r="K2959" s="565"/>
      <c r="L2959" s="565"/>
      <c r="M2959" s="565"/>
      <c r="N2959" s="565"/>
      <c r="O2959" s="565"/>
      <c r="P2959" s="565"/>
    </row>
    <row r="2960" spans="1:16" ht="18">
      <c r="A2960" s="565"/>
      <c r="B2960" s="565"/>
      <c r="C2960" s="565"/>
      <c r="D2960" s="978"/>
      <c r="E2960" s="978"/>
      <c r="F2960" s="981"/>
      <c r="G2960" s="981"/>
      <c r="H2960" s="565"/>
      <c r="I2960" s="565"/>
      <c r="J2960" s="565"/>
      <c r="K2960" s="565"/>
      <c r="L2960" s="565"/>
      <c r="M2960" s="565"/>
      <c r="N2960" s="565"/>
      <c r="O2960" s="565"/>
      <c r="P2960" s="565"/>
    </row>
    <row r="2961" spans="1:16" ht="18">
      <c r="A2961" s="565"/>
      <c r="B2961" s="565"/>
      <c r="C2961" s="565"/>
      <c r="D2961" s="978"/>
      <c r="E2961" s="978"/>
      <c r="F2961" s="981"/>
      <c r="G2961" s="981"/>
      <c r="H2961" s="565"/>
      <c r="I2961" s="565"/>
      <c r="J2961" s="565"/>
      <c r="K2961" s="565"/>
      <c r="L2961" s="565"/>
      <c r="M2961" s="565"/>
      <c r="N2961" s="565"/>
      <c r="O2961" s="565"/>
      <c r="P2961" s="565"/>
    </row>
    <row r="2962" spans="1:16" ht="18">
      <c r="A2962" s="565"/>
      <c r="B2962" s="565"/>
      <c r="C2962" s="565"/>
      <c r="D2962" s="978"/>
      <c r="E2962" s="978"/>
      <c r="F2962" s="981"/>
      <c r="G2962" s="981"/>
      <c r="H2962" s="565"/>
      <c r="I2962" s="565"/>
      <c r="J2962" s="565"/>
      <c r="K2962" s="565"/>
      <c r="L2962" s="565"/>
      <c r="M2962" s="565"/>
      <c r="N2962" s="565"/>
      <c r="O2962" s="565"/>
      <c r="P2962" s="565"/>
    </row>
    <row r="2963" spans="1:16" ht="18">
      <c r="A2963" s="565"/>
      <c r="B2963" s="565"/>
      <c r="C2963" s="565"/>
      <c r="D2963" s="978"/>
      <c r="E2963" s="978"/>
      <c r="F2963" s="981"/>
      <c r="G2963" s="981"/>
      <c r="H2963" s="565"/>
      <c r="I2963" s="565"/>
      <c r="J2963" s="565"/>
      <c r="K2963" s="565"/>
      <c r="L2963" s="565"/>
      <c r="M2963" s="565"/>
      <c r="N2963" s="565"/>
      <c r="O2963" s="565"/>
      <c r="P2963" s="565"/>
    </row>
    <row r="2964" spans="1:16" ht="18">
      <c r="A2964" s="565"/>
      <c r="B2964" s="565"/>
      <c r="C2964" s="565"/>
      <c r="D2964" s="978"/>
      <c r="E2964" s="978"/>
      <c r="F2964" s="981"/>
      <c r="G2964" s="981"/>
      <c r="H2964" s="565"/>
      <c r="I2964" s="565"/>
      <c r="J2964" s="565"/>
      <c r="K2964" s="565"/>
      <c r="L2964" s="565"/>
      <c r="M2964" s="565"/>
      <c r="N2964" s="565"/>
      <c r="O2964" s="565"/>
      <c r="P2964" s="565"/>
    </row>
    <row r="2965" spans="1:16" ht="18">
      <c r="A2965" s="565"/>
      <c r="B2965" s="565"/>
      <c r="C2965" s="565"/>
      <c r="D2965" s="978"/>
      <c r="E2965" s="978"/>
      <c r="F2965" s="981"/>
      <c r="G2965" s="981"/>
      <c r="H2965" s="565"/>
      <c r="I2965" s="565"/>
      <c r="J2965" s="565"/>
      <c r="K2965" s="565"/>
      <c r="L2965" s="565"/>
      <c r="M2965" s="565"/>
      <c r="N2965" s="565"/>
      <c r="O2965" s="565"/>
      <c r="P2965" s="565"/>
    </row>
    <row r="2966" spans="1:16" ht="18">
      <c r="A2966" s="565"/>
      <c r="B2966" s="565"/>
      <c r="C2966" s="565"/>
      <c r="D2966" s="978"/>
      <c r="E2966" s="978"/>
      <c r="F2966" s="981"/>
      <c r="G2966" s="981"/>
      <c r="H2966" s="565"/>
      <c r="I2966" s="565"/>
      <c r="J2966" s="565"/>
      <c r="K2966" s="565"/>
      <c r="L2966" s="565"/>
      <c r="M2966" s="565"/>
      <c r="N2966" s="565"/>
      <c r="O2966" s="565"/>
      <c r="P2966" s="565"/>
    </row>
    <row r="2967" spans="1:16" ht="18">
      <c r="A2967" s="565"/>
      <c r="B2967" s="565"/>
      <c r="C2967" s="565"/>
      <c r="D2967" s="978"/>
      <c r="E2967" s="978"/>
      <c r="F2967" s="981"/>
      <c r="G2967" s="981"/>
      <c r="H2967" s="565"/>
      <c r="I2967" s="565"/>
      <c r="J2967" s="565"/>
      <c r="K2967" s="565"/>
      <c r="L2967" s="565"/>
      <c r="M2967" s="565"/>
      <c r="N2967" s="565"/>
      <c r="O2967" s="565"/>
      <c r="P2967" s="565"/>
    </row>
    <row r="2968" spans="1:16" ht="18">
      <c r="A2968" s="565"/>
      <c r="B2968" s="565"/>
      <c r="C2968" s="565"/>
      <c r="D2968" s="978"/>
      <c r="E2968" s="978"/>
      <c r="F2968" s="981"/>
      <c r="G2968" s="981"/>
      <c r="H2968" s="565"/>
      <c r="I2968" s="565"/>
      <c r="J2968" s="565"/>
      <c r="K2968" s="565"/>
      <c r="L2968" s="565"/>
      <c r="M2968" s="565"/>
      <c r="N2968" s="565"/>
      <c r="O2968" s="565"/>
      <c r="P2968" s="565"/>
    </row>
    <row r="2969" spans="1:16" ht="18">
      <c r="A2969" s="565"/>
      <c r="B2969" s="565"/>
      <c r="C2969" s="565"/>
      <c r="D2969" s="978"/>
      <c r="E2969" s="978"/>
      <c r="F2969" s="981"/>
      <c r="G2969" s="981"/>
      <c r="H2969" s="565"/>
      <c r="I2969" s="565"/>
      <c r="J2969" s="565"/>
      <c r="K2969" s="565"/>
      <c r="L2969" s="565"/>
      <c r="M2969" s="565"/>
      <c r="N2969" s="565"/>
      <c r="O2969" s="565"/>
      <c r="P2969" s="565"/>
    </row>
    <row r="2970" spans="1:16" ht="18">
      <c r="A2970" s="565"/>
      <c r="B2970" s="565"/>
      <c r="C2970" s="565"/>
      <c r="D2970" s="978"/>
      <c r="E2970" s="978"/>
      <c r="F2970" s="981"/>
      <c r="G2970" s="981"/>
      <c r="H2970" s="565"/>
      <c r="I2970" s="565"/>
      <c r="J2970" s="565"/>
      <c r="K2970" s="565"/>
      <c r="L2970" s="565"/>
      <c r="M2970" s="565"/>
      <c r="N2970" s="565"/>
      <c r="O2970" s="565"/>
      <c r="P2970" s="565"/>
    </row>
    <row r="2971" spans="1:16" ht="18">
      <c r="A2971" s="565"/>
      <c r="B2971" s="565"/>
      <c r="C2971" s="565"/>
      <c r="D2971" s="978"/>
      <c r="E2971" s="978"/>
      <c r="F2971" s="981"/>
      <c r="G2971" s="981"/>
      <c r="H2971" s="565"/>
      <c r="I2971" s="565"/>
      <c r="J2971" s="565"/>
      <c r="K2971" s="565"/>
      <c r="L2971" s="565"/>
      <c r="M2971" s="565"/>
      <c r="N2971" s="565"/>
      <c r="O2971" s="565"/>
      <c r="P2971" s="565"/>
    </row>
    <row r="2972" spans="1:16" ht="18">
      <c r="A2972" s="565"/>
      <c r="B2972" s="565"/>
      <c r="C2972" s="565"/>
      <c r="D2972" s="978"/>
      <c r="E2972" s="978"/>
      <c r="F2972" s="981"/>
      <c r="G2972" s="981"/>
      <c r="H2972" s="565"/>
      <c r="I2972" s="565"/>
      <c r="J2972" s="565"/>
      <c r="K2972" s="565"/>
      <c r="L2972" s="565"/>
      <c r="M2972" s="565"/>
      <c r="N2972" s="565"/>
      <c r="O2972" s="565"/>
      <c r="P2972" s="565"/>
    </row>
    <row r="2973" spans="1:16" ht="18">
      <c r="A2973" s="565"/>
      <c r="B2973" s="565"/>
      <c r="C2973" s="565"/>
      <c r="D2973" s="978"/>
      <c r="E2973" s="978"/>
      <c r="F2973" s="981"/>
      <c r="G2973" s="981"/>
      <c r="H2973" s="565"/>
      <c r="I2973" s="565"/>
      <c r="J2973" s="565"/>
      <c r="K2973" s="565"/>
      <c r="L2973" s="565"/>
      <c r="M2973" s="565"/>
      <c r="N2973" s="565"/>
      <c r="O2973" s="565"/>
      <c r="P2973" s="565"/>
    </row>
    <row r="2974" spans="1:16" ht="18">
      <c r="A2974" s="565"/>
      <c r="B2974" s="565"/>
      <c r="C2974" s="565"/>
      <c r="D2974" s="978"/>
      <c r="E2974" s="978"/>
      <c r="F2974" s="981"/>
      <c r="G2974" s="981"/>
      <c r="H2974" s="565"/>
      <c r="I2974" s="565"/>
      <c r="J2974" s="565"/>
      <c r="K2974" s="565"/>
      <c r="L2974" s="565"/>
      <c r="M2974" s="565"/>
      <c r="N2974" s="565"/>
      <c r="O2974" s="565"/>
      <c r="P2974" s="565"/>
    </row>
    <row r="2975" spans="1:16" ht="18">
      <c r="A2975" s="565"/>
      <c r="B2975" s="565"/>
      <c r="C2975" s="565"/>
      <c r="D2975" s="978"/>
      <c r="E2975" s="978"/>
      <c r="F2975" s="981"/>
      <c r="G2975" s="981"/>
      <c r="H2975" s="565"/>
      <c r="I2975" s="565"/>
      <c r="J2975" s="565"/>
      <c r="K2975" s="565"/>
      <c r="L2975" s="565"/>
      <c r="M2975" s="565"/>
      <c r="N2975" s="565"/>
      <c r="O2975" s="565"/>
      <c r="P2975" s="565"/>
    </row>
    <row r="2976" spans="1:16" ht="18">
      <c r="A2976" s="565"/>
      <c r="B2976" s="565"/>
      <c r="C2976" s="565"/>
      <c r="D2976" s="978"/>
      <c r="E2976" s="978"/>
      <c r="F2976" s="981"/>
      <c r="G2976" s="981"/>
      <c r="H2976" s="565"/>
      <c r="I2976" s="565"/>
      <c r="J2976" s="565"/>
      <c r="K2976" s="565"/>
      <c r="L2976" s="565"/>
      <c r="M2976" s="565"/>
      <c r="N2976" s="565"/>
      <c r="O2976" s="565"/>
      <c r="P2976" s="565"/>
    </row>
    <row r="2977" spans="1:16" ht="18">
      <c r="A2977" s="565"/>
      <c r="B2977" s="565"/>
      <c r="C2977" s="565"/>
      <c r="D2977" s="978"/>
      <c r="E2977" s="978"/>
      <c r="F2977" s="981"/>
      <c r="G2977" s="981"/>
      <c r="H2977" s="565"/>
      <c r="I2977" s="565"/>
      <c r="J2977" s="565"/>
      <c r="K2977" s="565"/>
      <c r="L2977" s="565"/>
      <c r="M2977" s="565"/>
      <c r="N2977" s="565"/>
      <c r="O2977" s="565"/>
      <c r="P2977" s="565"/>
    </row>
    <row r="2978" spans="1:16" ht="18">
      <c r="A2978" s="565"/>
      <c r="B2978" s="565"/>
      <c r="C2978" s="565"/>
      <c r="D2978" s="978"/>
      <c r="E2978" s="978"/>
      <c r="F2978" s="981"/>
      <c r="G2978" s="981"/>
      <c r="H2978" s="565"/>
      <c r="I2978" s="565"/>
      <c r="J2978" s="565"/>
      <c r="K2978" s="565"/>
      <c r="L2978" s="565"/>
      <c r="M2978" s="565"/>
      <c r="N2978" s="565"/>
      <c r="O2978" s="565"/>
      <c r="P2978" s="565"/>
    </row>
    <row r="2979" spans="1:16" ht="18">
      <c r="A2979" s="565"/>
      <c r="B2979" s="565"/>
      <c r="C2979" s="565"/>
      <c r="D2979" s="978"/>
      <c r="E2979" s="978"/>
      <c r="F2979" s="981"/>
      <c r="G2979" s="981"/>
      <c r="H2979" s="565"/>
      <c r="I2979" s="565"/>
      <c r="J2979" s="565"/>
      <c r="K2979" s="565"/>
      <c r="L2979" s="565"/>
      <c r="M2979" s="565"/>
      <c r="N2979" s="565"/>
      <c r="O2979" s="565"/>
      <c r="P2979" s="565"/>
    </row>
    <row r="2980" spans="1:16" ht="18">
      <c r="A2980" s="565"/>
      <c r="B2980" s="565"/>
      <c r="C2980" s="565"/>
      <c r="D2980" s="978"/>
      <c r="E2980" s="978"/>
      <c r="F2980" s="981"/>
      <c r="G2980" s="981"/>
      <c r="H2980" s="565"/>
      <c r="I2980" s="565"/>
      <c r="J2980" s="565"/>
      <c r="K2980" s="565"/>
      <c r="L2980" s="565"/>
      <c r="M2980" s="565"/>
      <c r="N2980" s="565"/>
      <c r="O2980" s="565"/>
      <c r="P2980" s="565"/>
    </row>
    <row r="2981" spans="1:16" ht="18">
      <c r="A2981" s="565"/>
      <c r="B2981" s="565"/>
      <c r="C2981" s="565"/>
      <c r="D2981" s="978"/>
      <c r="E2981" s="978"/>
      <c r="F2981" s="981"/>
      <c r="G2981" s="981"/>
      <c r="H2981" s="565"/>
      <c r="I2981" s="565"/>
      <c r="J2981" s="565"/>
      <c r="K2981" s="565"/>
      <c r="L2981" s="565"/>
      <c r="M2981" s="565"/>
      <c r="N2981" s="565"/>
      <c r="O2981" s="565"/>
      <c r="P2981" s="565"/>
    </row>
    <row r="2982" spans="1:16" ht="18">
      <c r="A2982" s="565"/>
      <c r="B2982" s="565"/>
      <c r="C2982" s="565"/>
      <c r="D2982" s="978"/>
      <c r="E2982" s="978"/>
      <c r="F2982" s="981"/>
      <c r="G2982" s="981"/>
      <c r="H2982" s="565"/>
      <c r="I2982" s="565"/>
      <c r="J2982" s="565"/>
      <c r="K2982" s="565"/>
      <c r="L2982" s="565"/>
      <c r="M2982" s="565"/>
      <c r="N2982" s="565"/>
      <c r="O2982" s="565"/>
      <c r="P2982" s="565"/>
    </row>
    <row r="2983" spans="1:16" ht="18">
      <c r="A2983" s="565"/>
      <c r="B2983" s="565"/>
      <c r="C2983" s="565"/>
      <c r="D2983" s="978"/>
      <c r="E2983" s="978"/>
      <c r="F2983" s="981"/>
      <c r="G2983" s="981"/>
      <c r="H2983" s="565"/>
      <c r="I2983" s="565"/>
      <c r="J2983" s="565"/>
      <c r="K2983" s="565"/>
      <c r="L2983" s="565"/>
      <c r="M2983" s="565"/>
      <c r="N2983" s="565"/>
      <c r="O2983" s="565"/>
      <c r="P2983" s="565"/>
    </row>
    <row r="2984" spans="1:16" ht="18">
      <c r="A2984" s="565"/>
      <c r="B2984" s="565"/>
      <c r="C2984" s="565"/>
      <c r="D2984" s="978"/>
      <c r="E2984" s="978"/>
      <c r="F2984" s="981"/>
      <c r="G2984" s="981"/>
      <c r="H2984" s="565"/>
      <c r="I2984" s="565"/>
      <c r="J2984" s="565"/>
      <c r="K2984" s="565"/>
      <c r="L2984" s="565"/>
      <c r="M2984" s="565"/>
      <c r="N2984" s="565"/>
      <c r="O2984" s="565"/>
      <c r="P2984" s="565"/>
    </row>
    <row r="2985" spans="1:16" ht="18">
      <c r="A2985" s="565"/>
      <c r="B2985" s="565"/>
      <c r="C2985" s="565"/>
      <c r="D2985" s="978"/>
      <c r="E2985" s="978"/>
      <c r="F2985" s="981"/>
      <c r="G2985" s="981"/>
      <c r="H2985" s="565"/>
      <c r="I2985" s="565"/>
      <c r="J2985" s="565"/>
      <c r="K2985" s="565"/>
      <c r="L2985" s="565"/>
      <c r="M2985" s="565"/>
      <c r="N2985" s="565"/>
      <c r="O2985" s="565"/>
      <c r="P2985" s="565"/>
    </row>
    <row r="2986" spans="1:16" ht="18">
      <c r="A2986" s="565"/>
      <c r="B2986" s="565"/>
      <c r="C2986" s="565"/>
      <c r="D2986" s="978"/>
      <c r="E2986" s="978"/>
      <c r="F2986" s="981"/>
      <c r="G2986" s="981"/>
      <c r="H2986" s="565"/>
      <c r="I2986" s="565"/>
      <c r="J2986" s="565"/>
      <c r="K2986" s="565"/>
      <c r="L2986" s="565"/>
      <c r="M2986" s="565"/>
      <c r="N2986" s="565"/>
      <c r="O2986" s="565"/>
      <c r="P2986" s="565"/>
    </row>
    <row r="2987" spans="1:16" ht="18">
      <c r="A2987" s="565"/>
      <c r="B2987" s="565"/>
      <c r="C2987" s="565"/>
      <c r="D2987" s="978"/>
      <c r="E2987" s="978"/>
      <c r="F2987" s="981"/>
      <c r="G2987" s="981"/>
      <c r="H2987" s="565"/>
      <c r="I2987" s="565"/>
      <c r="J2987" s="565"/>
      <c r="K2987" s="565"/>
      <c r="L2987" s="565"/>
      <c r="M2987" s="565"/>
      <c r="N2987" s="565"/>
      <c r="O2987" s="565"/>
      <c r="P2987" s="565"/>
    </row>
    <row r="2988" spans="1:16" ht="18">
      <c r="A2988" s="565"/>
      <c r="B2988" s="565"/>
      <c r="C2988" s="565"/>
      <c r="D2988" s="978"/>
      <c r="E2988" s="978"/>
      <c r="F2988" s="981"/>
      <c r="G2988" s="981"/>
      <c r="H2988" s="565"/>
      <c r="I2988" s="565"/>
      <c r="J2988" s="565"/>
      <c r="K2988" s="565"/>
      <c r="L2988" s="565"/>
      <c r="M2988" s="565"/>
      <c r="N2988" s="565"/>
      <c r="O2988" s="565"/>
      <c r="P2988" s="565"/>
    </row>
    <row r="2989" spans="1:16" ht="18">
      <c r="A2989" s="565"/>
      <c r="B2989" s="565"/>
      <c r="C2989" s="565"/>
      <c r="D2989" s="978"/>
      <c r="E2989" s="978"/>
      <c r="F2989" s="981"/>
      <c r="G2989" s="981"/>
      <c r="H2989" s="565"/>
      <c r="I2989" s="565"/>
      <c r="J2989" s="565"/>
      <c r="K2989" s="565"/>
      <c r="L2989" s="565"/>
      <c r="M2989" s="565"/>
      <c r="N2989" s="565"/>
      <c r="O2989" s="565"/>
      <c r="P2989" s="565"/>
    </row>
    <row r="2990" spans="1:16" ht="18">
      <c r="A2990" s="565"/>
      <c r="B2990" s="565"/>
      <c r="C2990" s="565"/>
      <c r="D2990" s="978"/>
      <c r="E2990" s="978"/>
      <c r="F2990" s="981"/>
      <c r="G2990" s="981"/>
      <c r="H2990" s="565"/>
      <c r="I2990" s="565"/>
      <c r="J2990" s="565"/>
      <c r="K2990" s="565"/>
      <c r="L2990" s="565"/>
      <c r="M2990" s="565"/>
      <c r="N2990" s="565"/>
      <c r="O2990" s="565"/>
      <c r="P2990" s="565"/>
    </row>
    <row r="2991" spans="1:16" ht="18">
      <c r="A2991" s="565"/>
      <c r="B2991" s="565"/>
      <c r="C2991" s="565"/>
      <c r="D2991" s="978"/>
      <c r="E2991" s="978"/>
      <c r="F2991" s="981"/>
      <c r="G2991" s="981"/>
      <c r="H2991" s="565"/>
      <c r="I2991" s="565"/>
      <c r="J2991" s="565"/>
      <c r="K2991" s="565"/>
      <c r="L2991" s="565"/>
      <c r="M2991" s="565"/>
      <c r="N2991" s="565"/>
      <c r="O2991" s="565"/>
      <c r="P2991" s="565"/>
    </row>
    <row r="2992" spans="1:16" ht="18">
      <c r="A2992" s="565"/>
      <c r="B2992" s="565"/>
      <c r="C2992" s="565"/>
      <c r="D2992" s="978"/>
      <c r="E2992" s="978"/>
      <c r="F2992" s="981"/>
      <c r="G2992" s="981"/>
      <c r="H2992" s="565"/>
      <c r="I2992" s="565"/>
      <c r="J2992" s="565"/>
      <c r="K2992" s="565"/>
      <c r="L2992" s="565"/>
      <c r="M2992" s="565"/>
      <c r="N2992" s="565"/>
      <c r="O2992" s="565"/>
      <c r="P2992" s="565"/>
    </row>
    <row r="2993" spans="1:16" ht="18">
      <c r="A2993" s="565"/>
      <c r="B2993" s="565"/>
      <c r="C2993" s="565"/>
      <c r="D2993" s="978"/>
      <c r="E2993" s="978"/>
      <c r="F2993" s="981"/>
      <c r="G2993" s="981"/>
      <c r="H2993" s="565"/>
      <c r="I2993" s="565"/>
      <c r="J2993" s="565"/>
      <c r="K2993" s="565"/>
      <c r="L2993" s="565"/>
      <c r="M2993" s="565"/>
      <c r="N2993" s="565"/>
      <c r="O2993" s="565"/>
      <c r="P2993" s="565"/>
    </row>
    <row r="2994" spans="1:16" ht="18">
      <c r="A2994" s="565"/>
      <c r="B2994" s="565"/>
      <c r="C2994" s="565"/>
      <c r="D2994" s="978"/>
      <c r="E2994" s="978"/>
      <c r="F2994" s="981"/>
      <c r="G2994" s="981"/>
      <c r="H2994" s="565"/>
      <c r="I2994" s="565"/>
      <c r="J2994" s="565"/>
      <c r="K2994" s="565"/>
      <c r="L2994" s="565"/>
      <c r="M2994" s="565"/>
      <c r="N2994" s="565"/>
      <c r="O2994" s="565"/>
      <c r="P2994" s="565"/>
    </row>
    <row r="2995" spans="1:16" ht="18">
      <c r="A2995" s="565"/>
      <c r="B2995" s="565"/>
      <c r="C2995" s="565"/>
      <c r="D2995" s="978"/>
      <c r="E2995" s="978"/>
      <c r="F2995" s="981"/>
      <c r="G2995" s="981"/>
      <c r="H2995" s="565"/>
      <c r="I2995" s="565"/>
      <c r="J2995" s="565"/>
      <c r="K2995" s="565"/>
      <c r="L2995" s="565"/>
      <c r="M2995" s="565"/>
      <c r="N2995" s="565"/>
      <c r="O2995" s="565"/>
      <c r="P2995" s="565"/>
    </row>
    <row r="2996" spans="1:16" ht="18">
      <c r="A2996" s="565"/>
      <c r="B2996" s="565"/>
      <c r="C2996" s="565"/>
      <c r="D2996" s="978"/>
      <c r="E2996" s="978"/>
      <c r="F2996" s="981"/>
      <c r="G2996" s="981"/>
      <c r="H2996" s="565"/>
      <c r="I2996" s="565"/>
      <c r="J2996" s="565"/>
      <c r="K2996" s="565"/>
      <c r="L2996" s="565"/>
      <c r="M2996" s="565"/>
      <c r="N2996" s="565"/>
      <c r="O2996" s="565"/>
      <c r="P2996" s="565"/>
    </row>
    <row r="2997" spans="1:16" ht="18">
      <c r="A2997" s="565"/>
      <c r="B2997" s="565"/>
      <c r="C2997" s="565"/>
      <c r="D2997" s="978"/>
      <c r="E2997" s="978"/>
      <c r="F2997" s="981"/>
      <c r="G2997" s="981"/>
      <c r="H2997" s="565"/>
      <c r="I2997" s="565"/>
      <c r="J2997" s="565"/>
      <c r="K2997" s="565"/>
      <c r="L2997" s="565"/>
      <c r="M2997" s="565"/>
      <c r="N2997" s="565"/>
      <c r="O2997" s="565"/>
      <c r="P2997" s="565"/>
    </row>
    <row r="2998" spans="1:16" ht="18">
      <c r="A2998" s="565"/>
      <c r="B2998" s="565"/>
      <c r="C2998" s="565"/>
      <c r="D2998" s="978"/>
      <c r="E2998" s="978"/>
      <c r="F2998" s="981"/>
      <c r="G2998" s="981"/>
      <c r="H2998" s="565"/>
      <c r="I2998" s="565"/>
      <c r="J2998" s="565"/>
      <c r="K2998" s="565"/>
      <c r="L2998" s="565"/>
      <c r="M2998" s="565"/>
      <c r="N2998" s="565"/>
      <c r="O2998" s="565"/>
      <c r="P2998" s="565"/>
    </row>
    <row r="2999" spans="1:16" ht="18">
      <c r="A2999" s="565"/>
      <c r="B2999" s="565"/>
      <c r="C2999" s="565"/>
      <c r="D2999" s="978"/>
      <c r="E2999" s="978"/>
      <c r="F2999" s="981"/>
      <c r="G2999" s="981"/>
      <c r="H2999" s="565"/>
      <c r="I2999" s="565"/>
      <c r="J2999" s="565"/>
      <c r="K2999" s="565"/>
      <c r="L2999" s="565"/>
      <c r="M2999" s="565"/>
      <c r="N2999" s="565"/>
      <c r="O2999" s="565"/>
      <c r="P2999" s="565"/>
    </row>
    <row r="3000" spans="1:16" ht="18">
      <c r="A3000" s="565"/>
      <c r="B3000" s="565"/>
      <c r="C3000" s="565"/>
      <c r="D3000" s="978"/>
      <c r="E3000" s="978"/>
      <c r="F3000" s="981"/>
      <c r="G3000" s="981"/>
      <c r="H3000" s="565"/>
      <c r="I3000" s="565"/>
      <c r="J3000" s="565"/>
      <c r="K3000" s="565"/>
      <c r="L3000" s="565"/>
      <c r="M3000" s="565"/>
      <c r="N3000" s="565"/>
      <c r="O3000" s="565"/>
      <c r="P3000" s="565"/>
    </row>
    <row r="3001" spans="1:16" ht="18">
      <c r="A3001" s="565"/>
      <c r="B3001" s="565"/>
      <c r="C3001" s="565"/>
      <c r="D3001" s="978"/>
      <c r="E3001" s="978"/>
      <c r="F3001" s="981"/>
      <c r="G3001" s="981"/>
      <c r="H3001" s="565"/>
      <c r="I3001" s="565"/>
      <c r="J3001" s="565"/>
      <c r="K3001" s="565"/>
      <c r="L3001" s="565"/>
      <c r="M3001" s="565"/>
      <c r="N3001" s="565"/>
      <c r="O3001" s="565"/>
      <c r="P3001" s="565"/>
    </row>
    <row r="3002" spans="1:16" ht="18">
      <c r="A3002" s="565"/>
      <c r="B3002" s="565"/>
      <c r="C3002" s="565"/>
      <c r="D3002" s="978"/>
      <c r="E3002" s="978"/>
      <c r="F3002" s="981"/>
      <c r="G3002" s="981"/>
      <c r="H3002" s="565"/>
      <c r="I3002" s="565"/>
      <c r="J3002" s="565"/>
      <c r="K3002" s="565"/>
      <c r="L3002" s="565"/>
      <c r="M3002" s="565"/>
      <c r="N3002" s="565"/>
      <c r="O3002" s="565"/>
      <c r="P3002" s="565"/>
    </row>
    <row r="3003" spans="1:16" ht="18">
      <c r="A3003" s="565"/>
      <c r="B3003" s="565"/>
      <c r="C3003" s="565"/>
      <c r="D3003" s="978"/>
      <c r="E3003" s="978"/>
      <c r="F3003" s="981"/>
      <c r="G3003" s="981"/>
      <c r="H3003" s="565"/>
      <c r="I3003" s="565"/>
      <c r="J3003" s="565"/>
      <c r="K3003" s="565"/>
      <c r="L3003" s="565"/>
      <c r="M3003" s="565"/>
      <c r="N3003" s="565"/>
      <c r="O3003" s="565"/>
      <c r="P3003" s="565"/>
    </row>
    <row r="3004" spans="1:16" ht="18">
      <c r="A3004" s="565"/>
      <c r="B3004" s="565"/>
      <c r="C3004" s="565"/>
      <c r="D3004" s="978"/>
      <c r="E3004" s="978"/>
      <c r="F3004" s="981"/>
      <c r="G3004" s="981"/>
      <c r="H3004" s="565"/>
      <c r="I3004" s="565"/>
      <c r="J3004" s="565"/>
      <c r="K3004" s="565"/>
      <c r="L3004" s="565"/>
      <c r="M3004" s="565"/>
      <c r="N3004" s="565"/>
      <c r="O3004" s="565"/>
      <c r="P3004" s="565"/>
    </row>
    <row r="3005" spans="1:16" ht="18">
      <c r="A3005" s="565"/>
      <c r="B3005" s="565"/>
      <c r="C3005" s="565"/>
      <c r="D3005" s="978"/>
      <c r="E3005" s="978"/>
      <c r="F3005" s="981"/>
      <c r="G3005" s="981"/>
      <c r="H3005" s="565"/>
      <c r="I3005" s="565"/>
      <c r="J3005" s="565"/>
      <c r="K3005" s="565"/>
      <c r="L3005" s="565"/>
      <c r="M3005" s="565"/>
      <c r="N3005" s="565"/>
      <c r="O3005" s="565"/>
      <c r="P3005" s="565"/>
    </row>
    <row r="3006" spans="1:16" ht="18">
      <c r="A3006" s="565"/>
      <c r="B3006" s="565"/>
      <c r="C3006" s="565"/>
      <c r="D3006" s="978"/>
      <c r="E3006" s="978"/>
      <c r="F3006" s="981"/>
      <c r="G3006" s="981"/>
      <c r="H3006" s="565"/>
      <c r="I3006" s="565"/>
      <c r="J3006" s="565"/>
      <c r="K3006" s="565"/>
      <c r="L3006" s="565"/>
      <c r="M3006" s="565"/>
      <c r="N3006" s="565"/>
      <c r="O3006" s="565"/>
      <c r="P3006" s="565"/>
    </row>
    <row r="3007" spans="1:16" ht="18">
      <c r="A3007" s="565"/>
      <c r="B3007" s="565"/>
      <c r="C3007" s="565"/>
      <c r="D3007" s="978"/>
      <c r="E3007" s="978"/>
      <c r="F3007" s="981"/>
      <c r="G3007" s="981"/>
      <c r="H3007" s="565"/>
      <c r="I3007" s="565"/>
      <c r="J3007" s="565"/>
      <c r="K3007" s="565"/>
      <c r="L3007" s="565"/>
      <c r="M3007" s="565"/>
      <c r="N3007" s="565"/>
      <c r="O3007" s="565"/>
      <c r="P3007" s="565"/>
    </row>
    <row r="3008" spans="1:16" ht="18">
      <c r="A3008" s="565"/>
      <c r="B3008" s="565"/>
      <c r="C3008" s="565"/>
      <c r="D3008" s="978"/>
      <c r="E3008" s="978"/>
      <c r="F3008" s="981"/>
      <c r="G3008" s="981"/>
      <c r="H3008" s="565"/>
      <c r="I3008" s="565"/>
      <c r="J3008" s="565"/>
      <c r="K3008" s="565"/>
      <c r="L3008" s="565"/>
      <c r="M3008" s="565"/>
      <c r="N3008" s="565"/>
      <c r="O3008" s="565"/>
      <c r="P3008" s="565"/>
    </row>
    <row r="3009" spans="1:16" ht="18">
      <c r="A3009" s="565"/>
      <c r="B3009" s="565"/>
      <c r="C3009" s="565"/>
      <c r="D3009" s="978"/>
      <c r="E3009" s="978"/>
      <c r="F3009" s="981"/>
      <c r="G3009" s="981"/>
      <c r="H3009" s="565"/>
      <c r="I3009" s="565"/>
      <c r="J3009" s="565"/>
      <c r="K3009" s="565"/>
      <c r="L3009" s="565"/>
      <c r="M3009" s="565"/>
      <c r="N3009" s="565"/>
      <c r="O3009" s="565"/>
      <c r="P3009" s="565"/>
    </row>
    <row r="3010" spans="1:16" ht="18">
      <c r="A3010" s="565"/>
      <c r="B3010" s="565"/>
      <c r="C3010" s="565"/>
      <c r="D3010" s="978"/>
      <c r="E3010" s="978"/>
      <c r="F3010" s="981"/>
      <c r="G3010" s="981"/>
      <c r="H3010" s="565"/>
      <c r="I3010" s="565"/>
      <c r="J3010" s="565"/>
      <c r="K3010" s="565"/>
      <c r="L3010" s="565"/>
      <c r="M3010" s="565"/>
      <c r="N3010" s="565"/>
      <c r="O3010" s="565"/>
      <c r="P3010" s="565"/>
    </row>
    <row r="3011" spans="1:16" ht="18">
      <c r="A3011" s="565"/>
      <c r="B3011" s="565"/>
      <c r="C3011" s="565"/>
      <c r="D3011" s="978"/>
      <c r="E3011" s="978"/>
      <c r="F3011" s="981"/>
      <c r="G3011" s="981"/>
      <c r="H3011" s="565"/>
      <c r="I3011" s="565"/>
      <c r="J3011" s="565"/>
      <c r="K3011" s="565"/>
      <c r="L3011" s="565"/>
      <c r="M3011" s="565"/>
      <c r="N3011" s="565"/>
      <c r="O3011" s="565"/>
      <c r="P3011" s="565"/>
    </row>
    <row r="3012" spans="1:16" ht="18">
      <c r="A3012" s="565"/>
      <c r="B3012" s="565"/>
      <c r="C3012" s="565"/>
      <c r="D3012" s="978"/>
      <c r="E3012" s="978"/>
      <c r="F3012" s="981"/>
      <c r="G3012" s="981"/>
      <c r="H3012" s="565"/>
      <c r="I3012" s="565"/>
      <c r="J3012" s="565"/>
      <c r="K3012" s="565"/>
      <c r="L3012" s="565"/>
      <c r="M3012" s="565"/>
      <c r="N3012" s="565"/>
      <c r="O3012" s="565"/>
      <c r="P3012" s="565"/>
    </row>
    <row r="3013" spans="1:16" ht="18">
      <c r="A3013" s="565"/>
      <c r="B3013" s="565"/>
      <c r="C3013" s="565"/>
      <c r="D3013" s="978"/>
      <c r="E3013" s="978"/>
      <c r="F3013" s="981"/>
      <c r="G3013" s="981"/>
      <c r="H3013" s="565"/>
      <c r="I3013" s="565"/>
      <c r="J3013" s="565"/>
      <c r="K3013" s="565"/>
      <c r="L3013" s="565"/>
      <c r="M3013" s="565"/>
      <c r="N3013" s="565"/>
      <c r="O3013" s="565"/>
      <c r="P3013" s="565"/>
    </row>
    <row r="3014" spans="1:16" ht="18">
      <c r="A3014" s="565"/>
      <c r="B3014" s="565"/>
      <c r="C3014" s="565"/>
      <c r="D3014" s="978"/>
      <c r="E3014" s="978"/>
      <c r="F3014" s="981"/>
      <c r="G3014" s="981"/>
      <c r="H3014" s="565"/>
      <c r="I3014" s="565"/>
      <c r="J3014" s="565"/>
      <c r="K3014" s="565"/>
      <c r="L3014" s="565"/>
      <c r="M3014" s="565"/>
      <c r="N3014" s="565"/>
      <c r="O3014" s="565"/>
      <c r="P3014" s="565"/>
    </row>
    <row r="3015" spans="1:16" ht="18">
      <c r="A3015" s="565"/>
      <c r="B3015" s="565"/>
      <c r="C3015" s="565"/>
      <c r="D3015" s="978"/>
      <c r="E3015" s="978"/>
      <c r="F3015" s="981"/>
      <c r="G3015" s="981"/>
      <c r="H3015" s="565"/>
      <c r="I3015" s="565"/>
      <c r="J3015" s="565"/>
      <c r="K3015" s="565"/>
      <c r="L3015" s="565"/>
      <c r="M3015" s="565"/>
      <c r="N3015" s="565"/>
      <c r="O3015" s="565"/>
      <c r="P3015" s="565"/>
    </row>
    <row r="3016" spans="1:16" ht="18">
      <c r="A3016" s="565"/>
      <c r="B3016" s="565"/>
      <c r="C3016" s="565"/>
      <c r="D3016" s="978"/>
      <c r="E3016" s="978"/>
      <c r="F3016" s="981"/>
      <c r="G3016" s="981"/>
      <c r="H3016" s="565"/>
      <c r="I3016" s="565"/>
      <c r="J3016" s="565"/>
      <c r="K3016" s="565"/>
      <c r="L3016" s="565"/>
      <c r="M3016" s="565"/>
      <c r="N3016" s="565"/>
      <c r="O3016" s="565"/>
      <c r="P3016" s="565"/>
    </row>
    <row r="3017" spans="1:16" ht="18">
      <c r="A3017" s="565"/>
      <c r="B3017" s="565"/>
      <c r="C3017" s="565"/>
      <c r="D3017" s="978"/>
      <c r="E3017" s="978"/>
      <c r="F3017" s="981"/>
      <c r="G3017" s="981"/>
      <c r="H3017" s="565"/>
      <c r="I3017" s="565"/>
      <c r="J3017" s="565"/>
      <c r="K3017" s="565"/>
      <c r="L3017" s="565"/>
      <c r="M3017" s="565"/>
      <c r="N3017" s="565"/>
      <c r="O3017" s="565"/>
      <c r="P3017" s="565"/>
    </row>
    <row r="3018" spans="1:16" ht="18">
      <c r="A3018" s="565"/>
      <c r="B3018" s="565"/>
      <c r="C3018" s="565"/>
      <c r="D3018" s="978"/>
      <c r="E3018" s="978"/>
      <c r="F3018" s="981"/>
      <c r="G3018" s="981"/>
      <c r="H3018" s="565"/>
      <c r="I3018" s="565"/>
      <c r="J3018" s="565"/>
      <c r="K3018" s="565"/>
      <c r="L3018" s="565"/>
      <c r="M3018" s="565"/>
      <c r="N3018" s="565"/>
      <c r="O3018" s="565"/>
      <c r="P3018" s="565"/>
    </row>
    <row r="3019" spans="1:16" ht="18">
      <c r="A3019" s="565"/>
      <c r="B3019" s="565"/>
      <c r="C3019" s="565"/>
      <c r="D3019" s="978"/>
      <c r="E3019" s="978"/>
      <c r="F3019" s="981"/>
      <c r="G3019" s="981"/>
      <c r="H3019" s="565"/>
      <c r="I3019" s="565"/>
      <c r="J3019" s="565"/>
      <c r="K3019" s="565"/>
      <c r="L3019" s="565"/>
      <c r="M3019" s="565"/>
      <c r="N3019" s="565"/>
      <c r="O3019" s="565"/>
      <c r="P3019" s="565"/>
    </row>
    <row r="3020" spans="1:16" ht="18">
      <c r="A3020" s="565"/>
      <c r="B3020" s="565"/>
      <c r="C3020" s="565"/>
      <c r="D3020" s="978"/>
      <c r="E3020" s="978"/>
      <c r="F3020" s="981"/>
      <c r="G3020" s="981"/>
      <c r="H3020" s="565"/>
      <c r="I3020" s="565"/>
      <c r="J3020" s="565"/>
      <c r="K3020" s="565"/>
      <c r="L3020" s="565"/>
      <c r="M3020" s="565"/>
      <c r="N3020" s="565"/>
      <c r="O3020" s="565"/>
      <c r="P3020" s="565"/>
    </row>
    <row r="3021" spans="1:16" ht="18">
      <c r="A3021" s="565"/>
      <c r="B3021" s="565"/>
      <c r="C3021" s="565"/>
      <c r="D3021" s="978"/>
      <c r="E3021" s="978"/>
      <c r="F3021" s="981"/>
      <c r="G3021" s="981"/>
      <c r="H3021" s="565"/>
      <c r="I3021" s="565"/>
      <c r="J3021" s="565"/>
      <c r="K3021" s="565"/>
      <c r="L3021" s="565"/>
      <c r="M3021" s="565"/>
      <c r="N3021" s="565"/>
      <c r="O3021" s="565"/>
      <c r="P3021" s="565"/>
    </row>
    <row r="3022" spans="1:16" ht="18">
      <c r="A3022" s="565"/>
      <c r="B3022" s="565"/>
      <c r="C3022" s="565"/>
      <c r="D3022" s="978"/>
      <c r="E3022" s="978"/>
      <c r="F3022" s="981"/>
      <c r="G3022" s="981"/>
      <c r="H3022" s="565"/>
      <c r="I3022" s="565"/>
      <c r="J3022" s="565"/>
      <c r="K3022" s="565"/>
      <c r="L3022" s="565"/>
      <c r="M3022" s="565"/>
      <c r="N3022" s="565"/>
      <c r="O3022" s="565"/>
      <c r="P3022" s="565"/>
    </row>
    <row r="3023" spans="1:16" ht="18">
      <c r="A3023" s="565"/>
      <c r="B3023" s="565"/>
      <c r="C3023" s="565"/>
      <c r="D3023" s="978"/>
      <c r="E3023" s="978"/>
      <c r="F3023" s="981"/>
      <c r="G3023" s="981"/>
      <c r="H3023" s="565"/>
      <c r="I3023" s="565"/>
      <c r="J3023" s="565"/>
      <c r="K3023" s="565"/>
      <c r="L3023" s="565"/>
      <c r="M3023" s="565"/>
      <c r="N3023" s="565"/>
      <c r="O3023" s="565"/>
      <c r="P3023" s="565"/>
    </row>
    <row r="3024" spans="1:16" ht="18">
      <c r="A3024" s="565"/>
      <c r="B3024" s="565"/>
      <c r="C3024" s="565"/>
      <c r="D3024" s="978"/>
      <c r="E3024" s="978"/>
      <c r="F3024" s="981"/>
      <c r="G3024" s="981"/>
      <c r="H3024" s="565"/>
      <c r="I3024" s="565"/>
      <c r="J3024" s="565"/>
      <c r="K3024" s="565"/>
      <c r="L3024" s="565"/>
      <c r="M3024" s="565"/>
      <c r="N3024" s="565"/>
      <c r="O3024" s="565"/>
      <c r="P3024" s="565"/>
    </row>
    <row r="3025" spans="1:16" ht="18">
      <c r="A3025" s="565"/>
      <c r="B3025" s="565"/>
      <c r="C3025" s="565"/>
      <c r="D3025" s="978"/>
      <c r="E3025" s="978"/>
      <c r="F3025" s="981"/>
      <c r="G3025" s="981"/>
      <c r="H3025" s="565"/>
      <c r="I3025" s="565"/>
      <c r="J3025" s="565"/>
      <c r="K3025" s="565"/>
      <c r="L3025" s="565"/>
      <c r="M3025" s="565"/>
      <c r="N3025" s="565"/>
      <c r="O3025" s="565"/>
      <c r="P3025" s="565"/>
    </row>
    <row r="3026" spans="1:16" ht="18">
      <c r="A3026" s="565"/>
      <c r="B3026" s="565"/>
      <c r="C3026" s="565"/>
      <c r="D3026" s="978"/>
      <c r="E3026" s="978"/>
      <c r="F3026" s="981"/>
      <c r="G3026" s="981"/>
      <c r="H3026" s="565"/>
      <c r="I3026" s="565"/>
      <c r="J3026" s="565"/>
      <c r="K3026" s="565"/>
      <c r="L3026" s="565"/>
      <c r="M3026" s="565"/>
      <c r="N3026" s="565"/>
      <c r="O3026" s="565"/>
      <c r="P3026" s="565"/>
    </row>
    <row r="3027" spans="1:16" ht="18">
      <c r="A3027" s="565"/>
      <c r="B3027" s="565"/>
      <c r="C3027" s="565"/>
      <c r="D3027" s="978"/>
      <c r="E3027" s="978"/>
      <c r="F3027" s="981"/>
      <c r="G3027" s="981"/>
      <c r="H3027" s="565"/>
      <c r="I3027" s="565"/>
      <c r="J3027" s="565"/>
      <c r="K3027" s="565"/>
      <c r="L3027" s="565"/>
      <c r="M3027" s="565"/>
      <c r="N3027" s="565"/>
      <c r="O3027" s="565"/>
      <c r="P3027" s="565"/>
    </row>
    <row r="3028" spans="1:16" ht="18">
      <c r="A3028" s="565"/>
      <c r="B3028" s="565"/>
      <c r="C3028" s="565"/>
      <c r="D3028" s="978"/>
      <c r="E3028" s="978"/>
      <c r="F3028" s="981"/>
      <c r="G3028" s="981"/>
      <c r="H3028" s="565"/>
      <c r="I3028" s="565"/>
      <c r="J3028" s="565"/>
      <c r="K3028" s="565"/>
      <c r="L3028" s="565"/>
      <c r="M3028" s="565"/>
      <c r="N3028" s="565"/>
      <c r="O3028" s="565"/>
      <c r="P3028" s="565"/>
    </row>
    <row r="3029" spans="1:16" ht="18">
      <c r="A3029" s="565"/>
      <c r="B3029" s="565"/>
      <c r="C3029" s="565"/>
      <c r="D3029" s="978"/>
      <c r="E3029" s="978"/>
      <c r="F3029" s="981"/>
      <c r="G3029" s="981"/>
      <c r="H3029" s="565"/>
      <c r="I3029" s="565"/>
      <c r="J3029" s="565"/>
      <c r="K3029" s="565"/>
      <c r="L3029" s="565"/>
      <c r="M3029" s="565"/>
      <c r="N3029" s="565"/>
      <c r="O3029" s="565"/>
      <c r="P3029" s="565"/>
    </row>
    <row r="3030" spans="1:16" ht="18">
      <c r="A3030" s="565"/>
      <c r="B3030" s="565"/>
      <c r="C3030" s="565"/>
      <c r="D3030" s="978"/>
      <c r="E3030" s="978"/>
      <c r="F3030" s="981"/>
      <c r="G3030" s="981"/>
      <c r="H3030" s="565"/>
      <c r="I3030" s="565"/>
      <c r="J3030" s="565"/>
      <c r="K3030" s="565"/>
      <c r="L3030" s="565"/>
      <c r="M3030" s="565"/>
      <c r="N3030" s="565"/>
      <c r="O3030" s="565"/>
      <c r="P3030" s="565"/>
    </row>
    <row r="3031" spans="1:16" ht="18">
      <c r="A3031" s="565"/>
      <c r="B3031" s="565"/>
      <c r="C3031" s="565"/>
      <c r="D3031" s="978"/>
      <c r="E3031" s="978"/>
      <c r="F3031" s="981"/>
      <c r="G3031" s="981"/>
      <c r="H3031" s="565"/>
      <c r="I3031" s="565"/>
      <c r="J3031" s="565"/>
      <c r="K3031" s="565"/>
      <c r="L3031" s="565"/>
      <c r="M3031" s="565"/>
      <c r="N3031" s="565"/>
      <c r="O3031" s="565"/>
      <c r="P3031" s="565"/>
    </row>
    <row r="3032" spans="1:16" ht="18">
      <c r="A3032" s="565"/>
      <c r="B3032" s="565"/>
      <c r="C3032" s="565"/>
      <c r="D3032" s="978"/>
      <c r="E3032" s="978"/>
      <c r="F3032" s="981"/>
      <c r="G3032" s="981"/>
      <c r="H3032" s="565"/>
      <c r="I3032" s="565"/>
      <c r="J3032" s="565"/>
      <c r="K3032" s="565"/>
      <c r="L3032" s="565"/>
      <c r="M3032" s="565"/>
      <c r="N3032" s="565"/>
      <c r="O3032" s="565"/>
      <c r="P3032" s="565"/>
    </row>
    <row r="3033" spans="1:16" ht="18">
      <c r="A3033" s="565"/>
      <c r="B3033" s="565"/>
      <c r="C3033" s="565"/>
      <c r="D3033" s="978"/>
      <c r="E3033" s="978"/>
      <c r="F3033" s="981"/>
      <c r="G3033" s="981"/>
      <c r="H3033" s="565"/>
      <c r="I3033" s="565"/>
      <c r="J3033" s="565"/>
      <c r="K3033" s="565"/>
      <c r="L3033" s="565"/>
      <c r="M3033" s="565"/>
      <c r="N3033" s="565"/>
      <c r="O3033" s="565"/>
      <c r="P3033" s="565"/>
    </row>
    <row r="3034" spans="1:16" ht="18">
      <c r="A3034" s="565"/>
      <c r="B3034" s="565"/>
      <c r="C3034" s="565"/>
      <c r="D3034" s="978"/>
      <c r="E3034" s="978"/>
      <c r="F3034" s="981"/>
      <c r="G3034" s="981"/>
      <c r="H3034" s="565"/>
      <c r="I3034" s="565"/>
      <c r="J3034" s="565"/>
      <c r="K3034" s="565"/>
      <c r="L3034" s="565"/>
      <c r="M3034" s="565"/>
      <c r="N3034" s="565"/>
      <c r="O3034" s="565"/>
      <c r="P3034" s="565"/>
    </row>
    <row r="3035" spans="1:16" ht="18">
      <c r="A3035" s="565"/>
      <c r="B3035" s="565"/>
      <c r="C3035" s="565"/>
      <c r="D3035" s="978"/>
      <c r="E3035" s="978"/>
      <c r="F3035" s="981"/>
      <c r="G3035" s="981"/>
      <c r="H3035" s="565"/>
      <c r="I3035" s="565"/>
      <c r="J3035" s="565"/>
      <c r="K3035" s="565"/>
      <c r="L3035" s="565"/>
      <c r="M3035" s="565"/>
      <c r="N3035" s="565"/>
      <c r="O3035" s="565"/>
      <c r="P3035" s="565"/>
    </row>
    <row r="3036" spans="1:16" ht="18">
      <c r="A3036" s="565"/>
      <c r="B3036" s="565"/>
      <c r="C3036" s="565"/>
      <c r="D3036" s="978"/>
      <c r="E3036" s="978"/>
      <c r="F3036" s="981"/>
      <c r="G3036" s="981"/>
      <c r="H3036" s="565"/>
      <c r="I3036" s="565"/>
      <c r="J3036" s="565"/>
      <c r="K3036" s="565"/>
      <c r="L3036" s="565"/>
      <c r="M3036" s="565"/>
      <c r="N3036" s="565"/>
      <c r="O3036" s="565"/>
      <c r="P3036" s="565"/>
    </row>
    <row r="3037" spans="1:16" ht="18">
      <c r="A3037" s="565"/>
      <c r="B3037" s="565"/>
      <c r="C3037" s="565"/>
      <c r="D3037" s="978"/>
      <c r="E3037" s="978"/>
      <c r="F3037" s="981"/>
      <c r="G3037" s="981"/>
      <c r="H3037" s="565"/>
      <c r="I3037" s="565"/>
      <c r="J3037" s="565"/>
      <c r="K3037" s="565"/>
      <c r="L3037" s="565"/>
      <c r="M3037" s="565"/>
      <c r="N3037" s="565"/>
      <c r="O3037" s="565"/>
      <c r="P3037" s="565"/>
    </row>
    <row r="3038" spans="1:16" ht="18">
      <c r="A3038" s="565"/>
      <c r="B3038" s="565"/>
      <c r="C3038" s="565"/>
      <c r="D3038" s="978"/>
      <c r="E3038" s="978"/>
      <c r="F3038" s="981"/>
      <c r="G3038" s="981"/>
      <c r="H3038" s="565"/>
      <c r="I3038" s="565"/>
      <c r="J3038" s="565"/>
      <c r="K3038" s="565"/>
      <c r="L3038" s="565"/>
      <c r="M3038" s="565"/>
      <c r="N3038" s="565"/>
      <c r="O3038" s="565"/>
      <c r="P3038" s="565"/>
    </row>
    <row r="3039" spans="1:16" ht="18">
      <c r="A3039" s="565"/>
      <c r="B3039" s="565"/>
      <c r="C3039" s="565"/>
      <c r="D3039" s="978"/>
      <c r="E3039" s="978"/>
      <c r="F3039" s="981"/>
      <c r="G3039" s="981"/>
      <c r="H3039" s="565"/>
      <c r="I3039" s="565"/>
      <c r="J3039" s="565"/>
      <c r="K3039" s="565"/>
      <c r="L3039" s="565"/>
      <c r="M3039" s="565"/>
      <c r="N3039" s="565"/>
      <c r="O3039" s="565"/>
      <c r="P3039" s="565"/>
    </row>
    <row r="3040" spans="1:16" ht="18">
      <c r="A3040" s="565"/>
      <c r="B3040" s="565"/>
      <c r="C3040" s="565"/>
      <c r="D3040" s="978"/>
      <c r="E3040" s="978"/>
      <c r="F3040" s="981"/>
      <c r="G3040" s="981"/>
      <c r="H3040" s="565"/>
      <c r="I3040" s="565"/>
      <c r="J3040" s="565"/>
      <c r="K3040" s="565"/>
      <c r="L3040" s="565"/>
      <c r="M3040" s="565"/>
      <c r="N3040" s="565"/>
      <c r="O3040" s="565"/>
      <c r="P3040" s="565"/>
    </row>
    <row r="3041" spans="1:16" ht="18">
      <c r="A3041" s="565"/>
      <c r="B3041" s="565"/>
      <c r="C3041" s="565"/>
      <c r="D3041" s="978"/>
      <c r="E3041" s="978"/>
      <c r="F3041" s="981"/>
      <c r="G3041" s="981"/>
      <c r="H3041" s="565"/>
      <c r="I3041" s="565"/>
      <c r="J3041" s="565"/>
      <c r="K3041" s="565"/>
      <c r="L3041" s="565"/>
      <c r="M3041" s="565"/>
      <c r="N3041" s="565"/>
      <c r="O3041" s="565"/>
      <c r="P3041" s="565"/>
    </row>
    <row r="3042" spans="1:16" ht="18">
      <c r="A3042" s="565"/>
      <c r="B3042" s="565"/>
      <c r="C3042" s="565"/>
      <c r="D3042" s="978"/>
      <c r="E3042" s="978"/>
      <c r="F3042" s="981"/>
      <c r="G3042" s="981"/>
      <c r="H3042" s="565"/>
      <c r="I3042" s="565"/>
      <c r="J3042" s="565"/>
      <c r="K3042" s="565"/>
      <c r="L3042" s="565"/>
      <c r="M3042" s="565"/>
      <c r="N3042" s="565"/>
      <c r="O3042" s="565"/>
      <c r="P3042" s="565"/>
    </row>
    <row r="3043" spans="1:16" ht="18">
      <c r="A3043" s="565"/>
      <c r="B3043" s="565"/>
      <c r="C3043" s="565"/>
      <c r="D3043" s="978"/>
      <c r="E3043" s="978"/>
      <c r="F3043" s="981"/>
      <c r="G3043" s="981"/>
      <c r="H3043" s="565"/>
      <c r="I3043" s="565"/>
      <c r="J3043" s="565"/>
      <c r="K3043" s="565"/>
      <c r="L3043" s="565"/>
      <c r="M3043" s="565"/>
      <c r="N3043" s="565"/>
      <c r="O3043" s="565"/>
      <c r="P3043" s="565"/>
    </row>
    <row r="3044" spans="1:16" ht="18">
      <c r="A3044" s="565"/>
      <c r="B3044" s="565"/>
      <c r="C3044" s="565"/>
      <c r="D3044" s="978"/>
      <c r="E3044" s="978"/>
      <c r="F3044" s="981"/>
      <c r="G3044" s="981"/>
      <c r="H3044" s="565"/>
      <c r="I3044" s="565"/>
      <c r="J3044" s="565"/>
      <c r="K3044" s="565"/>
      <c r="L3044" s="565"/>
      <c r="M3044" s="565"/>
      <c r="N3044" s="565"/>
      <c r="O3044" s="565"/>
      <c r="P3044" s="565"/>
    </row>
    <row r="3045" spans="1:16" ht="18">
      <c r="A3045" s="565"/>
      <c r="B3045" s="565"/>
      <c r="C3045" s="565"/>
      <c r="D3045" s="978"/>
      <c r="E3045" s="978"/>
      <c r="F3045" s="981"/>
      <c r="G3045" s="981"/>
      <c r="H3045" s="565"/>
      <c r="I3045" s="565"/>
      <c r="J3045" s="565"/>
      <c r="K3045" s="565"/>
      <c r="L3045" s="565"/>
      <c r="M3045" s="565"/>
      <c r="N3045" s="565"/>
      <c r="O3045" s="565"/>
      <c r="P3045" s="565"/>
    </row>
    <row r="3046" spans="1:16" ht="18">
      <c r="A3046" s="565"/>
      <c r="B3046" s="565"/>
      <c r="C3046" s="565"/>
      <c r="D3046" s="978"/>
      <c r="E3046" s="978"/>
      <c r="F3046" s="981"/>
      <c r="G3046" s="981"/>
      <c r="H3046" s="565"/>
      <c r="I3046" s="565"/>
      <c r="J3046" s="565"/>
      <c r="K3046" s="565"/>
      <c r="L3046" s="565"/>
      <c r="M3046" s="565"/>
      <c r="N3046" s="565"/>
      <c r="O3046" s="565"/>
      <c r="P3046" s="565"/>
    </row>
    <row r="3047" spans="1:16" ht="18">
      <c r="A3047" s="565"/>
      <c r="B3047" s="565"/>
      <c r="C3047" s="565"/>
      <c r="D3047" s="978"/>
      <c r="E3047" s="978"/>
      <c r="F3047" s="981"/>
      <c r="G3047" s="981"/>
      <c r="H3047" s="565"/>
      <c r="I3047" s="565"/>
      <c r="J3047" s="565"/>
      <c r="K3047" s="565"/>
      <c r="L3047" s="565"/>
      <c r="M3047" s="565"/>
      <c r="N3047" s="565"/>
      <c r="O3047" s="565"/>
      <c r="P3047" s="565"/>
    </row>
    <row r="3048" spans="1:16" ht="18">
      <c r="A3048" s="565"/>
      <c r="B3048" s="565"/>
      <c r="C3048" s="565"/>
      <c r="D3048" s="978"/>
      <c r="E3048" s="978"/>
      <c r="F3048" s="981"/>
      <c r="G3048" s="981"/>
      <c r="H3048" s="565"/>
      <c r="I3048" s="565"/>
      <c r="J3048" s="565"/>
      <c r="K3048" s="565"/>
      <c r="L3048" s="565"/>
      <c r="M3048" s="565"/>
      <c r="N3048" s="565"/>
      <c r="O3048" s="565"/>
      <c r="P3048" s="565"/>
    </row>
    <row r="3049" spans="1:16" ht="18">
      <c r="A3049" s="565"/>
      <c r="B3049" s="565"/>
      <c r="C3049" s="565"/>
      <c r="D3049" s="978"/>
      <c r="E3049" s="978"/>
      <c r="F3049" s="981"/>
      <c r="G3049" s="981"/>
      <c r="H3049" s="565"/>
      <c r="I3049" s="565"/>
      <c r="J3049" s="565"/>
      <c r="K3049" s="565"/>
      <c r="L3049" s="565"/>
      <c r="M3049" s="565"/>
      <c r="N3049" s="565"/>
      <c r="O3049" s="565"/>
      <c r="P3049" s="565"/>
    </row>
    <row r="3050" spans="1:16" ht="18">
      <c r="A3050" s="565"/>
      <c r="B3050" s="565"/>
      <c r="C3050" s="565"/>
      <c r="D3050" s="978"/>
      <c r="E3050" s="978"/>
      <c r="F3050" s="981"/>
      <c r="G3050" s="981"/>
      <c r="H3050" s="565"/>
      <c r="I3050" s="565"/>
      <c r="J3050" s="565"/>
      <c r="K3050" s="565"/>
      <c r="L3050" s="565"/>
      <c r="M3050" s="565"/>
      <c r="N3050" s="565"/>
      <c r="O3050" s="565"/>
      <c r="P3050" s="565"/>
    </row>
    <row r="3051" spans="1:16" ht="18">
      <c r="A3051" s="565"/>
      <c r="B3051" s="565"/>
      <c r="C3051" s="565"/>
      <c r="D3051" s="978"/>
      <c r="E3051" s="978"/>
      <c r="F3051" s="981"/>
      <c r="G3051" s="981"/>
      <c r="H3051" s="565"/>
      <c r="I3051" s="565"/>
      <c r="J3051" s="565"/>
      <c r="K3051" s="565"/>
      <c r="L3051" s="565"/>
      <c r="M3051" s="565"/>
      <c r="N3051" s="565"/>
      <c r="O3051" s="565"/>
      <c r="P3051" s="565"/>
    </row>
    <row r="3052" spans="1:16" ht="18">
      <c r="A3052" s="565"/>
      <c r="B3052" s="565"/>
      <c r="C3052" s="565"/>
      <c r="D3052" s="978"/>
      <c r="E3052" s="978"/>
      <c r="F3052" s="981"/>
      <c r="G3052" s="981"/>
      <c r="H3052" s="565"/>
      <c r="I3052" s="565"/>
      <c r="J3052" s="565"/>
      <c r="K3052" s="565"/>
      <c r="L3052" s="565"/>
      <c r="M3052" s="565"/>
      <c r="N3052" s="565"/>
      <c r="O3052" s="565"/>
      <c r="P3052" s="565"/>
    </row>
    <row r="3053" spans="1:16" ht="18">
      <c r="A3053" s="565"/>
      <c r="B3053" s="565"/>
      <c r="C3053" s="565"/>
      <c r="D3053" s="978"/>
      <c r="E3053" s="978"/>
      <c r="F3053" s="981"/>
      <c r="G3053" s="981"/>
      <c r="H3053" s="565"/>
      <c r="I3053" s="565"/>
      <c r="J3053" s="565"/>
      <c r="K3053" s="565"/>
      <c r="L3053" s="565"/>
      <c r="M3053" s="565"/>
      <c r="N3053" s="565"/>
      <c r="O3053" s="565"/>
      <c r="P3053" s="565"/>
    </row>
    <row r="3054" spans="1:16" ht="18">
      <c r="A3054" s="565"/>
      <c r="B3054" s="565"/>
      <c r="C3054" s="565"/>
      <c r="D3054" s="978"/>
      <c r="E3054" s="978"/>
      <c r="F3054" s="981"/>
      <c r="G3054" s="981"/>
      <c r="H3054" s="565"/>
      <c r="I3054" s="565"/>
      <c r="J3054" s="565"/>
      <c r="K3054" s="565"/>
      <c r="L3054" s="565"/>
      <c r="M3054" s="565"/>
      <c r="N3054" s="565"/>
      <c r="O3054" s="565"/>
      <c r="P3054" s="565"/>
    </row>
    <row r="3055" spans="1:16" ht="18">
      <c r="A3055" s="565"/>
      <c r="B3055" s="565"/>
      <c r="C3055" s="565"/>
      <c r="D3055" s="978"/>
      <c r="E3055" s="978"/>
      <c r="F3055" s="981"/>
      <c r="G3055" s="981"/>
      <c r="H3055" s="565"/>
      <c r="I3055" s="565"/>
      <c r="J3055" s="565"/>
      <c r="K3055" s="565"/>
      <c r="L3055" s="565"/>
      <c r="M3055" s="565"/>
      <c r="N3055" s="565"/>
      <c r="O3055" s="565"/>
      <c r="P3055" s="565"/>
    </row>
    <row r="3056" spans="1:16" ht="18">
      <c r="A3056" s="565"/>
      <c r="B3056" s="565"/>
      <c r="C3056" s="565"/>
      <c r="D3056" s="978"/>
      <c r="E3056" s="978"/>
      <c r="F3056" s="981"/>
      <c r="G3056" s="981"/>
      <c r="H3056" s="565"/>
      <c r="I3056" s="565"/>
      <c r="J3056" s="565"/>
      <c r="K3056" s="565"/>
      <c r="L3056" s="565"/>
      <c r="M3056" s="565"/>
      <c r="N3056" s="565"/>
      <c r="O3056" s="565"/>
      <c r="P3056" s="565"/>
    </row>
    <row r="3057" spans="1:16" ht="18">
      <c r="A3057" s="565"/>
      <c r="B3057" s="565"/>
      <c r="C3057" s="565"/>
      <c r="D3057" s="978"/>
      <c r="E3057" s="978"/>
      <c r="F3057" s="981"/>
      <c r="G3057" s="981"/>
      <c r="H3057" s="565"/>
      <c r="I3057" s="565"/>
      <c r="J3057" s="565"/>
      <c r="K3057" s="565"/>
      <c r="L3057" s="565"/>
      <c r="M3057" s="565"/>
      <c r="N3057" s="565"/>
      <c r="O3057" s="565"/>
      <c r="P3057" s="565"/>
    </row>
    <row r="3058" spans="1:16" ht="18">
      <c r="A3058" s="565"/>
      <c r="B3058" s="565"/>
      <c r="C3058" s="565"/>
      <c r="D3058" s="978"/>
      <c r="E3058" s="978"/>
      <c r="F3058" s="981"/>
      <c r="G3058" s="981"/>
      <c r="H3058" s="565"/>
      <c r="I3058" s="565"/>
      <c r="J3058" s="565"/>
      <c r="K3058" s="565"/>
      <c r="L3058" s="565"/>
      <c r="M3058" s="565"/>
      <c r="N3058" s="565"/>
      <c r="O3058" s="565"/>
      <c r="P3058" s="565"/>
    </row>
    <row r="3059" spans="1:16" ht="18">
      <c r="A3059" s="565"/>
      <c r="B3059" s="565"/>
      <c r="C3059" s="565"/>
      <c r="D3059" s="978"/>
      <c r="E3059" s="978"/>
      <c r="F3059" s="981"/>
      <c r="G3059" s="981"/>
      <c r="H3059" s="565"/>
      <c r="I3059" s="565"/>
      <c r="J3059" s="565"/>
      <c r="K3059" s="565"/>
      <c r="L3059" s="565"/>
      <c r="M3059" s="565"/>
      <c r="N3059" s="565"/>
      <c r="O3059" s="565"/>
      <c r="P3059" s="565"/>
    </row>
    <row r="3060" spans="1:16" ht="18">
      <c r="A3060" s="565"/>
      <c r="B3060" s="565"/>
      <c r="C3060" s="565"/>
      <c r="D3060" s="978"/>
      <c r="E3060" s="978"/>
      <c r="F3060" s="981"/>
      <c r="G3060" s="981"/>
      <c r="H3060" s="565"/>
      <c r="I3060" s="565"/>
      <c r="J3060" s="565"/>
      <c r="K3060" s="565"/>
      <c r="L3060" s="565"/>
      <c r="M3060" s="565"/>
      <c r="N3060" s="565"/>
      <c r="O3060" s="565"/>
      <c r="P3060" s="565"/>
    </row>
    <row r="3061" spans="1:16" ht="18">
      <c r="A3061" s="565"/>
      <c r="B3061" s="565"/>
      <c r="C3061" s="565"/>
      <c r="D3061" s="978"/>
      <c r="E3061" s="978"/>
      <c r="F3061" s="981"/>
      <c r="G3061" s="981"/>
      <c r="H3061" s="565"/>
      <c r="I3061" s="565"/>
      <c r="J3061" s="565"/>
      <c r="K3061" s="565"/>
      <c r="L3061" s="565"/>
      <c r="M3061" s="565"/>
      <c r="N3061" s="565"/>
      <c r="O3061" s="565"/>
      <c r="P3061" s="565"/>
    </row>
    <row r="3062" spans="1:16" ht="18">
      <c r="A3062" s="565"/>
      <c r="B3062" s="565"/>
      <c r="C3062" s="565"/>
      <c r="D3062" s="978"/>
      <c r="E3062" s="978"/>
      <c r="F3062" s="981"/>
      <c r="G3062" s="981"/>
      <c r="H3062" s="565"/>
      <c r="I3062" s="565"/>
      <c r="J3062" s="565"/>
      <c r="K3062" s="565"/>
      <c r="L3062" s="565"/>
      <c r="M3062" s="565"/>
      <c r="N3062" s="565"/>
      <c r="O3062" s="565"/>
      <c r="P3062" s="565"/>
    </row>
    <row r="3063" spans="1:16" ht="18">
      <c r="A3063" s="565"/>
      <c r="B3063" s="565"/>
      <c r="C3063" s="565"/>
      <c r="D3063" s="978"/>
      <c r="E3063" s="978"/>
      <c r="F3063" s="981"/>
      <c r="G3063" s="981"/>
      <c r="H3063" s="565"/>
      <c r="I3063" s="565"/>
      <c r="J3063" s="565"/>
      <c r="K3063" s="565"/>
      <c r="L3063" s="565"/>
      <c r="M3063" s="565"/>
      <c r="N3063" s="565"/>
      <c r="O3063" s="565"/>
      <c r="P3063" s="565"/>
    </row>
    <row r="3064" spans="1:16" ht="18">
      <c r="A3064" s="565"/>
      <c r="B3064" s="565"/>
      <c r="C3064" s="565"/>
      <c r="D3064" s="978"/>
      <c r="E3064" s="978"/>
      <c r="F3064" s="981"/>
      <c r="G3064" s="981"/>
      <c r="H3064" s="565"/>
      <c r="I3064" s="565"/>
      <c r="J3064" s="565"/>
      <c r="K3064" s="565"/>
      <c r="L3064" s="565"/>
      <c r="M3064" s="565"/>
      <c r="N3064" s="565"/>
      <c r="O3064" s="565"/>
      <c r="P3064" s="565"/>
    </row>
    <row r="3065" spans="1:16" ht="18">
      <c r="A3065" s="565"/>
      <c r="B3065" s="565"/>
      <c r="C3065" s="565"/>
      <c r="D3065" s="978"/>
      <c r="E3065" s="978"/>
      <c r="F3065" s="981"/>
      <c r="G3065" s="981"/>
      <c r="H3065" s="565"/>
      <c r="I3065" s="565"/>
      <c r="J3065" s="565"/>
      <c r="K3065" s="565"/>
      <c r="L3065" s="565"/>
      <c r="M3065" s="565"/>
      <c r="N3065" s="565"/>
      <c r="O3065" s="565"/>
      <c r="P3065" s="565"/>
    </row>
    <row r="3066" spans="1:16" ht="18">
      <c r="A3066" s="565"/>
      <c r="B3066" s="565"/>
      <c r="C3066" s="565"/>
      <c r="D3066" s="978"/>
      <c r="E3066" s="978"/>
      <c r="F3066" s="981"/>
      <c r="G3066" s="981"/>
      <c r="H3066" s="565"/>
      <c r="I3066" s="565"/>
      <c r="J3066" s="565"/>
      <c r="K3066" s="565"/>
      <c r="L3066" s="565"/>
      <c r="M3066" s="565"/>
      <c r="N3066" s="565"/>
      <c r="O3066" s="565"/>
      <c r="P3066" s="565"/>
    </row>
    <row r="3067" spans="1:16" ht="18">
      <c r="A3067" s="565"/>
      <c r="B3067" s="565"/>
      <c r="C3067" s="565"/>
      <c r="D3067" s="978"/>
      <c r="E3067" s="978"/>
      <c r="F3067" s="981"/>
      <c r="G3067" s="981"/>
      <c r="H3067" s="565"/>
      <c r="I3067" s="565"/>
      <c r="J3067" s="565"/>
      <c r="K3067" s="565"/>
      <c r="L3067" s="565"/>
      <c r="M3067" s="565"/>
      <c r="N3067" s="565"/>
      <c r="O3067" s="565"/>
      <c r="P3067" s="565"/>
    </row>
    <row r="3068" spans="1:16" ht="18">
      <c r="A3068" s="565"/>
      <c r="B3068" s="565"/>
      <c r="C3068" s="565"/>
      <c r="D3068" s="978"/>
      <c r="E3068" s="978"/>
      <c r="F3068" s="981"/>
      <c r="G3068" s="981"/>
      <c r="H3068" s="565"/>
      <c r="I3068" s="565"/>
      <c r="J3068" s="565"/>
      <c r="K3068" s="565"/>
      <c r="L3068" s="565"/>
      <c r="M3068" s="565"/>
      <c r="N3068" s="565"/>
      <c r="O3068" s="565"/>
      <c r="P3068" s="565"/>
    </row>
    <row r="3069" spans="1:16" ht="18">
      <c r="A3069" s="565"/>
      <c r="B3069" s="565"/>
      <c r="C3069" s="565"/>
      <c r="D3069" s="978"/>
      <c r="E3069" s="978"/>
      <c r="F3069" s="981"/>
      <c r="G3069" s="981"/>
      <c r="H3069" s="565"/>
      <c r="I3069" s="565"/>
      <c r="J3069" s="565"/>
      <c r="K3069" s="565"/>
      <c r="L3069" s="565"/>
      <c r="M3069" s="565"/>
      <c r="N3069" s="565"/>
      <c r="O3069" s="565"/>
      <c r="P3069" s="565"/>
    </row>
    <row r="3070" spans="1:16" ht="18">
      <c r="A3070" s="565"/>
      <c r="B3070" s="565"/>
      <c r="C3070" s="565"/>
      <c r="D3070" s="978"/>
      <c r="E3070" s="978"/>
      <c r="F3070" s="981"/>
      <c r="G3070" s="981"/>
      <c r="H3070" s="565"/>
      <c r="I3070" s="565"/>
      <c r="J3070" s="565"/>
      <c r="K3070" s="565"/>
      <c r="L3070" s="565"/>
      <c r="M3070" s="565"/>
      <c r="N3070" s="565"/>
      <c r="O3070" s="565"/>
      <c r="P3070" s="565"/>
    </row>
    <row r="3071" spans="1:16" ht="18">
      <c r="A3071" s="565"/>
      <c r="B3071" s="565"/>
      <c r="C3071" s="565"/>
      <c r="D3071" s="978"/>
      <c r="E3071" s="978"/>
      <c r="F3071" s="981"/>
      <c r="G3071" s="981"/>
      <c r="H3071" s="565"/>
      <c r="I3071" s="565"/>
      <c r="J3071" s="565"/>
      <c r="K3071" s="565"/>
      <c r="L3071" s="565"/>
      <c r="M3071" s="565"/>
      <c r="N3071" s="565"/>
      <c r="O3071" s="565"/>
      <c r="P3071" s="565"/>
    </row>
    <row r="3072" spans="1:16" ht="18">
      <c r="A3072" s="565"/>
      <c r="B3072" s="565"/>
      <c r="C3072" s="565"/>
      <c r="D3072" s="978"/>
      <c r="E3072" s="978"/>
      <c r="F3072" s="981"/>
      <c r="G3072" s="981"/>
      <c r="H3072" s="565"/>
      <c r="I3072" s="565"/>
      <c r="J3072" s="565"/>
      <c r="K3072" s="565"/>
      <c r="L3072" s="565"/>
      <c r="M3072" s="565"/>
      <c r="N3072" s="565"/>
      <c r="O3072" s="565"/>
      <c r="P3072" s="565"/>
    </row>
    <row r="3073" spans="1:16" ht="18">
      <c r="A3073" s="565"/>
      <c r="B3073" s="565"/>
      <c r="C3073" s="565"/>
      <c r="D3073" s="978"/>
      <c r="E3073" s="978"/>
      <c r="F3073" s="981"/>
      <c r="G3073" s="981"/>
      <c r="H3073" s="565"/>
      <c r="I3073" s="565"/>
      <c r="J3073" s="565"/>
      <c r="K3073" s="565"/>
      <c r="L3073" s="565"/>
      <c r="M3073" s="565"/>
      <c r="N3073" s="565"/>
      <c r="O3073" s="565"/>
      <c r="P3073" s="565"/>
    </row>
    <row r="3074" spans="1:16" ht="18">
      <c r="A3074" s="565"/>
      <c r="B3074" s="565"/>
      <c r="C3074" s="565"/>
      <c r="D3074" s="978"/>
      <c r="E3074" s="978"/>
      <c r="F3074" s="981"/>
      <c r="G3074" s="981"/>
      <c r="H3074" s="565"/>
      <c r="I3074" s="565"/>
      <c r="J3074" s="565"/>
      <c r="K3074" s="565"/>
      <c r="L3074" s="565"/>
      <c r="M3074" s="565"/>
      <c r="N3074" s="565"/>
      <c r="O3074" s="565"/>
      <c r="P3074" s="565"/>
    </row>
    <row r="3075" spans="1:16" ht="18">
      <c r="A3075" s="565"/>
      <c r="B3075" s="565"/>
      <c r="C3075" s="565"/>
      <c r="D3075" s="978"/>
      <c r="E3075" s="978"/>
      <c r="F3075" s="981"/>
      <c r="G3075" s="981"/>
      <c r="H3075" s="565"/>
      <c r="I3075" s="565"/>
      <c r="J3075" s="565"/>
      <c r="K3075" s="565"/>
      <c r="L3075" s="565"/>
      <c r="M3075" s="565"/>
      <c r="N3075" s="565"/>
      <c r="O3075" s="565"/>
      <c r="P3075" s="565"/>
    </row>
    <row r="3076" spans="1:16" ht="18">
      <c r="A3076" s="565"/>
      <c r="B3076" s="565"/>
      <c r="C3076" s="565"/>
      <c r="D3076" s="978"/>
      <c r="E3076" s="978"/>
      <c r="F3076" s="981"/>
      <c r="G3076" s="981"/>
      <c r="H3076" s="565"/>
      <c r="I3076" s="565"/>
      <c r="J3076" s="565"/>
      <c r="K3076" s="565"/>
      <c r="L3076" s="565"/>
      <c r="M3076" s="565"/>
      <c r="N3076" s="565"/>
      <c r="O3076" s="565"/>
      <c r="P3076" s="565"/>
    </row>
    <row r="3077" spans="1:16" ht="18">
      <c r="A3077" s="565"/>
      <c r="B3077" s="565"/>
      <c r="C3077" s="565"/>
      <c r="D3077" s="978"/>
      <c r="E3077" s="978"/>
      <c r="F3077" s="981"/>
      <c r="G3077" s="981"/>
      <c r="H3077" s="565"/>
      <c r="I3077" s="565"/>
      <c r="J3077" s="565"/>
      <c r="K3077" s="565"/>
      <c r="L3077" s="565"/>
      <c r="M3077" s="565"/>
      <c r="N3077" s="565"/>
      <c r="O3077" s="565"/>
      <c r="P3077" s="565"/>
    </row>
    <row r="3078" spans="1:16" ht="18">
      <c r="A3078" s="565"/>
      <c r="B3078" s="565"/>
      <c r="C3078" s="565"/>
      <c r="D3078" s="978"/>
      <c r="E3078" s="978"/>
      <c r="F3078" s="981"/>
      <c r="G3078" s="981"/>
      <c r="H3078" s="565"/>
      <c r="I3078" s="565"/>
      <c r="J3078" s="565"/>
      <c r="K3078" s="565"/>
      <c r="L3078" s="565"/>
      <c r="M3078" s="565"/>
      <c r="N3078" s="565"/>
      <c r="O3078" s="565"/>
      <c r="P3078" s="565"/>
    </row>
    <row r="3079" spans="1:16" ht="18">
      <c r="A3079" s="565"/>
      <c r="B3079" s="565"/>
      <c r="C3079" s="565"/>
      <c r="D3079" s="978"/>
      <c r="E3079" s="978"/>
      <c r="F3079" s="981"/>
      <c r="G3079" s="981"/>
      <c r="H3079" s="565"/>
      <c r="I3079" s="565"/>
      <c r="J3079" s="565"/>
      <c r="K3079" s="565"/>
      <c r="L3079" s="565"/>
      <c r="M3079" s="565"/>
      <c r="N3079" s="565"/>
      <c r="O3079" s="565"/>
      <c r="P3079" s="565"/>
    </row>
    <row r="3080" spans="1:16" ht="18">
      <c r="A3080" s="565"/>
      <c r="B3080" s="565"/>
      <c r="C3080" s="565"/>
      <c r="D3080" s="978"/>
      <c r="E3080" s="978"/>
      <c r="F3080" s="981"/>
      <c r="G3080" s="981"/>
      <c r="H3080" s="565"/>
      <c r="I3080" s="565"/>
      <c r="J3080" s="565"/>
      <c r="K3080" s="565"/>
      <c r="L3080" s="565"/>
      <c r="M3080" s="565"/>
      <c r="N3080" s="565"/>
      <c r="O3080" s="565"/>
      <c r="P3080" s="565"/>
    </row>
    <row r="3081" spans="1:16" ht="18">
      <c r="A3081" s="565"/>
      <c r="B3081" s="565"/>
      <c r="C3081" s="565"/>
      <c r="D3081" s="978"/>
      <c r="E3081" s="978"/>
      <c r="F3081" s="981"/>
      <c r="G3081" s="981"/>
      <c r="H3081" s="565"/>
      <c r="I3081" s="565"/>
      <c r="J3081" s="565"/>
      <c r="K3081" s="565"/>
      <c r="L3081" s="565"/>
      <c r="M3081" s="565"/>
      <c r="N3081" s="565"/>
      <c r="O3081" s="565"/>
      <c r="P3081" s="565"/>
    </row>
    <row r="3082" spans="1:16" ht="18">
      <c r="A3082" s="565"/>
      <c r="B3082" s="565"/>
      <c r="C3082" s="565"/>
      <c r="D3082" s="978"/>
      <c r="E3082" s="978"/>
      <c r="F3082" s="981"/>
      <c r="G3082" s="981"/>
      <c r="H3082" s="565"/>
      <c r="I3082" s="565"/>
      <c r="J3082" s="565"/>
      <c r="K3082" s="565"/>
      <c r="L3082" s="565"/>
      <c r="M3082" s="565"/>
      <c r="N3082" s="565"/>
      <c r="O3082" s="565"/>
      <c r="P3082" s="565"/>
    </row>
    <row r="3083" spans="1:16" ht="18">
      <c r="A3083" s="565"/>
      <c r="B3083" s="565"/>
      <c r="C3083" s="565"/>
      <c r="D3083" s="978"/>
      <c r="E3083" s="978"/>
      <c r="F3083" s="981"/>
      <c r="G3083" s="981"/>
      <c r="H3083" s="565"/>
      <c r="I3083" s="565"/>
      <c r="J3083" s="565"/>
      <c r="K3083" s="565"/>
      <c r="L3083" s="565"/>
      <c r="M3083" s="565"/>
      <c r="N3083" s="565"/>
      <c r="O3083" s="565"/>
      <c r="P3083" s="565"/>
    </row>
    <row r="3084" spans="1:16" ht="18">
      <c r="A3084" s="565"/>
      <c r="B3084" s="565"/>
      <c r="C3084" s="565"/>
      <c r="D3084" s="978"/>
      <c r="E3084" s="978"/>
      <c r="F3084" s="981"/>
      <c r="G3084" s="981"/>
      <c r="H3084" s="565"/>
      <c r="I3084" s="565"/>
      <c r="J3084" s="565"/>
      <c r="K3084" s="565"/>
      <c r="L3084" s="565"/>
      <c r="M3084" s="565"/>
      <c r="N3084" s="565"/>
      <c r="O3084" s="565"/>
      <c r="P3084" s="565"/>
    </row>
    <row r="3085" spans="1:16" ht="18">
      <c r="A3085" s="565"/>
      <c r="B3085" s="565"/>
      <c r="C3085" s="565"/>
      <c r="D3085" s="978"/>
      <c r="E3085" s="978"/>
      <c r="F3085" s="981"/>
      <c r="G3085" s="981"/>
      <c r="H3085" s="565"/>
      <c r="I3085" s="565"/>
      <c r="J3085" s="565"/>
      <c r="K3085" s="565"/>
      <c r="L3085" s="565"/>
      <c r="M3085" s="565"/>
      <c r="N3085" s="565"/>
      <c r="O3085" s="565"/>
      <c r="P3085" s="565"/>
    </row>
    <row r="3086" spans="1:16" ht="18">
      <c r="A3086" s="565"/>
      <c r="B3086" s="565"/>
      <c r="C3086" s="565"/>
      <c r="D3086" s="978"/>
      <c r="E3086" s="978"/>
      <c r="F3086" s="981"/>
      <c r="G3086" s="981"/>
      <c r="H3086" s="565"/>
      <c r="I3086" s="565"/>
      <c r="J3086" s="565"/>
      <c r="K3086" s="565"/>
      <c r="L3086" s="565"/>
      <c r="M3086" s="565"/>
      <c r="N3086" s="565"/>
      <c r="O3086" s="565"/>
      <c r="P3086" s="565"/>
    </row>
    <row r="3087" spans="1:16" ht="18">
      <c r="A3087" s="565"/>
      <c r="B3087" s="565"/>
      <c r="C3087" s="565"/>
      <c r="D3087" s="978"/>
      <c r="E3087" s="978"/>
      <c r="F3087" s="981"/>
      <c r="G3087" s="981"/>
      <c r="H3087" s="565"/>
      <c r="I3087" s="565"/>
      <c r="J3087" s="565"/>
      <c r="K3087" s="565"/>
      <c r="L3087" s="565"/>
      <c r="M3087" s="565"/>
      <c r="N3087" s="565"/>
      <c r="O3087" s="565"/>
      <c r="P3087" s="565"/>
    </row>
    <row r="3088" spans="1:16" ht="18">
      <c r="A3088" s="565"/>
      <c r="B3088" s="565"/>
      <c r="C3088" s="565"/>
      <c r="D3088" s="978"/>
      <c r="E3088" s="978"/>
      <c r="F3088" s="981"/>
      <c r="G3088" s="981"/>
      <c r="H3088" s="565"/>
      <c r="I3088" s="565"/>
      <c r="J3088" s="565"/>
      <c r="K3088" s="565"/>
      <c r="L3088" s="565"/>
      <c r="M3088" s="565"/>
      <c r="N3088" s="565"/>
      <c r="O3088" s="565"/>
      <c r="P3088" s="565"/>
    </row>
    <row r="3089" spans="1:16" ht="18">
      <c r="A3089" s="565"/>
      <c r="B3089" s="565"/>
      <c r="C3089" s="565"/>
      <c r="D3089" s="978"/>
      <c r="E3089" s="978"/>
      <c r="F3089" s="981"/>
      <c r="G3089" s="981"/>
      <c r="H3089" s="565"/>
      <c r="I3089" s="565"/>
      <c r="J3089" s="565"/>
      <c r="K3089" s="565"/>
      <c r="L3089" s="565"/>
      <c r="M3089" s="565"/>
      <c r="N3089" s="565"/>
      <c r="O3089" s="565"/>
      <c r="P3089" s="565"/>
    </row>
    <row r="3090" spans="1:16" ht="18">
      <c r="A3090" s="565"/>
      <c r="B3090" s="565"/>
      <c r="C3090" s="565"/>
      <c r="D3090" s="978"/>
      <c r="E3090" s="978"/>
      <c r="F3090" s="981"/>
      <c r="G3090" s="981"/>
      <c r="H3090" s="565"/>
      <c r="I3090" s="565"/>
      <c r="J3090" s="565"/>
      <c r="K3090" s="565"/>
      <c r="L3090" s="565"/>
      <c r="M3090" s="565"/>
      <c r="N3090" s="565"/>
      <c r="O3090" s="565"/>
      <c r="P3090" s="565"/>
    </row>
    <row r="3091" spans="1:16" ht="18">
      <c r="A3091" s="565"/>
      <c r="B3091" s="565"/>
      <c r="C3091" s="565"/>
      <c r="D3091" s="978"/>
      <c r="E3091" s="978"/>
      <c r="F3091" s="981"/>
      <c r="G3091" s="981"/>
      <c r="H3091" s="565"/>
      <c r="I3091" s="565"/>
      <c r="J3091" s="565"/>
      <c r="K3091" s="565"/>
      <c r="L3091" s="565"/>
      <c r="M3091" s="565"/>
      <c r="N3091" s="565"/>
      <c r="O3091" s="565"/>
      <c r="P3091" s="565"/>
    </row>
    <row r="3092" spans="1:16" ht="18">
      <c r="A3092" s="565"/>
      <c r="B3092" s="565"/>
      <c r="C3092" s="565"/>
      <c r="D3092" s="978"/>
      <c r="E3092" s="978"/>
      <c r="F3092" s="981"/>
      <c r="G3092" s="981"/>
      <c r="H3092" s="565"/>
      <c r="I3092" s="565"/>
      <c r="J3092" s="565"/>
      <c r="K3092" s="565"/>
      <c r="L3092" s="565"/>
      <c r="M3092" s="565"/>
      <c r="N3092" s="565"/>
      <c r="O3092" s="565"/>
      <c r="P3092" s="565"/>
    </row>
    <row r="3093" spans="1:16" ht="18">
      <c r="A3093" s="565"/>
      <c r="B3093" s="565"/>
      <c r="C3093" s="565"/>
      <c r="D3093" s="978"/>
      <c r="E3093" s="978"/>
      <c r="F3093" s="981"/>
      <c r="G3093" s="981"/>
      <c r="H3093" s="565"/>
      <c r="I3093" s="565"/>
      <c r="J3093" s="565"/>
      <c r="K3093" s="565"/>
      <c r="L3093" s="565"/>
      <c r="M3093" s="565"/>
      <c r="N3093" s="565"/>
      <c r="O3093" s="565"/>
      <c r="P3093" s="565"/>
    </row>
    <row r="3094" spans="1:16" ht="18">
      <c r="A3094" s="565"/>
      <c r="B3094" s="565"/>
      <c r="C3094" s="565"/>
      <c r="D3094" s="978"/>
      <c r="E3094" s="978"/>
      <c r="F3094" s="981"/>
      <c r="G3094" s="981"/>
      <c r="H3094" s="565"/>
      <c r="I3094" s="565"/>
      <c r="J3094" s="565"/>
      <c r="K3094" s="565"/>
      <c r="L3094" s="565"/>
      <c r="M3094" s="565"/>
      <c r="N3094" s="565"/>
      <c r="O3094" s="565"/>
      <c r="P3094" s="565"/>
    </row>
    <row r="3095" spans="1:16" ht="18">
      <c r="A3095" s="565"/>
      <c r="B3095" s="565"/>
      <c r="C3095" s="565"/>
      <c r="D3095" s="978"/>
      <c r="E3095" s="978"/>
      <c r="F3095" s="981"/>
      <c r="G3095" s="981"/>
      <c r="H3095" s="565"/>
      <c r="I3095" s="565"/>
      <c r="J3095" s="565"/>
      <c r="K3095" s="565"/>
      <c r="L3095" s="565"/>
      <c r="M3095" s="565"/>
      <c r="N3095" s="565"/>
      <c r="O3095" s="565"/>
      <c r="P3095" s="565"/>
    </row>
    <row r="3096" spans="1:16" ht="18">
      <c r="A3096" s="565"/>
      <c r="B3096" s="565"/>
      <c r="C3096" s="565"/>
      <c r="D3096" s="978"/>
      <c r="E3096" s="978"/>
      <c r="F3096" s="981"/>
      <c r="G3096" s="981"/>
      <c r="H3096" s="565"/>
      <c r="I3096" s="565"/>
      <c r="J3096" s="565"/>
      <c r="K3096" s="565"/>
      <c r="L3096" s="565"/>
      <c r="M3096" s="565"/>
      <c r="N3096" s="565"/>
      <c r="O3096" s="565"/>
      <c r="P3096" s="565"/>
    </row>
    <row r="3097" spans="1:16" ht="18">
      <c r="A3097" s="565"/>
      <c r="B3097" s="565"/>
      <c r="C3097" s="565"/>
      <c r="D3097" s="978"/>
      <c r="E3097" s="978"/>
      <c r="F3097" s="981"/>
      <c r="G3097" s="981"/>
      <c r="H3097" s="565"/>
      <c r="I3097" s="565"/>
      <c r="J3097" s="565"/>
      <c r="K3097" s="565"/>
      <c r="L3097" s="565"/>
      <c r="M3097" s="565"/>
      <c r="N3097" s="565"/>
      <c r="O3097" s="565"/>
      <c r="P3097" s="565"/>
    </row>
    <row r="3098" spans="1:16" ht="18">
      <c r="A3098" s="565"/>
      <c r="B3098" s="565"/>
      <c r="C3098" s="565"/>
      <c r="D3098" s="978"/>
      <c r="E3098" s="978"/>
      <c r="F3098" s="981"/>
      <c r="G3098" s="981"/>
      <c r="H3098" s="565"/>
      <c r="I3098" s="565"/>
      <c r="J3098" s="565"/>
      <c r="K3098" s="565"/>
      <c r="L3098" s="565"/>
      <c r="M3098" s="565"/>
      <c r="N3098" s="565"/>
      <c r="O3098" s="565"/>
      <c r="P3098" s="565"/>
    </row>
    <row r="3099" spans="1:16" ht="18">
      <c r="A3099" s="565"/>
      <c r="B3099" s="565"/>
      <c r="C3099" s="565"/>
      <c r="D3099" s="978"/>
      <c r="E3099" s="978"/>
      <c r="F3099" s="981"/>
      <c r="G3099" s="981"/>
      <c r="H3099" s="565"/>
      <c r="I3099" s="565"/>
      <c r="J3099" s="565"/>
      <c r="K3099" s="565"/>
      <c r="L3099" s="565"/>
      <c r="M3099" s="565"/>
      <c r="N3099" s="565"/>
      <c r="O3099" s="565"/>
      <c r="P3099" s="565"/>
    </row>
    <row r="3100" spans="1:16" ht="18">
      <c r="A3100" s="565"/>
      <c r="B3100" s="565"/>
      <c r="C3100" s="565"/>
      <c r="D3100" s="978"/>
      <c r="E3100" s="978"/>
      <c r="F3100" s="981"/>
      <c r="G3100" s="981"/>
      <c r="H3100" s="565"/>
      <c r="I3100" s="565"/>
      <c r="J3100" s="565"/>
      <c r="K3100" s="565"/>
      <c r="L3100" s="565"/>
      <c r="M3100" s="565"/>
      <c r="N3100" s="565"/>
      <c r="O3100" s="565"/>
      <c r="P3100" s="565"/>
    </row>
    <row r="3101" spans="1:16" ht="18">
      <c r="A3101" s="565"/>
      <c r="B3101" s="565"/>
      <c r="C3101" s="565"/>
      <c r="D3101" s="978"/>
      <c r="E3101" s="978"/>
      <c r="F3101" s="981"/>
      <c r="G3101" s="981"/>
      <c r="H3101" s="565"/>
      <c r="I3101" s="565"/>
      <c r="J3101" s="565"/>
      <c r="K3101" s="565"/>
      <c r="L3101" s="565"/>
      <c r="M3101" s="565"/>
      <c r="N3101" s="565"/>
      <c r="O3101" s="565"/>
      <c r="P3101" s="565"/>
    </row>
    <row r="3102" spans="1:16" ht="18">
      <c r="A3102" s="565"/>
      <c r="B3102" s="565"/>
      <c r="C3102" s="565"/>
      <c r="D3102" s="978"/>
      <c r="E3102" s="978"/>
      <c r="F3102" s="981"/>
      <c r="G3102" s="981"/>
      <c r="H3102" s="565"/>
      <c r="I3102" s="565"/>
      <c r="J3102" s="565"/>
      <c r="K3102" s="565"/>
      <c r="L3102" s="565"/>
      <c r="M3102" s="565"/>
      <c r="N3102" s="565"/>
      <c r="O3102" s="565"/>
      <c r="P3102" s="565"/>
    </row>
    <row r="3103" spans="1:16" ht="18">
      <c r="A3103" s="565"/>
      <c r="B3103" s="565"/>
      <c r="C3103" s="565"/>
      <c r="D3103" s="978"/>
      <c r="E3103" s="978"/>
      <c r="F3103" s="981"/>
      <c r="G3103" s="981"/>
      <c r="H3103" s="565"/>
      <c r="I3103" s="565"/>
      <c r="J3103" s="565"/>
      <c r="K3103" s="565"/>
      <c r="L3103" s="565"/>
      <c r="M3103" s="565"/>
      <c r="N3103" s="565"/>
      <c r="O3103" s="565"/>
      <c r="P3103" s="565"/>
    </row>
    <row r="3104" spans="1:16" ht="18">
      <c r="A3104" s="565"/>
      <c r="B3104" s="565"/>
      <c r="C3104" s="565"/>
      <c r="D3104" s="978"/>
      <c r="E3104" s="978"/>
      <c r="F3104" s="981"/>
      <c r="G3104" s="981"/>
      <c r="H3104" s="565"/>
      <c r="I3104" s="565"/>
      <c r="J3104" s="565"/>
      <c r="K3104" s="565"/>
      <c r="L3104" s="565"/>
      <c r="M3104" s="565"/>
      <c r="N3104" s="565"/>
      <c r="O3104" s="565"/>
      <c r="P3104" s="565"/>
    </row>
    <row r="3105" spans="1:16" ht="18">
      <c r="A3105" s="565"/>
      <c r="B3105" s="565"/>
      <c r="C3105" s="565"/>
      <c r="D3105" s="978"/>
      <c r="E3105" s="978"/>
      <c r="F3105" s="981"/>
      <c r="G3105" s="981"/>
      <c r="H3105" s="565"/>
      <c r="I3105" s="565"/>
      <c r="J3105" s="565"/>
      <c r="K3105" s="565"/>
      <c r="L3105" s="565"/>
      <c r="M3105" s="565"/>
      <c r="N3105" s="565"/>
      <c r="O3105" s="565"/>
      <c r="P3105" s="565"/>
    </row>
    <row r="3106" spans="1:16" ht="18">
      <c r="A3106" s="565"/>
      <c r="B3106" s="565"/>
      <c r="C3106" s="565"/>
      <c r="D3106" s="978"/>
      <c r="E3106" s="978"/>
      <c r="F3106" s="981"/>
      <c r="G3106" s="981"/>
      <c r="H3106" s="565"/>
      <c r="I3106" s="565"/>
      <c r="J3106" s="565"/>
      <c r="K3106" s="565"/>
      <c r="L3106" s="565"/>
      <c r="M3106" s="565"/>
      <c r="N3106" s="565"/>
      <c r="O3106" s="565"/>
      <c r="P3106" s="565"/>
    </row>
    <row r="3107" spans="1:16" ht="18">
      <c r="A3107" s="565"/>
      <c r="B3107" s="565"/>
      <c r="C3107" s="565"/>
      <c r="D3107" s="978"/>
      <c r="E3107" s="978"/>
      <c r="F3107" s="981"/>
      <c r="G3107" s="981"/>
      <c r="H3107" s="565"/>
      <c r="I3107" s="565"/>
      <c r="J3107" s="565"/>
      <c r="K3107" s="565"/>
      <c r="L3107" s="565"/>
      <c r="M3107" s="565"/>
      <c r="N3107" s="565"/>
      <c r="O3107" s="565"/>
      <c r="P3107" s="565"/>
    </row>
    <row r="3108" spans="1:16" ht="18">
      <c r="A3108" s="565"/>
      <c r="B3108" s="565"/>
      <c r="C3108" s="565"/>
      <c r="D3108" s="978"/>
      <c r="E3108" s="978"/>
      <c r="F3108" s="981"/>
      <c r="G3108" s="981"/>
      <c r="H3108" s="565"/>
      <c r="I3108" s="565"/>
      <c r="J3108" s="565"/>
      <c r="K3108" s="565"/>
      <c r="L3108" s="565"/>
      <c r="M3108" s="565"/>
      <c r="N3108" s="565"/>
      <c r="O3108" s="565"/>
      <c r="P3108" s="565"/>
    </row>
    <row r="3109" spans="1:16" ht="18">
      <c r="A3109" s="565"/>
      <c r="B3109" s="565"/>
      <c r="C3109" s="565"/>
      <c r="D3109" s="978"/>
      <c r="E3109" s="978"/>
      <c r="F3109" s="981"/>
      <c r="G3109" s="981"/>
      <c r="H3109" s="565"/>
      <c r="I3109" s="565"/>
      <c r="J3109" s="565"/>
      <c r="K3109" s="565"/>
      <c r="L3109" s="565"/>
      <c r="M3109" s="565"/>
      <c r="N3109" s="565"/>
      <c r="O3109" s="565"/>
      <c r="P3109" s="565"/>
    </row>
    <row r="3110" spans="1:16" ht="18">
      <c r="A3110" s="565"/>
      <c r="B3110" s="565"/>
      <c r="C3110" s="565"/>
      <c r="D3110" s="978"/>
      <c r="E3110" s="978"/>
      <c r="F3110" s="981"/>
      <c r="G3110" s="981"/>
      <c r="H3110" s="565"/>
      <c r="I3110" s="565"/>
      <c r="J3110" s="565"/>
      <c r="K3110" s="565"/>
      <c r="L3110" s="565"/>
      <c r="M3110" s="565"/>
      <c r="N3110" s="565"/>
      <c r="O3110" s="565"/>
      <c r="P3110" s="565"/>
    </row>
    <row r="3111" spans="1:16" ht="18">
      <c r="A3111" s="565"/>
      <c r="B3111" s="565"/>
      <c r="C3111" s="565"/>
      <c r="D3111" s="978"/>
      <c r="E3111" s="978"/>
      <c r="F3111" s="981"/>
      <c r="G3111" s="981"/>
      <c r="H3111" s="565"/>
      <c r="I3111" s="565"/>
      <c r="J3111" s="565"/>
      <c r="K3111" s="565"/>
      <c r="L3111" s="565"/>
      <c r="M3111" s="565"/>
      <c r="N3111" s="565"/>
      <c r="O3111" s="565"/>
      <c r="P3111" s="565"/>
    </row>
    <row r="3112" spans="1:16" ht="18">
      <c r="A3112" s="565"/>
      <c r="B3112" s="565"/>
      <c r="C3112" s="565"/>
      <c r="D3112" s="978"/>
      <c r="E3112" s="978"/>
      <c r="F3112" s="981"/>
      <c r="G3112" s="981"/>
      <c r="H3112" s="565"/>
      <c r="I3112" s="565"/>
      <c r="J3112" s="565"/>
      <c r="K3112" s="565"/>
      <c r="L3112" s="565"/>
      <c r="M3112" s="565"/>
      <c r="N3112" s="565"/>
      <c r="O3112" s="565"/>
      <c r="P3112" s="565"/>
    </row>
    <row r="3113" spans="1:16" ht="18">
      <c r="A3113" s="565"/>
      <c r="B3113" s="565"/>
      <c r="C3113" s="565"/>
      <c r="D3113" s="978"/>
      <c r="E3113" s="978"/>
      <c r="F3113" s="981"/>
      <c r="G3113" s="981"/>
      <c r="H3113" s="565"/>
      <c r="I3113" s="565"/>
      <c r="J3113" s="565"/>
      <c r="K3113" s="565"/>
      <c r="L3113" s="565"/>
      <c r="M3113" s="565"/>
      <c r="N3113" s="565"/>
      <c r="O3113" s="565"/>
      <c r="P3113" s="565"/>
    </row>
    <row r="3114" spans="1:16" ht="18">
      <c r="A3114" s="565"/>
      <c r="B3114" s="565"/>
      <c r="C3114" s="565"/>
      <c r="D3114" s="978"/>
      <c r="E3114" s="978"/>
      <c r="F3114" s="981"/>
      <c r="G3114" s="981"/>
      <c r="H3114" s="565"/>
      <c r="I3114" s="565"/>
      <c r="J3114" s="565"/>
      <c r="K3114" s="565"/>
      <c r="L3114" s="565"/>
      <c r="M3114" s="565"/>
      <c r="N3114" s="565"/>
      <c r="O3114" s="565"/>
      <c r="P3114" s="565"/>
    </row>
    <row r="3115" spans="1:16" ht="18">
      <c r="A3115" s="565"/>
      <c r="B3115" s="565"/>
      <c r="C3115" s="565"/>
      <c r="D3115" s="978"/>
      <c r="E3115" s="978"/>
      <c r="F3115" s="981"/>
      <c r="G3115" s="981"/>
      <c r="H3115" s="565"/>
      <c r="I3115" s="565"/>
      <c r="J3115" s="565"/>
      <c r="K3115" s="565"/>
      <c r="L3115" s="565"/>
      <c r="M3115" s="565"/>
      <c r="N3115" s="565"/>
      <c r="O3115" s="565"/>
      <c r="P3115" s="565"/>
    </row>
    <row r="3116" spans="1:16" ht="18">
      <c r="A3116" s="565"/>
      <c r="B3116" s="565"/>
      <c r="C3116" s="565"/>
      <c r="D3116" s="978"/>
      <c r="E3116" s="978"/>
      <c r="F3116" s="981"/>
      <c r="G3116" s="981"/>
      <c r="H3116" s="565"/>
      <c r="I3116" s="565"/>
      <c r="J3116" s="565"/>
      <c r="K3116" s="565"/>
      <c r="L3116" s="565"/>
      <c r="M3116" s="565"/>
      <c r="N3116" s="565"/>
      <c r="O3116" s="565"/>
      <c r="P3116" s="565"/>
    </row>
    <row r="3117" spans="1:16" ht="18">
      <c r="A3117" s="565"/>
      <c r="B3117" s="565"/>
      <c r="C3117" s="565"/>
      <c r="D3117" s="978"/>
      <c r="E3117" s="978"/>
      <c r="F3117" s="981"/>
      <c r="G3117" s="981"/>
      <c r="H3117" s="565"/>
      <c r="I3117" s="565"/>
      <c r="J3117" s="565"/>
      <c r="K3117" s="565"/>
      <c r="L3117" s="565"/>
      <c r="M3117" s="565"/>
      <c r="N3117" s="565"/>
      <c r="O3117" s="565"/>
      <c r="P3117" s="565"/>
    </row>
    <row r="3118" spans="1:16" ht="18">
      <c r="A3118" s="565"/>
      <c r="B3118" s="565"/>
      <c r="C3118" s="565"/>
      <c r="D3118" s="978"/>
      <c r="E3118" s="978"/>
      <c r="F3118" s="981"/>
      <c r="G3118" s="981"/>
      <c r="H3118" s="565"/>
      <c r="I3118" s="565"/>
      <c r="J3118" s="565"/>
      <c r="K3118" s="565"/>
      <c r="L3118" s="565"/>
      <c r="M3118" s="565"/>
      <c r="N3118" s="565"/>
      <c r="O3118" s="565"/>
      <c r="P3118" s="565"/>
    </row>
    <row r="3119" spans="1:16" ht="18">
      <c r="A3119" s="565"/>
      <c r="B3119" s="565"/>
      <c r="C3119" s="565"/>
      <c r="D3119" s="978"/>
      <c r="E3119" s="978"/>
      <c r="F3119" s="981"/>
      <c r="G3119" s="981"/>
      <c r="H3119" s="565"/>
      <c r="I3119" s="565"/>
      <c r="J3119" s="565"/>
      <c r="K3119" s="565"/>
      <c r="L3119" s="565"/>
      <c r="M3119" s="565"/>
      <c r="N3119" s="565"/>
      <c r="O3119" s="565"/>
      <c r="P3119" s="565"/>
    </row>
    <row r="3120" spans="1:16" ht="18">
      <c r="A3120" s="565"/>
      <c r="B3120" s="565"/>
      <c r="C3120" s="565"/>
      <c r="D3120" s="978"/>
      <c r="E3120" s="978"/>
      <c r="F3120" s="981"/>
      <c r="G3120" s="981"/>
      <c r="H3120" s="565"/>
      <c r="I3120" s="565"/>
      <c r="J3120" s="565"/>
      <c r="K3120" s="565"/>
      <c r="L3120" s="565"/>
      <c r="M3120" s="565"/>
      <c r="N3120" s="565"/>
      <c r="O3120" s="565"/>
      <c r="P3120" s="565"/>
    </row>
    <row r="3121" spans="1:16" ht="18">
      <c r="A3121" s="565"/>
      <c r="B3121" s="565"/>
      <c r="C3121" s="565"/>
      <c r="D3121" s="978"/>
      <c r="E3121" s="978"/>
      <c r="F3121" s="981"/>
      <c r="G3121" s="981"/>
      <c r="H3121" s="565"/>
      <c r="I3121" s="565"/>
      <c r="J3121" s="565"/>
      <c r="K3121" s="565"/>
      <c r="L3121" s="565"/>
      <c r="M3121" s="565"/>
      <c r="N3121" s="565"/>
      <c r="O3121" s="565"/>
      <c r="P3121" s="565"/>
    </row>
    <row r="3122" spans="1:16" ht="18">
      <c r="A3122" s="565"/>
      <c r="B3122" s="565"/>
      <c r="C3122" s="565"/>
      <c r="D3122" s="978"/>
      <c r="E3122" s="978"/>
      <c r="F3122" s="981"/>
      <c r="G3122" s="981"/>
      <c r="H3122" s="565"/>
      <c r="I3122" s="565"/>
      <c r="J3122" s="565"/>
      <c r="K3122" s="565"/>
      <c r="L3122" s="565"/>
      <c r="M3122" s="565"/>
      <c r="N3122" s="565"/>
      <c r="O3122" s="565"/>
      <c r="P3122" s="565"/>
    </row>
    <row r="3123" spans="1:16" ht="18">
      <c r="A3123" s="565"/>
      <c r="B3123" s="565"/>
      <c r="C3123" s="565"/>
      <c r="D3123" s="978"/>
      <c r="E3123" s="978"/>
      <c r="F3123" s="981"/>
      <c r="G3123" s="981"/>
      <c r="H3123" s="565"/>
      <c r="I3123" s="565"/>
      <c r="J3123" s="565"/>
      <c r="K3123" s="565"/>
      <c r="L3123" s="565"/>
      <c r="M3123" s="565"/>
      <c r="N3123" s="565"/>
      <c r="O3123" s="565"/>
      <c r="P3123" s="565"/>
    </row>
    <row r="3124" spans="1:16" ht="18">
      <c r="A3124" s="565"/>
      <c r="B3124" s="565"/>
      <c r="C3124" s="565"/>
      <c r="D3124" s="978"/>
      <c r="E3124" s="978"/>
      <c r="F3124" s="981"/>
      <c r="G3124" s="981"/>
      <c r="H3124" s="565"/>
      <c r="I3124" s="565"/>
      <c r="J3124" s="565"/>
      <c r="K3124" s="565"/>
      <c r="L3124" s="565"/>
      <c r="M3124" s="565"/>
      <c r="N3124" s="565"/>
      <c r="O3124" s="565"/>
      <c r="P3124" s="565"/>
    </row>
    <row r="3125" spans="1:16" ht="18">
      <c r="A3125" s="565"/>
      <c r="B3125" s="565"/>
      <c r="C3125" s="565"/>
      <c r="D3125" s="978"/>
      <c r="E3125" s="978"/>
      <c r="F3125" s="981"/>
      <c r="G3125" s="981"/>
      <c r="H3125" s="565"/>
      <c r="I3125" s="565"/>
      <c r="J3125" s="565"/>
      <c r="K3125" s="565"/>
      <c r="L3125" s="565"/>
      <c r="M3125" s="565"/>
      <c r="N3125" s="565"/>
      <c r="O3125" s="565"/>
      <c r="P3125" s="565"/>
    </row>
    <row r="3126" spans="1:16" ht="18">
      <c r="A3126" s="565"/>
      <c r="B3126" s="565"/>
      <c r="C3126" s="565"/>
      <c r="D3126" s="978"/>
      <c r="E3126" s="978"/>
      <c r="F3126" s="981"/>
      <c r="G3126" s="981"/>
      <c r="H3126" s="565"/>
      <c r="I3126" s="565"/>
      <c r="J3126" s="565"/>
      <c r="K3126" s="565"/>
      <c r="L3126" s="565"/>
      <c r="M3126" s="565"/>
      <c r="N3126" s="565"/>
      <c r="O3126" s="565"/>
      <c r="P3126" s="565"/>
    </row>
    <row r="3127" spans="1:16" ht="18">
      <c r="A3127" s="565"/>
      <c r="B3127" s="565"/>
      <c r="C3127" s="565"/>
      <c r="D3127" s="978"/>
      <c r="E3127" s="978"/>
      <c r="F3127" s="981"/>
      <c r="G3127" s="981"/>
      <c r="H3127" s="565"/>
      <c r="I3127" s="565"/>
      <c r="J3127" s="565"/>
      <c r="K3127" s="565"/>
      <c r="L3127" s="565"/>
      <c r="M3127" s="565"/>
      <c r="N3127" s="565"/>
      <c r="O3127" s="565"/>
      <c r="P3127" s="565"/>
    </row>
    <row r="3128" spans="1:16" ht="18">
      <c r="A3128" s="565"/>
      <c r="B3128" s="565"/>
      <c r="C3128" s="565"/>
      <c r="D3128" s="978"/>
      <c r="E3128" s="978"/>
      <c r="F3128" s="981"/>
      <c r="G3128" s="981"/>
      <c r="H3128" s="565"/>
      <c r="I3128" s="565"/>
      <c r="J3128" s="565"/>
      <c r="K3128" s="565"/>
      <c r="L3128" s="565"/>
      <c r="M3128" s="565"/>
      <c r="N3128" s="565"/>
      <c r="O3128" s="565"/>
      <c r="P3128" s="565"/>
    </row>
    <row r="3129" spans="1:16" ht="18">
      <c r="A3129" s="565"/>
      <c r="B3129" s="565"/>
      <c r="C3129" s="565"/>
      <c r="D3129" s="978"/>
      <c r="E3129" s="978"/>
      <c r="F3129" s="981"/>
      <c r="G3129" s="981"/>
      <c r="H3129" s="565"/>
      <c r="I3129" s="565"/>
      <c r="J3129" s="565"/>
      <c r="K3129" s="565"/>
      <c r="L3129" s="565"/>
      <c r="M3129" s="565"/>
      <c r="N3129" s="565"/>
      <c r="O3129" s="565"/>
      <c r="P3129" s="565"/>
    </row>
    <row r="3130" spans="1:16" ht="18">
      <c r="A3130" s="565"/>
      <c r="B3130" s="565"/>
      <c r="C3130" s="565"/>
      <c r="D3130" s="978"/>
      <c r="E3130" s="978"/>
      <c r="F3130" s="981"/>
      <c r="G3130" s="981"/>
      <c r="H3130" s="565"/>
      <c r="I3130" s="565"/>
      <c r="J3130" s="565"/>
      <c r="K3130" s="565"/>
      <c r="L3130" s="565"/>
      <c r="M3130" s="565"/>
      <c r="N3130" s="565"/>
      <c r="O3130" s="565"/>
      <c r="P3130" s="565"/>
    </row>
    <row r="3131" spans="1:16" ht="18">
      <c r="A3131" s="565"/>
      <c r="B3131" s="565"/>
      <c r="C3131" s="565"/>
      <c r="D3131" s="978"/>
      <c r="E3131" s="978"/>
      <c r="F3131" s="981"/>
      <c r="G3131" s="981"/>
      <c r="H3131" s="565"/>
      <c r="I3131" s="565"/>
      <c r="J3131" s="565"/>
      <c r="K3131" s="565"/>
      <c r="L3131" s="565"/>
      <c r="M3131" s="565"/>
      <c r="N3131" s="565"/>
      <c r="O3131" s="565"/>
      <c r="P3131" s="565"/>
    </row>
    <row r="3132" spans="1:16" ht="18">
      <c r="A3132" s="565"/>
      <c r="B3132" s="565"/>
      <c r="C3132" s="565"/>
      <c r="D3132" s="978"/>
      <c r="E3132" s="978"/>
      <c r="F3132" s="981"/>
      <c r="G3132" s="981"/>
      <c r="H3132" s="565"/>
      <c r="I3132" s="565"/>
      <c r="J3132" s="565"/>
      <c r="K3132" s="565"/>
      <c r="L3132" s="565"/>
      <c r="M3132" s="565"/>
      <c r="N3132" s="565"/>
      <c r="O3132" s="565"/>
      <c r="P3132" s="565"/>
    </row>
    <row r="3133" spans="1:16" ht="18">
      <c r="A3133" s="565"/>
      <c r="B3133" s="565"/>
      <c r="C3133" s="565"/>
      <c r="D3133" s="978"/>
      <c r="E3133" s="978"/>
      <c r="F3133" s="981"/>
      <c r="G3133" s="981"/>
      <c r="H3133" s="565"/>
      <c r="I3133" s="565"/>
      <c r="J3133" s="565"/>
      <c r="K3133" s="565"/>
      <c r="L3133" s="565"/>
      <c r="M3133" s="565"/>
      <c r="N3133" s="565"/>
      <c r="O3133" s="565"/>
      <c r="P3133" s="565"/>
    </row>
    <row r="3134" spans="1:16" ht="18">
      <c r="A3134" s="565"/>
      <c r="B3134" s="565"/>
      <c r="C3134" s="565"/>
      <c r="D3134" s="978"/>
      <c r="E3134" s="978"/>
      <c r="F3134" s="981"/>
      <c r="G3134" s="981"/>
      <c r="H3134" s="565"/>
      <c r="I3134" s="565"/>
      <c r="J3134" s="565"/>
      <c r="K3134" s="565"/>
      <c r="L3134" s="565"/>
      <c r="M3134" s="565"/>
      <c r="N3134" s="565"/>
      <c r="O3134" s="565"/>
      <c r="P3134" s="565"/>
    </row>
    <row r="3135" spans="1:16" ht="18">
      <c r="A3135" s="565"/>
      <c r="B3135" s="565"/>
      <c r="C3135" s="565"/>
      <c r="D3135" s="978"/>
      <c r="E3135" s="978"/>
      <c r="F3135" s="981"/>
      <c r="G3135" s="981"/>
      <c r="H3135" s="565"/>
      <c r="I3135" s="565"/>
      <c r="J3135" s="565"/>
      <c r="K3135" s="565"/>
      <c r="L3135" s="565"/>
      <c r="M3135" s="565"/>
      <c r="N3135" s="565"/>
      <c r="O3135" s="565"/>
      <c r="P3135" s="565"/>
    </row>
    <row r="3136" spans="1:16" ht="18">
      <c r="A3136" s="565"/>
      <c r="B3136" s="565"/>
      <c r="C3136" s="565"/>
      <c r="D3136" s="978"/>
      <c r="E3136" s="978"/>
      <c r="F3136" s="981"/>
      <c r="G3136" s="981"/>
      <c r="H3136" s="565"/>
      <c r="I3136" s="565"/>
      <c r="J3136" s="565"/>
      <c r="K3136" s="565"/>
      <c r="L3136" s="565"/>
      <c r="M3136" s="565"/>
      <c r="N3136" s="565"/>
      <c r="O3136" s="565"/>
      <c r="P3136" s="565"/>
    </row>
    <row r="3137" spans="1:16" ht="18">
      <c r="A3137" s="565"/>
      <c r="B3137" s="565"/>
      <c r="C3137" s="565"/>
      <c r="D3137" s="978"/>
      <c r="E3137" s="978"/>
      <c r="F3137" s="981"/>
      <c r="G3137" s="981"/>
      <c r="H3137" s="565"/>
      <c r="I3137" s="565"/>
      <c r="J3137" s="565"/>
      <c r="K3137" s="565"/>
      <c r="L3137" s="565"/>
      <c r="M3137" s="565"/>
      <c r="N3137" s="565"/>
      <c r="O3137" s="565"/>
      <c r="P3137" s="565"/>
    </row>
    <row r="3138" spans="1:16" ht="18">
      <c r="A3138" s="565"/>
      <c r="B3138" s="565"/>
      <c r="C3138" s="565"/>
      <c r="D3138" s="978"/>
      <c r="E3138" s="978"/>
      <c r="F3138" s="981"/>
      <c r="G3138" s="981"/>
      <c r="H3138" s="565"/>
      <c r="I3138" s="565"/>
      <c r="J3138" s="565"/>
      <c r="K3138" s="565"/>
      <c r="L3138" s="565"/>
      <c r="M3138" s="565"/>
      <c r="N3138" s="565"/>
      <c r="O3138" s="565"/>
      <c r="P3138" s="565"/>
    </row>
    <row r="3139" spans="1:16" ht="18">
      <c r="A3139" s="565"/>
      <c r="B3139" s="565"/>
      <c r="C3139" s="565"/>
      <c r="D3139" s="978"/>
      <c r="E3139" s="978"/>
      <c r="F3139" s="981"/>
      <c r="G3139" s="981"/>
      <c r="H3139" s="565"/>
      <c r="I3139" s="565"/>
      <c r="J3139" s="565"/>
      <c r="K3139" s="565"/>
      <c r="L3139" s="565"/>
      <c r="M3139" s="565"/>
      <c r="N3139" s="565"/>
      <c r="O3139" s="565"/>
      <c r="P3139" s="565"/>
    </row>
    <row r="3140" spans="1:16" ht="18">
      <c r="A3140" s="565"/>
      <c r="B3140" s="565"/>
      <c r="C3140" s="565"/>
      <c r="D3140" s="978"/>
      <c r="E3140" s="978"/>
      <c r="F3140" s="981"/>
      <c r="G3140" s="981"/>
      <c r="H3140" s="565"/>
      <c r="I3140" s="565"/>
      <c r="J3140" s="565"/>
      <c r="K3140" s="565"/>
      <c r="L3140" s="565"/>
      <c r="M3140" s="565"/>
      <c r="N3140" s="565"/>
      <c r="O3140" s="565"/>
      <c r="P3140" s="565"/>
    </row>
    <row r="3141" spans="1:16" ht="18">
      <c r="A3141" s="565"/>
      <c r="B3141" s="565"/>
      <c r="C3141" s="565"/>
      <c r="D3141" s="978"/>
      <c r="E3141" s="978"/>
      <c r="F3141" s="981"/>
      <c r="G3141" s="981"/>
      <c r="H3141" s="565"/>
      <c r="I3141" s="565"/>
      <c r="J3141" s="565"/>
      <c r="K3141" s="565"/>
      <c r="L3141" s="565"/>
      <c r="M3141" s="565"/>
      <c r="N3141" s="565"/>
      <c r="O3141" s="565"/>
      <c r="P3141" s="565"/>
    </row>
    <row r="3142" spans="1:16" ht="18">
      <c r="A3142" s="565"/>
      <c r="B3142" s="565"/>
      <c r="C3142" s="565"/>
      <c r="D3142" s="978"/>
      <c r="E3142" s="978"/>
      <c r="F3142" s="981"/>
      <c r="G3142" s="981"/>
      <c r="H3142" s="565"/>
      <c r="I3142" s="565"/>
      <c r="J3142" s="565"/>
      <c r="K3142" s="565"/>
      <c r="L3142" s="565"/>
      <c r="M3142" s="565"/>
      <c r="N3142" s="565"/>
      <c r="O3142" s="565"/>
      <c r="P3142" s="565"/>
    </row>
    <row r="3143" spans="1:16" ht="18">
      <c r="A3143" s="565"/>
      <c r="B3143" s="565"/>
      <c r="C3143" s="565"/>
      <c r="D3143" s="978"/>
      <c r="E3143" s="978"/>
      <c r="F3143" s="981"/>
      <c r="G3143" s="981"/>
      <c r="H3143" s="565"/>
      <c r="I3143" s="565"/>
      <c r="J3143" s="565"/>
      <c r="K3143" s="565"/>
      <c r="L3143" s="565"/>
      <c r="M3143" s="565"/>
      <c r="N3143" s="565"/>
      <c r="O3143" s="565"/>
      <c r="P3143" s="565"/>
    </row>
    <row r="3144" spans="1:16" ht="18">
      <c r="A3144" s="565"/>
      <c r="B3144" s="565"/>
      <c r="C3144" s="565"/>
      <c r="D3144" s="978"/>
      <c r="E3144" s="978"/>
      <c r="F3144" s="981"/>
      <c r="G3144" s="981"/>
      <c r="H3144" s="565"/>
      <c r="I3144" s="565"/>
      <c r="J3144" s="565"/>
      <c r="K3144" s="565"/>
      <c r="L3144" s="565"/>
      <c r="M3144" s="565"/>
      <c r="N3144" s="565"/>
      <c r="O3144" s="565"/>
      <c r="P3144" s="565"/>
    </row>
    <row r="3145" spans="1:16" ht="18">
      <c r="A3145" s="565"/>
      <c r="B3145" s="565"/>
      <c r="C3145" s="565"/>
      <c r="D3145" s="978"/>
      <c r="E3145" s="978"/>
      <c r="F3145" s="981"/>
      <c r="G3145" s="981"/>
      <c r="H3145" s="565"/>
      <c r="I3145" s="565"/>
      <c r="J3145" s="565"/>
      <c r="K3145" s="565"/>
      <c r="L3145" s="565"/>
      <c r="M3145" s="565"/>
      <c r="N3145" s="565"/>
      <c r="O3145" s="565"/>
      <c r="P3145" s="565"/>
    </row>
    <row r="3146" spans="1:16" ht="18">
      <c r="A3146" s="565"/>
      <c r="B3146" s="565"/>
      <c r="C3146" s="565"/>
      <c r="D3146" s="978"/>
      <c r="E3146" s="978"/>
      <c r="F3146" s="981"/>
      <c r="G3146" s="981"/>
      <c r="H3146" s="565"/>
      <c r="I3146" s="565"/>
      <c r="J3146" s="565"/>
      <c r="K3146" s="565"/>
      <c r="L3146" s="565"/>
      <c r="M3146" s="565"/>
      <c r="N3146" s="565"/>
      <c r="O3146" s="565"/>
      <c r="P3146" s="565"/>
    </row>
    <row r="3147" spans="1:16" ht="18">
      <c r="A3147" s="565"/>
      <c r="B3147" s="565"/>
      <c r="C3147" s="565"/>
      <c r="D3147" s="978"/>
      <c r="E3147" s="978"/>
      <c r="F3147" s="981"/>
      <c r="G3147" s="981"/>
      <c r="H3147" s="565"/>
      <c r="I3147" s="565"/>
      <c r="J3147" s="565"/>
      <c r="K3147" s="565"/>
      <c r="L3147" s="565"/>
      <c r="M3147" s="565"/>
      <c r="N3147" s="565"/>
      <c r="O3147" s="565"/>
      <c r="P3147" s="565"/>
    </row>
    <row r="3148" spans="1:16" ht="18">
      <c r="A3148" s="565"/>
      <c r="B3148" s="565"/>
      <c r="C3148" s="565"/>
      <c r="D3148" s="978"/>
      <c r="E3148" s="978"/>
      <c r="F3148" s="981"/>
      <c r="G3148" s="981"/>
      <c r="H3148" s="565"/>
      <c r="I3148" s="565"/>
      <c r="J3148" s="565"/>
      <c r="K3148" s="565"/>
      <c r="L3148" s="565"/>
      <c r="M3148" s="565"/>
      <c r="N3148" s="565"/>
      <c r="O3148" s="565"/>
      <c r="P3148" s="565"/>
    </row>
    <row r="3149" spans="1:16" ht="18">
      <c r="A3149" s="565"/>
      <c r="B3149" s="565"/>
      <c r="C3149" s="565"/>
      <c r="D3149" s="978"/>
      <c r="E3149" s="978"/>
      <c r="F3149" s="981"/>
      <c r="G3149" s="981"/>
      <c r="H3149" s="565"/>
      <c r="I3149" s="565"/>
      <c r="J3149" s="565"/>
      <c r="K3149" s="565"/>
      <c r="L3149" s="565"/>
      <c r="M3149" s="565"/>
      <c r="N3149" s="565"/>
      <c r="O3149" s="565"/>
      <c r="P3149" s="565"/>
    </row>
    <row r="3150" spans="1:16" ht="18">
      <c r="A3150" s="565"/>
      <c r="B3150" s="565"/>
      <c r="C3150" s="565"/>
      <c r="D3150" s="978"/>
      <c r="E3150" s="978"/>
      <c r="F3150" s="981"/>
      <c r="G3150" s="981"/>
      <c r="H3150" s="565"/>
      <c r="I3150" s="565"/>
      <c r="J3150" s="565"/>
      <c r="K3150" s="565"/>
      <c r="L3150" s="565"/>
      <c r="M3150" s="565"/>
      <c r="N3150" s="565"/>
      <c r="O3150" s="565"/>
      <c r="P3150" s="565"/>
    </row>
    <row r="3151" spans="1:16" ht="18">
      <c r="A3151" s="565"/>
      <c r="B3151" s="565"/>
      <c r="C3151" s="565"/>
      <c r="D3151" s="978"/>
      <c r="E3151" s="978"/>
      <c r="F3151" s="981"/>
      <c r="G3151" s="981"/>
      <c r="H3151" s="565"/>
      <c r="I3151" s="565"/>
      <c r="J3151" s="565"/>
      <c r="K3151" s="565"/>
      <c r="L3151" s="565"/>
      <c r="M3151" s="565"/>
      <c r="N3151" s="565"/>
      <c r="O3151" s="565"/>
      <c r="P3151" s="565"/>
    </row>
    <row r="3152" spans="1:16" ht="18">
      <c r="A3152" s="565"/>
      <c r="B3152" s="565"/>
      <c r="C3152" s="565"/>
      <c r="D3152" s="978"/>
      <c r="E3152" s="978"/>
      <c r="F3152" s="981"/>
      <c r="G3152" s="981"/>
      <c r="H3152" s="565"/>
      <c r="I3152" s="565"/>
      <c r="J3152" s="565"/>
      <c r="K3152" s="565"/>
      <c r="L3152" s="565"/>
      <c r="M3152" s="565"/>
      <c r="N3152" s="565"/>
      <c r="O3152" s="565"/>
      <c r="P3152" s="565"/>
    </row>
    <row r="3153" spans="1:16" ht="18">
      <c r="A3153" s="565"/>
      <c r="B3153" s="565"/>
      <c r="C3153" s="565"/>
      <c r="D3153" s="978"/>
      <c r="E3153" s="978"/>
      <c r="F3153" s="981"/>
      <c r="G3153" s="981"/>
      <c r="H3153" s="565"/>
      <c r="I3153" s="565"/>
      <c r="J3153" s="565"/>
      <c r="K3153" s="565"/>
      <c r="L3153" s="565"/>
      <c r="M3153" s="565"/>
      <c r="N3153" s="565"/>
      <c r="O3153" s="565"/>
      <c r="P3153" s="565"/>
    </row>
    <row r="3154" spans="1:16" ht="18">
      <c r="A3154" s="565"/>
      <c r="B3154" s="565"/>
      <c r="C3154" s="565"/>
      <c r="D3154" s="978"/>
      <c r="E3154" s="978"/>
      <c r="F3154" s="981"/>
      <c r="G3154" s="981"/>
      <c r="H3154" s="565"/>
      <c r="I3154" s="565"/>
      <c r="J3154" s="565"/>
      <c r="K3154" s="565"/>
      <c r="L3154" s="565"/>
      <c r="M3154" s="565"/>
      <c r="N3154" s="565"/>
      <c r="O3154" s="565"/>
      <c r="P3154" s="565"/>
    </row>
    <row r="3155" spans="1:16" ht="18">
      <c r="A3155" s="565"/>
      <c r="B3155" s="565"/>
      <c r="C3155" s="565"/>
      <c r="D3155" s="978"/>
      <c r="E3155" s="978"/>
      <c r="F3155" s="981"/>
      <c r="G3155" s="981"/>
      <c r="H3155" s="565"/>
      <c r="I3155" s="565"/>
      <c r="J3155" s="565"/>
      <c r="K3155" s="565"/>
      <c r="L3155" s="565"/>
      <c r="M3155" s="565"/>
      <c r="N3155" s="565"/>
      <c r="O3155" s="565"/>
      <c r="P3155" s="565"/>
    </row>
    <row r="3156" spans="1:16" ht="18">
      <c r="A3156" s="565"/>
      <c r="B3156" s="565"/>
      <c r="C3156" s="565"/>
      <c r="D3156" s="978"/>
      <c r="E3156" s="978"/>
      <c r="F3156" s="981"/>
      <c r="G3156" s="981"/>
      <c r="H3156" s="565"/>
      <c r="I3156" s="565"/>
      <c r="J3156" s="565"/>
      <c r="K3156" s="565"/>
      <c r="L3156" s="565"/>
      <c r="M3156" s="565"/>
      <c r="N3156" s="565"/>
      <c r="O3156" s="565"/>
      <c r="P3156" s="565"/>
    </row>
    <row r="3157" spans="1:16" ht="18">
      <c r="A3157" s="565"/>
      <c r="B3157" s="565"/>
      <c r="C3157" s="565"/>
      <c r="D3157" s="978"/>
      <c r="E3157" s="978"/>
      <c r="F3157" s="981"/>
      <c r="G3157" s="981"/>
      <c r="H3157" s="565"/>
      <c r="I3157" s="565"/>
      <c r="J3157" s="565"/>
      <c r="K3157" s="565"/>
      <c r="L3157" s="565"/>
      <c r="M3157" s="565"/>
      <c r="N3157" s="565"/>
      <c r="O3157" s="565"/>
      <c r="P3157" s="565"/>
    </row>
    <row r="3158" spans="1:16" ht="18">
      <c r="A3158" s="565"/>
      <c r="B3158" s="565"/>
      <c r="C3158" s="565"/>
      <c r="D3158" s="978"/>
      <c r="E3158" s="978"/>
      <c r="F3158" s="981"/>
      <c r="G3158" s="981"/>
      <c r="H3158" s="565"/>
      <c r="I3158" s="565"/>
      <c r="J3158" s="565"/>
      <c r="K3158" s="565"/>
      <c r="L3158" s="565"/>
      <c r="M3158" s="565"/>
      <c r="N3158" s="565"/>
      <c r="O3158" s="565"/>
      <c r="P3158" s="565"/>
    </row>
    <row r="3159" spans="1:16" ht="18">
      <c r="A3159" s="565"/>
      <c r="B3159" s="565"/>
      <c r="C3159" s="565"/>
      <c r="D3159" s="978"/>
      <c r="E3159" s="978"/>
      <c r="F3159" s="981"/>
      <c r="G3159" s="981"/>
      <c r="H3159" s="565"/>
      <c r="I3159" s="565"/>
      <c r="J3159" s="565"/>
      <c r="K3159" s="565"/>
      <c r="L3159" s="565"/>
      <c r="M3159" s="565"/>
      <c r="N3159" s="565"/>
      <c r="O3159" s="565"/>
      <c r="P3159" s="565"/>
    </row>
    <row r="3160" spans="1:16" ht="18">
      <c r="A3160" s="565"/>
      <c r="B3160" s="565"/>
      <c r="C3160" s="565"/>
      <c r="D3160" s="978"/>
      <c r="E3160" s="978"/>
      <c r="F3160" s="981"/>
      <c r="G3160" s="981"/>
      <c r="H3160" s="565"/>
      <c r="I3160" s="565"/>
      <c r="J3160" s="565"/>
      <c r="K3160" s="565"/>
      <c r="L3160" s="565"/>
      <c r="M3160" s="565"/>
      <c r="N3160" s="565"/>
      <c r="O3160" s="565"/>
      <c r="P3160" s="565"/>
    </row>
    <row r="3161" spans="1:16" ht="18">
      <c r="A3161" s="565"/>
      <c r="B3161" s="565"/>
      <c r="C3161" s="565"/>
      <c r="D3161" s="978"/>
      <c r="E3161" s="978"/>
      <c r="F3161" s="981"/>
      <c r="G3161" s="981"/>
      <c r="H3161" s="565"/>
      <c r="I3161" s="565"/>
      <c r="J3161" s="565"/>
      <c r="K3161" s="565"/>
      <c r="L3161" s="565"/>
      <c r="M3161" s="565"/>
      <c r="N3161" s="565"/>
      <c r="O3161" s="565"/>
      <c r="P3161" s="565"/>
    </row>
    <row r="3162" spans="1:16" ht="18">
      <c r="A3162" s="565"/>
      <c r="B3162" s="565"/>
      <c r="C3162" s="565"/>
      <c r="D3162" s="978"/>
      <c r="E3162" s="978"/>
      <c r="F3162" s="981"/>
      <c r="G3162" s="981"/>
      <c r="H3162" s="565"/>
      <c r="I3162" s="565"/>
      <c r="J3162" s="565"/>
      <c r="K3162" s="565"/>
      <c r="L3162" s="565"/>
      <c r="M3162" s="565"/>
      <c r="N3162" s="565"/>
      <c r="O3162" s="565"/>
      <c r="P3162" s="565"/>
    </row>
    <row r="3163" spans="1:16" ht="18">
      <c r="A3163" s="565"/>
      <c r="B3163" s="565"/>
      <c r="C3163" s="565"/>
      <c r="D3163" s="978"/>
      <c r="E3163" s="978"/>
      <c r="F3163" s="981"/>
      <c r="G3163" s="981"/>
      <c r="H3163" s="565"/>
      <c r="I3163" s="565"/>
      <c r="J3163" s="565"/>
      <c r="K3163" s="565"/>
      <c r="L3163" s="565"/>
      <c r="M3163" s="565"/>
      <c r="N3163" s="565"/>
      <c r="O3163" s="565"/>
      <c r="P3163" s="565"/>
    </row>
    <row r="3164" spans="1:16" ht="18">
      <c r="A3164" s="565"/>
      <c r="B3164" s="565"/>
      <c r="C3164" s="565"/>
      <c r="D3164" s="978"/>
      <c r="E3164" s="978"/>
      <c r="F3164" s="981"/>
      <c r="G3164" s="981"/>
      <c r="H3164" s="565"/>
      <c r="I3164" s="565"/>
      <c r="J3164" s="565"/>
      <c r="K3164" s="565"/>
      <c r="L3164" s="565"/>
      <c r="M3164" s="565"/>
      <c r="N3164" s="565"/>
      <c r="O3164" s="565"/>
      <c r="P3164" s="565"/>
    </row>
    <row r="3165" spans="1:16" ht="18">
      <c r="A3165" s="565"/>
      <c r="B3165" s="565"/>
      <c r="C3165" s="565"/>
      <c r="D3165" s="978"/>
      <c r="E3165" s="978"/>
      <c r="F3165" s="981"/>
      <c r="G3165" s="981"/>
      <c r="H3165" s="565"/>
      <c r="I3165" s="565"/>
      <c r="J3165" s="565"/>
      <c r="K3165" s="565"/>
      <c r="L3165" s="565"/>
      <c r="M3165" s="565"/>
      <c r="N3165" s="565"/>
      <c r="O3165" s="565"/>
      <c r="P3165" s="565"/>
    </row>
    <row r="3166" spans="1:16" ht="18">
      <c r="A3166" s="565"/>
      <c r="B3166" s="565"/>
      <c r="C3166" s="565"/>
      <c r="D3166" s="978"/>
      <c r="E3166" s="978"/>
      <c r="F3166" s="981"/>
      <c r="G3166" s="981"/>
      <c r="H3166" s="565"/>
      <c r="I3166" s="565"/>
      <c r="J3166" s="565"/>
      <c r="K3166" s="565"/>
      <c r="L3166" s="565"/>
      <c r="M3166" s="565"/>
      <c r="N3166" s="565"/>
      <c r="O3166" s="565"/>
      <c r="P3166" s="565"/>
    </row>
    <row r="3167" spans="1:16" ht="18">
      <c r="A3167" s="565"/>
      <c r="B3167" s="565"/>
      <c r="C3167" s="565"/>
      <c r="D3167" s="978"/>
      <c r="E3167" s="978"/>
      <c r="F3167" s="981"/>
      <c r="G3167" s="981"/>
      <c r="H3167" s="565"/>
      <c r="I3167" s="565"/>
      <c r="J3167" s="565"/>
      <c r="K3167" s="565"/>
      <c r="L3167" s="565"/>
      <c r="M3167" s="565"/>
      <c r="N3167" s="565"/>
      <c r="O3167" s="565"/>
      <c r="P3167" s="565"/>
    </row>
    <row r="3168" spans="1:16" ht="18">
      <c r="A3168" s="565"/>
      <c r="B3168" s="565"/>
      <c r="C3168" s="565"/>
      <c r="D3168" s="978"/>
      <c r="E3168" s="978"/>
      <c r="F3168" s="981"/>
      <c r="G3168" s="981"/>
      <c r="H3168" s="565"/>
      <c r="I3168" s="565"/>
      <c r="J3168" s="565"/>
      <c r="K3168" s="565"/>
      <c r="L3168" s="565"/>
      <c r="M3168" s="565"/>
      <c r="N3168" s="565"/>
      <c r="O3168" s="565"/>
      <c r="P3168" s="565"/>
    </row>
    <row r="3169" spans="1:16" ht="18">
      <c r="A3169" s="565"/>
      <c r="B3169" s="565"/>
      <c r="C3169" s="565"/>
      <c r="D3169" s="978"/>
      <c r="E3169" s="978"/>
      <c r="F3169" s="981"/>
      <c r="G3169" s="981"/>
      <c r="H3169" s="565"/>
      <c r="I3169" s="565"/>
      <c r="J3169" s="565"/>
      <c r="K3169" s="565"/>
      <c r="L3169" s="565"/>
      <c r="M3169" s="565"/>
      <c r="N3169" s="565"/>
      <c r="O3169" s="565"/>
      <c r="P3169" s="565"/>
    </row>
    <row r="3170" spans="1:16" ht="18">
      <c r="A3170" s="565"/>
      <c r="B3170" s="565"/>
      <c r="C3170" s="565"/>
      <c r="D3170" s="978"/>
      <c r="E3170" s="978"/>
      <c r="F3170" s="981"/>
      <c r="G3170" s="981"/>
      <c r="H3170" s="565"/>
      <c r="I3170" s="565"/>
      <c r="J3170" s="565"/>
      <c r="K3170" s="565"/>
      <c r="L3170" s="565"/>
      <c r="M3170" s="565"/>
      <c r="N3170" s="565"/>
      <c r="O3170" s="565"/>
      <c r="P3170" s="565"/>
    </row>
    <row r="3171" spans="1:16" ht="18">
      <c r="A3171" s="565"/>
      <c r="B3171" s="565"/>
      <c r="C3171" s="565"/>
      <c r="D3171" s="978"/>
      <c r="E3171" s="978"/>
      <c r="F3171" s="981"/>
      <c r="G3171" s="981"/>
      <c r="H3171" s="565"/>
      <c r="I3171" s="565"/>
      <c r="J3171" s="565"/>
      <c r="K3171" s="565"/>
      <c r="L3171" s="565"/>
      <c r="M3171" s="565"/>
      <c r="N3171" s="565"/>
      <c r="O3171" s="565"/>
      <c r="P3171" s="565"/>
    </row>
    <row r="3172" spans="1:16" ht="18">
      <c r="A3172" s="565"/>
      <c r="B3172" s="565"/>
      <c r="C3172" s="565"/>
      <c r="D3172" s="978"/>
      <c r="E3172" s="978"/>
      <c r="F3172" s="981"/>
      <c r="G3172" s="981"/>
      <c r="H3172" s="565"/>
      <c r="I3172" s="565"/>
      <c r="J3172" s="565"/>
      <c r="K3172" s="565"/>
      <c r="L3172" s="565"/>
      <c r="M3172" s="565"/>
      <c r="N3172" s="565"/>
      <c r="O3172" s="565"/>
      <c r="P3172" s="565"/>
    </row>
    <row r="3173" spans="1:16" ht="18">
      <c r="A3173" s="565"/>
      <c r="B3173" s="565"/>
      <c r="C3173" s="565"/>
      <c r="D3173" s="978"/>
      <c r="E3173" s="978"/>
      <c r="F3173" s="981"/>
      <c r="G3173" s="981"/>
      <c r="H3173" s="565"/>
      <c r="I3173" s="565"/>
      <c r="J3173" s="565"/>
      <c r="K3173" s="565"/>
      <c r="L3173" s="565"/>
      <c r="M3173" s="565"/>
      <c r="N3173" s="565"/>
      <c r="O3173" s="565"/>
      <c r="P3173" s="565"/>
    </row>
    <row r="3174" spans="1:16" ht="18">
      <c r="A3174" s="565"/>
      <c r="B3174" s="565"/>
      <c r="C3174" s="565"/>
      <c r="D3174" s="978"/>
      <c r="E3174" s="978"/>
      <c r="F3174" s="981"/>
      <c r="G3174" s="981"/>
      <c r="H3174" s="565"/>
      <c r="I3174" s="565"/>
      <c r="J3174" s="565"/>
      <c r="K3174" s="565"/>
      <c r="L3174" s="565"/>
      <c r="M3174" s="565"/>
      <c r="N3174" s="565"/>
      <c r="O3174" s="565"/>
      <c r="P3174" s="565"/>
    </row>
    <row r="3175" spans="1:16" ht="18">
      <c r="A3175" s="565"/>
      <c r="B3175" s="565"/>
      <c r="C3175" s="565"/>
      <c r="D3175" s="978"/>
      <c r="E3175" s="978"/>
      <c r="F3175" s="981"/>
      <c r="G3175" s="981"/>
      <c r="H3175" s="565"/>
      <c r="I3175" s="565"/>
      <c r="J3175" s="565"/>
      <c r="K3175" s="565"/>
      <c r="L3175" s="565"/>
      <c r="M3175" s="565"/>
      <c r="N3175" s="565"/>
      <c r="O3175" s="565"/>
      <c r="P3175" s="565"/>
    </row>
    <row r="3176" spans="1:16" ht="18">
      <c r="A3176" s="565"/>
      <c r="B3176" s="565"/>
      <c r="C3176" s="565"/>
      <c r="D3176" s="978"/>
      <c r="E3176" s="978"/>
      <c r="F3176" s="981"/>
      <c r="G3176" s="981"/>
      <c r="H3176" s="565"/>
      <c r="I3176" s="565"/>
      <c r="J3176" s="565"/>
      <c r="K3176" s="565"/>
      <c r="L3176" s="565"/>
      <c r="M3176" s="565"/>
      <c r="N3176" s="565"/>
      <c r="O3176" s="565"/>
      <c r="P3176" s="565"/>
    </row>
    <row r="3177" spans="1:16" ht="18">
      <c r="A3177" s="565"/>
      <c r="B3177" s="565"/>
      <c r="C3177" s="565"/>
      <c r="D3177" s="978"/>
      <c r="E3177" s="978"/>
      <c r="F3177" s="981"/>
      <c r="G3177" s="981"/>
      <c r="H3177" s="565"/>
      <c r="I3177" s="565"/>
      <c r="J3177" s="565"/>
      <c r="K3177" s="565"/>
      <c r="L3177" s="565"/>
      <c r="M3177" s="565"/>
      <c r="N3177" s="565"/>
      <c r="O3177" s="565"/>
      <c r="P3177" s="565"/>
    </row>
    <row r="3178" spans="1:16" ht="18">
      <c r="A3178" s="565"/>
      <c r="B3178" s="565"/>
      <c r="C3178" s="565"/>
      <c r="D3178" s="978"/>
      <c r="E3178" s="978"/>
      <c r="F3178" s="981"/>
      <c r="G3178" s="981"/>
      <c r="H3178" s="565"/>
      <c r="I3178" s="565"/>
      <c r="J3178" s="565"/>
      <c r="K3178" s="565"/>
      <c r="L3178" s="565"/>
      <c r="M3178" s="565"/>
      <c r="N3178" s="565"/>
      <c r="O3178" s="565"/>
      <c r="P3178" s="565"/>
    </row>
    <row r="3179" spans="1:16" ht="18">
      <c r="A3179" s="565"/>
      <c r="B3179" s="565"/>
      <c r="C3179" s="565"/>
      <c r="D3179" s="978"/>
      <c r="E3179" s="978"/>
      <c r="F3179" s="981"/>
      <c r="G3179" s="981"/>
      <c r="H3179" s="565"/>
      <c r="I3179" s="565"/>
      <c r="J3179" s="565"/>
      <c r="K3179" s="565"/>
      <c r="L3179" s="565"/>
      <c r="M3179" s="565"/>
      <c r="N3179" s="565"/>
      <c r="O3179" s="565"/>
      <c r="P3179" s="565"/>
    </row>
    <row r="3180" spans="1:16" ht="18">
      <c r="A3180" s="565"/>
      <c r="B3180" s="565"/>
      <c r="C3180" s="565"/>
      <c r="D3180" s="978"/>
      <c r="E3180" s="978"/>
      <c r="F3180" s="981"/>
      <c r="G3180" s="981"/>
      <c r="H3180" s="565"/>
      <c r="I3180" s="565"/>
      <c r="J3180" s="565"/>
      <c r="K3180" s="565"/>
      <c r="L3180" s="565"/>
      <c r="M3180" s="565"/>
      <c r="N3180" s="565"/>
      <c r="O3180" s="565"/>
      <c r="P3180" s="565"/>
    </row>
    <row r="3181" spans="1:16" ht="18">
      <c r="A3181" s="565"/>
      <c r="B3181" s="565"/>
      <c r="C3181" s="565"/>
      <c r="D3181" s="978"/>
      <c r="E3181" s="978"/>
      <c r="F3181" s="981"/>
      <c r="G3181" s="981"/>
      <c r="H3181" s="565"/>
      <c r="I3181" s="565"/>
      <c r="J3181" s="565"/>
      <c r="K3181" s="565"/>
      <c r="L3181" s="565"/>
      <c r="M3181" s="565"/>
      <c r="N3181" s="565"/>
      <c r="O3181" s="565"/>
      <c r="P3181" s="565"/>
    </row>
    <row r="3182" spans="1:16" ht="18">
      <c r="A3182" s="565"/>
      <c r="B3182" s="565"/>
      <c r="C3182" s="565"/>
      <c r="D3182" s="978"/>
      <c r="E3182" s="978"/>
      <c r="F3182" s="981"/>
      <c r="G3182" s="981"/>
      <c r="H3182" s="565"/>
      <c r="I3182" s="565"/>
      <c r="J3182" s="565"/>
      <c r="K3182" s="565"/>
      <c r="L3182" s="565"/>
      <c r="M3182" s="565"/>
      <c r="N3182" s="565"/>
      <c r="O3182" s="565"/>
      <c r="P3182" s="565"/>
    </row>
    <row r="3183" spans="1:16" ht="18">
      <c r="A3183" s="565"/>
      <c r="B3183" s="565"/>
      <c r="C3183" s="565"/>
      <c r="D3183" s="978"/>
      <c r="E3183" s="978"/>
      <c r="F3183" s="981"/>
      <c r="G3183" s="981"/>
      <c r="H3183" s="565"/>
      <c r="I3183" s="565"/>
      <c r="J3183" s="565"/>
      <c r="K3183" s="565"/>
      <c r="L3183" s="565"/>
      <c r="M3183" s="565"/>
      <c r="N3183" s="565"/>
      <c r="O3183" s="565"/>
      <c r="P3183" s="565"/>
    </row>
    <row r="3184" spans="1:16" ht="18">
      <c r="A3184" s="565"/>
      <c r="B3184" s="565"/>
      <c r="C3184" s="565"/>
      <c r="D3184" s="978"/>
      <c r="E3184" s="978"/>
      <c r="F3184" s="981"/>
      <c r="G3184" s="981"/>
      <c r="H3184" s="565"/>
      <c r="I3184" s="565"/>
      <c r="J3184" s="565"/>
      <c r="K3184" s="565"/>
      <c r="L3184" s="565"/>
      <c r="M3184" s="565"/>
      <c r="N3184" s="565"/>
      <c r="O3184" s="565"/>
      <c r="P3184" s="565"/>
    </row>
    <row r="3185" spans="1:16" ht="18">
      <c r="A3185" s="565"/>
      <c r="B3185" s="565"/>
      <c r="C3185" s="565"/>
      <c r="D3185" s="978"/>
      <c r="E3185" s="978"/>
      <c r="F3185" s="981"/>
      <c r="G3185" s="981"/>
      <c r="H3185" s="565"/>
      <c r="I3185" s="565"/>
      <c r="J3185" s="565"/>
      <c r="K3185" s="565"/>
      <c r="L3185" s="565"/>
      <c r="M3185" s="565"/>
      <c r="N3185" s="565"/>
      <c r="O3185" s="565"/>
      <c r="P3185" s="565"/>
    </row>
    <row r="3186" spans="1:16" ht="18">
      <c r="A3186" s="565"/>
      <c r="B3186" s="565"/>
      <c r="C3186" s="565"/>
      <c r="D3186" s="978"/>
      <c r="E3186" s="978"/>
      <c r="F3186" s="981"/>
      <c r="G3186" s="981"/>
      <c r="H3186" s="565"/>
      <c r="I3186" s="565"/>
      <c r="J3186" s="565"/>
      <c r="K3186" s="565"/>
      <c r="L3186" s="565"/>
      <c r="M3186" s="565"/>
      <c r="N3186" s="565"/>
      <c r="O3186" s="565"/>
      <c r="P3186" s="565"/>
    </row>
    <row r="3187" spans="1:16" ht="18">
      <c r="A3187" s="565"/>
      <c r="B3187" s="565"/>
      <c r="C3187" s="565"/>
      <c r="D3187" s="978"/>
      <c r="E3187" s="978"/>
      <c r="F3187" s="981"/>
      <c r="G3187" s="981"/>
      <c r="H3187" s="565"/>
      <c r="I3187" s="565"/>
      <c r="J3187" s="565"/>
      <c r="K3187" s="565"/>
      <c r="L3187" s="565"/>
      <c r="M3187" s="565"/>
      <c r="N3187" s="565"/>
      <c r="O3187" s="565"/>
      <c r="P3187" s="565"/>
    </row>
    <row r="3188" spans="1:16" ht="18">
      <c r="A3188" s="565"/>
      <c r="B3188" s="565"/>
      <c r="C3188" s="565"/>
      <c r="D3188" s="978"/>
      <c r="E3188" s="978"/>
      <c r="F3188" s="981"/>
      <c r="G3188" s="981"/>
      <c r="H3188" s="565"/>
      <c r="I3188" s="565"/>
      <c r="J3188" s="565"/>
      <c r="K3188" s="565"/>
      <c r="L3188" s="565"/>
      <c r="M3188" s="565"/>
      <c r="N3188" s="565"/>
      <c r="O3188" s="565"/>
      <c r="P3188" s="565"/>
    </row>
    <row r="3189" spans="1:16" ht="18">
      <c r="A3189" s="565"/>
      <c r="B3189" s="565"/>
      <c r="C3189" s="565"/>
      <c r="D3189" s="978"/>
      <c r="E3189" s="978"/>
      <c r="F3189" s="981"/>
      <c r="G3189" s="981"/>
      <c r="H3189" s="565"/>
      <c r="I3189" s="565"/>
      <c r="J3189" s="565"/>
      <c r="K3189" s="565"/>
      <c r="L3189" s="565"/>
      <c r="M3189" s="565"/>
      <c r="N3189" s="565"/>
      <c r="O3189" s="565"/>
      <c r="P3189" s="565"/>
    </row>
    <row r="3190" spans="1:16" ht="18">
      <c r="A3190" s="565"/>
      <c r="B3190" s="565"/>
      <c r="C3190" s="565"/>
      <c r="D3190" s="978"/>
      <c r="E3190" s="978"/>
      <c r="F3190" s="981"/>
      <c r="G3190" s="981"/>
      <c r="H3190" s="565"/>
      <c r="I3190" s="565"/>
      <c r="J3190" s="565"/>
      <c r="K3190" s="565"/>
      <c r="L3190" s="565"/>
      <c r="M3190" s="565"/>
      <c r="N3190" s="565"/>
      <c r="O3190" s="565"/>
      <c r="P3190" s="565"/>
    </row>
    <row r="3191" spans="1:16" ht="18">
      <c r="A3191" s="565"/>
      <c r="B3191" s="565"/>
      <c r="C3191" s="565"/>
      <c r="D3191" s="978"/>
      <c r="E3191" s="978"/>
      <c r="F3191" s="981"/>
      <c r="G3191" s="981"/>
      <c r="H3191" s="565"/>
      <c r="I3191" s="565"/>
      <c r="J3191" s="565"/>
      <c r="K3191" s="565"/>
      <c r="L3191" s="565"/>
      <c r="M3191" s="565"/>
      <c r="N3191" s="565"/>
      <c r="O3191" s="565"/>
      <c r="P3191" s="565"/>
    </row>
    <row r="3192" spans="1:16" ht="18">
      <c r="A3192" s="565"/>
      <c r="B3192" s="565"/>
      <c r="C3192" s="565"/>
      <c r="D3192" s="978"/>
      <c r="E3192" s="978"/>
      <c r="F3192" s="981"/>
      <c r="G3192" s="981"/>
      <c r="H3192" s="565"/>
      <c r="I3192" s="565"/>
      <c r="J3192" s="565"/>
      <c r="K3192" s="565"/>
      <c r="L3192" s="565"/>
      <c r="M3192" s="565"/>
      <c r="N3192" s="565"/>
      <c r="O3192" s="565"/>
      <c r="P3192" s="565"/>
    </row>
    <row r="3193" spans="1:16" ht="18">
      <c r="A3193" s="565"/>
      <c r="B3193" s="565"/>
      <c r="C3193" s="565"/>
      <c r="D3193" s="978"/>
      <c r="E3193" s="978"/>
      <c r="F3193" s="981"/>
      <c r="G3193" s="981"/>
      <c r="H3193" s="565"/>
      <c r="I3193" s="565"/>
      <c r="J3193" s="565"/>
      <c r="K3193" s="565"/>
      <c r="L3193" s="565"/>
      <c r="M3193" s="565"/>
      <c r="N3193" s="565"/>
      <c r="O3193" s="565"/>
      <c r="P3193" s="565"/>
    </row>
    <row r="3194" spans="1:16" ht="18">
      <c r="A3194" s="565"/>
      <c r="B3194" s="565"/>
      <c r="C3194" s="565"/>
      <c r="D3194" s="978"/>
      <c r="E3194" s="978"/>
      <c r="F3194" s="981"/>
      <c r="G3194" s="981"/>
      <c r="H3194" s="565"/>
      <c r="I3194" s="565"/>
      <c r="J3194" s="565"/>
      <c r="K3194" s="565"/>
      <c r="L3194" s="565"/>
      <c r="M3194" s="565"/>
      <c r="N3194" s="565"/>
      <c r="O3194" s="565"/>
      <c r="P3194" s="565"/>
    </row>
    <row r="3195" spans="1:16" ht="18">
      <c r="A3195" s="565"/>
      <c r="B3195" s="565"/>
      <c r="C3195" s="565"/>
      <c r="D3195" s="978"/>
      <c r="E3195" s="978"/>
      <c r="F3195" s="981"/>
      <c r="G3195" s="981"/>
      <c r="H3195" s="565"/>
      <c r="I3195" s="565"/>
      <c r="J3195" s="565"/>
      <c r="K3195" s="565"/>
      <c r="L3195" s="565"/>
      <c r="M3195" s="565"/>
      <c r="N3195" s="565"/>
      <c r="O3195" s="565"/>
      <c r="P3195" s="565"/>
    </row>
    <row r="3196" spans="1:16" ht="18">
      <c r="A3196" s="565"/>
      <c r="B3196" s="565"/>
      <c r="C3196" s="565"/>
      <c r="D3196" s="978"/>
      <c r="E3196" s="978"/>
      <c r="F3196" s="981"/>
      <c r="G3196" s="981"/>
      <c r="H3196" s="565"/>
      <c r="I3196" s="565"/>
      <c r="J3196" s="565"/>
      <c r="K3196" s="565"/>
      <c r="L3196" s="565"/>
      <c r="M3196" s="565"/>
      <c r="N3196" s="565"/>
      <c r="O3196" s="565"/>
      <c r="P3196" s="565"/>
    </row>
    <row r="3197" spans="1:16" ht="18">
      <c r="A3197" s="565"/>
      <c r="B3197" s="565"/>
      <c r="C3197" s="565"/>
      <c r="D3197" s="978"/>
      <c r="E3197" s="978"/>
      <c r="F3197" s="981"/>
      <c r="G3197" s="981"/>
      <c r="H3197" s="565"/>
      <c r="I3197" s="565"/>
      <c r="J3197" s="565"/>
      <c r="K3197" s="565"/>
      <c r="L3197" s="565"/>
      <c r="M3197" s="565"/>
      <c r="N3197" s="565"/>
      <c r="O3197" s="565"/>
      <c r="P3197" s="565"/>
    </row>
    <row r="3198" spans="1:16" ht="18">
      <c r="A3198" s="565"/>
      <c r="B3198" s="565"/>
      <c r="C3198" s="565"/>
      <c r="D3198" s="978"/>
      <c r="E3198" s="978"/>
      <c r="F3198" s="981"/>
      <c r="G3198" s="981"/>
      <c r="H3198" s="565"/>
      <c r="I3198" s="565"/>
      <c r="J3198" s="565"/>
      <c r="K3198" s="565"/>
      <c r="L3198" s="565"/>
      <c r="M3198" s="565"/>
      <c r="N3198" s="565"/>
      <c r="O3198" s="565"/>
      <c r="P3198" s="565"/>
    </row>
    <row r="3199" spans="1:16" ht="18">
      <c r="A3199" s="565"/>
      <c r="B3199" s="565"/>
      <c r="C3199" s="565"/>
      <c r="D3199" s="978"/>
      <c r="E3199" s="978"/>
      <c r="F3199" s="981"/>
      <c r="G3199" s="981"/>
      <c r="H3199" s="565"/>
      <c r="I3199" s="565"/>
      <c r="J3199" s="565"/>
      <c r="K3199" s="565"/>
      <c r="L3199" s="565"/>
      <c r="M3199" s="565"/>
      <c r="N3199" s="565"/>
      <c r="O3199" s="565"/>
      <c r="P3199" s="565"/>
    </row>
    <row r="3200" spans="1:16" ht="18">
      <c r="A3200" s="565"/>
      <c r="B3200" s="565"/>
      <c r="C3200" s="565"/>
      <c r="D3200" s="978"/>
      <c r="E3200" s="978"/>
      <c r="F3200" s="981"/>
      <c r="G3200" s="981"/>
      <c r="H3200" s="565"/>
      <c r="I3200" s="565"/>
      <c r="J3200" s="565"/>
      <c r="K3200" s="565"/>
      <c r="L3200" s="565"/>
      <c r="M3200" s="565"/>
      <c r="N3200" s="565"/>
      <c r="O3200" s="565"/>
      <c r="P3200" s="565"/>
    </row>
    <row r="3201" spans="1:16" ht="18">
      <c r="A3201" s="565"/>
      <c r="B3201" s="565"/>
      <c r="C3201" s="565"/>
      <c r="D3201" s="978"/>
      <c r="E3201" s="978"/>
      <c r="F3201" s="981"/>
      <c r="G3201" s="981"/>
      <c r="H3201" s="565"/>
      <c r="I3201" s="565"/>
      <c r="J3201" s="565"/>
      <c r="K3201" s="565"/>
      <c r="L3201" s="565"/>
      <c r="M3201" s="565"/>
      <c r="N3201" s="565"/>
      <c r="O3201" s="565"/>
      <c r="P3201" s="565"/>
    </row>
    <row r="3202" spans="1:16" ht="18">
      <c r="A3202" s="565"/>
      <c r="B3202" s="565"/>
      <c r="C3202" s="565"/>
      <c r="D3202" s="978"/>
      <c r="E3202" s="978"/>
      <c r="F3202" s="981"/>
      <c r="G3202" s="981"/>
      <c r="H3202" s="565"/>
      <c r="I3202" s="565"/>
      <c r="J3202" s="565"/>
      <c r="K3202" s="565"/>
      <c r="L3202" s="565"/>
      <c r="M3202" s="565"/>
      <c r="N3202" s="565"/>
      <c r="O3202" s="565"/>
      <c r="P3202" s="565"/>
    </row>
    <row r="3203" spans="1:16" ht="18">
      <c r="A3203" s="565"/>
      <c r="B3203" s="565"/>
      <c r="C3203" s="565"/>
      <c r="D3203" s="978"/>
      <c r="E3203" s="978"/>
      <c r="F3203" s="981"/>
      <c r="G3203" s="981"/>
      <c r="H3203" s="565"/>
      <c r="I3203" s="565"/>
      <c r="J3203" s="565"/>
      <c r="K3203" s="565"/>
      <c r="L3203" s="565"/>
      <c r="M3203" s="565"/>
      <c r="N3203" s="565"/>
      <c r="O3203" s="565"/>
      <c r="P3203" s="565"/>
    </row>
    <row r="3204" spans="1:16" ht="18">
      <c r="A3204" s="565"/>
      <c r="B3204" s="565"/>
      <c r="C3204" s="565"/>
      <c r="D3204" s="978"/>
      <c r="E3204" s="978"/>
      <c r="F3204" s="981"/>
      <c r="G3204" s="981"/>
      <c r="H3204" s="565"/>
      <c r="I3204" s="565"/>
      <c r="J3204" s="565"/>
      <c r="K3204" s="565"/>
      <c r="L3204" s="565"/>
      <c r="M3204" s="565"/>
      <c r="N3204" s="565"/>
      <c r="O3204" s="565"/>
      <c r="P3204" s="565"/>
    </row>
    <row r="3205" spans="1:16" ht="18">
      <c r="A3205" s="565"/>
      <c r="B3205" s="565"/>
      <c r="C3205" s="565"/>
      <c r="D3205" s="978"/>
      <c r="E3205" s="978"/>
      <c r="F3205" s="981"/>
      <c r="G3205" s="981"/>
      <c r="H3205" s="565"/>
      <c r="I3205" s="565"/>
      <c r="J3205" s="565"/>
      <c r="K3205" s="565"/>
      <c r="L3205" s="565"/>
      <c r="M3205" s="565"/>
      <c r="N3205" s="565"/>
      <c r="O3205" s="565"/>
      <c r="P3205" s="565"/>
    </row>
    <row r="3206" spans="1:16" ht="18">
      <c r="A3206" s="565"/>
      <c r="B3206" s="565"/>
      <c r="C3206" s="565"/>
      <c r="D3206" s="978"/>
      <c r="E3206" s="978"/>
      <c r="F3206" s="981"/>
      <c r="G3206" s="981"/>
      <c r="H3206" s="565"/>
      <c r="I3206" s="565"/>
      <c r="J3206" s="565"/>
      <c r="K3206" s="565"/>
      <c r="L3206" s="565"/>
      <c r="M3206" s="565"/>
      <c r="N3206" s="565"/>
      <c r="O3206" s="565"/>
      <c r="P3206" s="565"/>
    </row>
    <row r="3207" spans="1:16" ht="18">
      <c r="A3207" s="565"/>
      <c r="B3207" s="565"/>
      <c r="C3207" s="565"/>
      <c r="D3207" s="978"/>
      <c r="E3207" s="978"/>
      <c r="F3207" s="981"/>
      <c r="G3207" s="981"/>
      <c r="H3207" s="565"/>
      <c r="I3207" s="565"/>
      <c r="J3207" s="565"/>
      <c r="K3207" s="565"/>
      <c r="L3207" s="565"/>
      <c r="M3207" s="565"/>
      <c r="N3207" s="565"/>
      <c r="O3207" s="565"/>
      <c r="P3207" s="565"/>
    </row>
    <row r="3208" spans="1:16" ht="18">
      <c r="A3208" s="565"/>
      <c r="B3208" s="565"/>
      <c r="C3208" s="565"/>
      <c r="D3208" s="978"/>
      <c r="E3208" s="978"/>
      <c r="F3208" s="981"/>
      <c r="G3208" s="981"/>
      <c r="H3208" s="565"/>
      <c r="I3208" s="565"/>
      <c r="J3208" s="565"/>
      <c r="K3208" s="565"/>
      <c r="L3208" s="565"/>
      <c r="M3208" s="565"/>
      <c r="N3208" s="565"/>
      <c r="O3208" s="565"/>
      <c r="P3208" s="565"/>
    </row>
    <row r="3209" spans="1:16" ht="18">
      <c r="A3209" s="565"/>
      <c r="B3209" s="565"/>
      <c r="C3209" s="565"/>
      <c r="D3209" s="978"/>
      <c r="E3209" s="978"/>
      <c r="F3209" s="981"/>
      <c r="G3209" s="981"/>
      <c r="H3209" s="565"/>
      <c r="I3209" s="565"/>
      <c r="J3209" s="565"/>
      <c r="K3209" s="565"/>
      <c r="L3209" s="565"/>
      <c r="M3209" s="565"/>
      <c r="N3209" s="565"/>
      <c r="O3209" s="565"/>
      <c r="P3209" s="565"/>
    </row>
    <row r="3210" spans="1:16" ht="18">
      <c r="A3210" s="565"/>
      <c r="B3210" s="565"/>
      <c r="C3210" s="565"/>
      <c r="D3210" s="978"/>
      <c r="E3210" s="978"/>
      <c r="F3210" s="981"/>
      <c r="G3210" s="981"/>
      <c r="H3210" s="565"/>
      <c r="I3210" s="565"/>
      <c r="J3210" s="565"/>
      <c r="K3210" s="565"/>
      <c r="L3210" s="565"/>
      <c r="M3210" s="565"/>
      <c r="N3210" s="565"/>
      <c r="O3210" s="565"/>
      <c r="P3210" s="565"/>
    </row>
    <row r="3211" spans="1:16" ht="18">
      <c r="A3211" s="565"/>
      <c r="B3211" s="565"/>
      <c r="C3211" s="565"/>
      <c r="D3211" s="978"/>
      <c r="E3211" s="978"/>
      <c r="F3211" s="981"/>
      <c r="G3211" s="981"/>
      <c r="H3211" s="565"/>
      <c r="I3211" s="565"/>
      <c r="J3211" s="565"/>
      <c r="K3211" s="565"/>
      <c r="L3211" s="565"/>
      <c r="M3211" s="565"/>
      <c r="N3211" s="565"/>
      <c r="O3211" s="565"/>
      <c r="P3211" s="565"/>
    </row>
    <row r="3212" spans="1:16" ht="18">
      <c r="A3212" s="565"/>
      <c r="B3212" s="565"/>
      <c r="C3212" s="565"/>
      <c r="D3212" s="978"/>
      <c r="E3212" s="978"/>
      <c r="F3212" s="981"/>
      <c r="G3212" s="981"/>
      <c r="H3212" s="565"/>
      <c r="I3212" s="565"/>
      <c r="J3212" s="565"/>
      <c r="K3212" s="565"/>
      <c r="L3212" s="565"/>
      <c r="M3212" s="565"/>
      <c r="N3212" s="565"/>
      <c r="O3212" s="565"/>
      <c r="P3212" s="565"/>
    </row>
    <row r="3213" spans="1:16" ht="18">
      <c r="A3213" s="565"/>
      <c r="B3213" s="565"/>
      <c r="C3213" s="565"/>
      <c r="D3213" s="978"/>
      <c r="E3213" s="978"/>
      <c r="F3213" s="981"/>
      <c r="G3213" s="981"/>
      <c r="H3213" s="565"/>
      <c r="I3213" s="565"/>
      <c r="J3213" s="565"/>
      <c r="K3213" s="565"/>
      <c r="L3213" s="565"/>
      <c r="M3213" s="565"/>
      <c r="N3213" s="565"/>
      <c r="O3213" s="565"/>
      <c r="P3213" s="565"/>
    </row>
    <row r="3214" spans="1:16" ht="18">
      <c r="A3214" s="565"/>
      <c r="B3214" s="565"/>
      <c r="C3214" s="565"/>
      <c r="D3214" s="978"/>
      <c r="E3214" s="978"/>
      <c r="F3214" s="981"/>
      <c r="G3214" s="981"/>
      <c r="H3214" s="565"/>
      <c r="I3214" s="565"/>
      <c r="J3214" s="565"/>
      <c r="K3214" s="565"/>
      <c r="L3214" s="565"/>
      <c r="M3214" s="565"/>
      <c r="N3214" s="565"/>
      <c r="O3214" s="565"/>
      <c r="P3214" s="565"/>
    </row>
    <row r="3215" spans="1:16" ht="18">
      <c r="A3215" s="565"/>
      <c r="B3215" s="565"/>
      <c r="C3215" s="565"/>
      <c r="D3215" s="978"/>
      <c r="E3215" s="978"/>
      <c r="F3215" s="981"/>
      <c r="G3215" s="981"/>
      <c r="H3215" s="565"/>
      <c r="I3215" s="565"/>
      <c r="J3215" s="565"/>
      <c r="K3215" s="565"/>
      <c r="L3215" s="565"/>
      <c r="M3215" s="565"/>
      <c r="N3215" s="565"/>
      <c r="O3215" s="565"/>
      <c r="P3215" s="565"/>
    </row>
    <row r="3216" spans="1:16" ht="18">
      <c r="A3216" s="565"/>
      <c r="B3216" s="565"/>
      <c r="C3216" s="565"/>
      <c r="D3216" s="978"/>
      <c r="E3216" s="978"/>
      <c r="F3216" s="981"/>
      <c r="G3216" s="981"/>
      <c r="H3216" s="565"/>
      <c r="I3216" s="565"/>
      <c r="J3216" s="565"/>
      <c r="K3216" s="565"/>
      <c r="L3216" s="565"/>
      <c r="M3216" s="565"/>
      <c r="N3216" s="565"/>
      <c r="O3216" s="565"/>
      <c r="P3216" s="565"/>
    </row>
    <row r="3217" spans="1:16" ht="18">
      <c r="A3217" s="565"/>
      <c r="B3217" s="565"/>
      <c r="C3217" s="565"/>
      <c r="D3217" s="978"/>
      <c r="E3217" s="978"/>
      <c r="F3217" s="981"/>
      <c r="G3217" s="981"/>
      <c r="H3217" s="565"/>
      <c r="I3217" s="565"/>
      <c r="J3217" s="565"/>
      <c r="K3217" s="565"/>
      <c r="L3217" s="565"/>
      <c r="M3217" s="565"/>
      <c r="N3217" s="565"/>
      <c r="O3217" s="565"/>
      <c r="P3217" s="565"/>
    </row>
    <row r="3218" spans="1:16" ht="18">
      <c r="A3218" s="565"/>
      <c r="B3218" s="565"/>
      <c r="C3218" s="565"/>
      <c r="D3218" s="978"/>
      <c r="E3218" s="978"/>
      <c r="F3218" s="981"/>
      <c r="G3218" s="981"/>
      <c r="H3218" s="565"/>
      <c r="I3218" s="565"/>
      <c r="J3218" s="565"/>
      <c r="K3218" s="565"/>
      <c r="L3218" s="565"/>
      <c r="M3218" s="565"/>
      <c r="N3218" s="565"/>
      <c r="O3218" s="565"/>
      <c r="P3218" s="565"/>
    </row>
    <row r="3219" spans="1:16" ht="18">
      <c r="A3219" s="565"/>
      <c r="B3219" s="565"/>
      <c r="C3219" s="565"/>
      <c r="D3219" s="978"/>
      <c r="E3219" s="978"/>
      <c r="F3219" s="981"/>
      <c r="G3219" s="981"/>
      <c r="H3219" s="565"/>
      <c r="I3219" s="565"/>
      <c r="J3219" s="565"/>
      <c r="K3219" s="565"/>
      <c r="L3219" s="565"/>
      <c r="M3219" s="565"/>
      <c r="N3219" s="565"/>
      <c r="O3219" s="565"/>
      <c r="P3219" s="565"/>
    </row>
    <row r="3220" spans="1:16" ht="18">
      <c r="A3220" s="565"/>
      <c r="B3220" s="565"/>
      <c r="C3220" s="565"/>
      <c r="D3220" s="978"/>
      <c r="E3220" s="978"/>
      <c r="F3220" s="981"/>
      <c r="G3220" s="981"/>
      <c r="H3220" s="565"/>
      <c r="I3220" s="565"/>
      <c r="J3220" s="565"/>
      <c r="K3220" s="565"/>
      <c r="L3220" s="565"/>
      <c r="M3220" s="565"/>
      <c r="N3220" s="565"/>
      <c r="O3220" s="565"/>
      <c r="P3220" s="565"/>
    </row>
    <row r="3221" spans="1:16" ht="18">
      <c r="A3221" s="565"/>
      <c r="B3221" s="565"/>
      <c r="C3221" s="565"/>
      <c r="D3221" s="978"/>
      <c r="E3221" s="978"/>
      <c r="F3221" s="981"/>
      <c r="G3221" s="981"/>
      <c r="H3221" s="565"/>
      <c r="I3221" s="565"/>
      <c r="J3221" s="565"/>
      <c r="K3221" s="565"/>
      <c r="L3221" s="565"/>
      <c r="M3221" s="565"/>
      <c r="N3221" s="565"/>
      <c r="O3221" s="565"/>
      <c r="P3221" s="565"/>
    </row>
    <row r="3222" spans="1:16" ht="18">
      <c r="A3222" s="565"/>
      <c r="B3222" s="565"/>
      <c r="C3222" s="565"/>
      <c r="D3222" s="978"/>
      <c r="E3222" s="978"/>
      <c r="F3222" s="981"/>
      <c r="G3222" s="981"/>
      <c r="H3222" s="565"/>
      <c r="I3222" s="565"/>
      <c r="J3222" s="565"/>
      <c r="K3222" s="565"/>
      <c r="L3222" s="565"/>
      <c r="M3222" s="565"/>
      <c r="N3222" s="565"/>
      <c r="O3222" s="565"/>
      <c r="P3222" s="565"/>
    </row>
    <row r="3223" spans="1:16" ht="18">
      <c r="A3223" s="565"/>
      <c r="B3223" s="565"/>
      <c r="C3223" s="565"/>
      <c r="D3223" s="978"/>
      <c r="E3223" s="978"/>
      <c r="F3223" s="981"/>
      <c r="G3223" s="981"/>
      <c r="H3223" s="565"/>
      <c r="I3223" s="565"/>
      <c r="J3223" s="565"/>
      <c r="K3223" s="565"/>
      <c r="L3223" s="565"/>
      <c r="M3223" s="565"/>
      <c r="N3223" s="565"/>
      <c r="O3223" s="565"/>
      <c r="P3223" s="565"/>
    </row>
    <row r="3224" spans="1:16" ht="18">
      <c r="A3224" s="565"/>
      <c r="B3224" s="565"/>
      <c r="C3224" s="565"/>
      <c r="D3224" s="978"/>
      <c r="E3224" s="978"/>
      <c r="F3224" s="981"/>
      <c r="G3224" s="981"/>
      <c r="H3224" s="565"/>
      <c r="I3224" s="565"/>
      <c r="J3224" s="565"/>
      <c r="K3224" s="565"/>
      <c r="L3224" s="565"/>
      <c r="M3224" s="565"/>
      <c r="N3224" s="565"/>
      <c r="O3224" s="565"/>
      <c r="P3224" s="565"/>
    </row>
    <row r="3225" spans="1:16" ht="18">
      <c r="A3225" s="565"/>
      <c r="B3225" s="565"/>
      <c r="C3225" s="565"/>
      <c r="D3225" s="978"/>
      <c r="E3225" s="978"/>
      <c r="F3225" s="981"/>
      <c r="G3225" s="981"/>
      <c r="H3225" s="565"/>
      <c r="I3225" s="565"/>
      <c r="J3225" s="565"/>
      <c r="K3225" s="565"/>
      <c r="L3225" s="565"/>
      <c r="M3225" s="565"/>
      <c r="N3225" s="565"/>
      <c r="O3225" s="565"/>
      <c r="P3225" s="565"/>
    </row>
    <row r="3226" spans="1:16" ht="18">
      <c r="A3226" s="565"/>
      <c r="B3226" s="565"/>
      <c r="C3226" s="565"/>
      <c r="D3226" s="978"/>
      <c r="E3226" s="978"/>
      <c r="F3226" s="981"/>
      <c r="G3226" s="981"/>
      <c r="H3226" s="565"/>
      <c r="I3226" s="565"/>
      <c r="J3226" s="565"/>
      <c r="K3226" s="565"/>
      <c r="L3226" s="565"/>
      <c r="M3226" s="565"/>
      <c r="N3226" s="565"/>
      <c r="O3226" s="565"/>
      <c r="P3226" s="565"/>
    </row>
    <row r="3227" spans="1:16" ht="18">
      <c r="A3227" s="565"/>
      <c r="B3227" s="565"/>
      <c r="C3227" s="565"/>
      <c r="D3227" s="978"/>
      <c r="E3227" s="978"/>
      <c r="F3227" s="981"/>
      <c r="G3227" s="981"/>
      <c r="H3227" s="565"/>
      <c r="I3227" s="565"/>
      <c r="J3227" s="565"/>
      <c r="K3227" s="565"/>
      <c r="L3227" s="565"/>
      <c r="M3227" s="565"/>
      <c r="N3227" s="565"/>
      <c r="O3227" s="565"/>
      <c r="P3227" s="565"/>
    </row>
    <row r="3228" spans="1:16" ht="18">
      <c r="A3228" s="565"/>
      <c r="B3228" s="565"/>
      <c r="C3228" s="565"/>
      <c r="D3228" s="978"/>
      <c r="E3228" s="978"/>
      <c r="F3228" s="981"/>
      <c r="G3228" s="981"/>
      <c r="H3228" s="565"/>
      <c r="I3228" s="565"/>
      <c r="J3228" s="565"/>
      <c r="K3228" s="565"/>
      <c r="L3228" s="565"/>
      <c r="M3228" s="565"/>
      <c r="N3228" s="565"/>
      <c r="O3228" s="565"/>
      <c r="P3228" s="565"/>
    </row>
    <row r="3229" spans="1:16" ht="18">
      <c r="A3229" s="565"/>
      <c r="B3229" s="565"/>
      <c r="C3229" s="565"/>
      <c r="D3229" s="978"/>
      <c r="E3229" s="978"/>
      <c r="F3229" s="981"/>
      <c r="G3229" s="981"/>
      <c r="H3229" s="565"/>
      <c r="I3229" s="565"/>
      <c r="J3229" s="565"/>
      <c r="K3229" s="565"/>
      <c r="L3229" s="565"/>
      <c r="M3229" s="565"/>
      <c r="N3229" s="565"/>
      <c r="O3229" s="565"/>
      <c r="P3229" s="565"/>
    </row>
    <row r="3230" spans="1:16" ht="18">
      <c r="A3230" s="565"/>
      <c r="B3230" s="565"/>
      <c r="C3230" s="565"/>
      <c r="D3230" s="978"/>
      <c r="E3230" s="978"/>
      <c r="F3230" s="981"/>
      <c r="G3230" s="981"/>
      <c r="H3230" s="565"/>
      <c r="I3230" s="565"/>
      <c r="J3230" s="565"/>
      <c r="K3230" s="565"/>
      <c r="L3230" s="565"/>
      <c r="M3230" s="565"/>
      <c r="N3230" s="565"/>
      <c r="O3230" s="565"/>
      <c r="P3230" s="565"/>
    </row>
    <row r="3231" spans="1:16" ht="18">
      <c r="A3231" s="565"/>
      <c r="B3231" s="565"/>
      <c r="C3231" s="565"/>
      <c r="D3231" s="978"/>
      <c r="E3231" s="978"/>
      <c r="F3231" s="981"/>
      <c r="G3231" s="981"/>
      <c r="H3231" s="565"/>
      <c r="I3231" s="565"/>
      <c r="J3231" s="565"/>
      <c r="K3231" s="565"/>
      <c r="L3231" s="565"/>
      <c r="M3231" s="565"/>
      <c r="N3231" s="565"/>
      <c r="O3231" s="565"/>
      <c r="P3231" s="565"/>
    </row>
    <row r="3232" spans="1:16" ht="18">
      <c r="A3232" s="565"/>
      <c r="B3232" s="565"/>
      <c r="C3232" s="565"/>
      <c r="D3232" s="978"/>
      <c r="E3232" s="978"/>
      <c r="F3232" s="981"/>
      <c r="G3232" s="981"/>
      <c r="H3232" s="565"/>
      <c r="I3232" s="565"/>
      <c r="J3232" s="565"/>
      <c r="K3232" s="565"/>
      <c r="L3232" s="565"/>
      <c r="M3232" s="565"/>
      <c r="N3232" s="565"/>
      <c r="O3232" s="565"/>
      <c r="P3232" s="565"/>
    </row>
    <row r="3233" spans="1:16" ht="18">
      <c r="A3233" s="565"/>
      <c r="B3233" s="565"/>
      <c r="C3233" s="565"/>
      <c r="D3233" s="978"/>
      <c r="E3233" s="978"/>
      <c r="F3233" s="981"/>
      <c r="G3233" s="981"/>
      <c r="H3233" s="565"/>
      <c r="I3233" s="565"/>
      <c r="J3233" s="565"/>
      <c r="K3233" s="565"/>
      <c r="L3233" s="565"/>
      <c r="M3233" s="565"/>
      <c r="N3233" s="565"/>
      <c r="O3233" s="565"/>
      <c r="P3233" s="565"/>
    </row>
    <row r="3234" spans="1:16" ht="18">
      <c r="A3234" s="565"/>
      <c r="B3234" s="565"/>
      <c r="C3234" s="565"/>
      <c r="D3234" s="978"/>
      <c r="E3234" s="978"/>
      <c r="F3234" s="981"/>
      <c r="G3234" s="981"/>
      <c r="H3234" s="565"/>
      <c r="I3234" s="565"/>
      <c r="J3234" s="565"/>
      <c r="K3234" s="565"/>
      <c r="L3234" s="565"/>
      <c r="M3234" s="565"/>
      <c r="N3234" s="565"/>
      <c r="O3234" s="565"/>
      <c r="P3234" s="565"/>
    </row>
    <row r="3235" spans="1:16" ht="18">
      <c r="A3235" s="565"/>
      <c r="B3235" s="565"/>
      <c r="C3235" s="565"/>
      <c r="D3235" s="978"/>
      <c r="E3235" s="978"/>
      <c r="F3235" s="981"/>
      <c r="G3235" s="981"/>
      <c r="H3235" s="565"/>
      <c r="I3235" s="565"/>
      <c r="J3235" s="565"/>
      <c r="K3235" s="565"/>
      <c r="L3235" s="565"/>
      <c r="M3235" s="565"/>
      <c r="N3235" s="565"/>
      <c r="O3235" s="565"/>
      <c r="P3235" s="565"/>
    </row>
    <row r="3236" spans="1:16" ht="18">
      <c r="A3236" s="565"/>
      <c r="B3236" s="565"/>
      <c r="C3236" s="565"/>
      <c r="D3236" s="978"/>
      <c r="E3236" s="978"/>
      <c r="F3236" s="981"/>
      <c r="G3236" s="981"/>
      <c r="H3236" s="565"/>
      <c r="I3236" s="565"/>
      <c r="J3236" s="565"/>
      <c r="K3236" s="565"/>
      <c r="L3236" s="565"/>
      <c r="M3236" s="565"/>
      <c r="N3236" s="565"/>
      <c r="O3236" s="565"/>
      <c r="P3236" s="565"/>
    </row>
    <row r="3237" spans="1:16" ht="18">
      <c r="A3237" s="565"/>
      <c r="B3237" s="565"/>
      <c r="C3237" s="565"/>
      <c r="D3237" s="978"/>
      <c r="E3237" s="978"/>
      <c r="F3237" s="981"/>
      <c r="G3237" s="981"/>
      <c r="H3237" s="565"/>
      <c r="I3237" s="565"/>
      <c r="J3237" s="565"/>
      <c r="K3237" s="565"/>
      <c r="L3237" s="565"/>
      <c r="M3237" s="565"/>
      <c r="N3237" s="565"/>
      <c r="O3237" s="565"/>
      <c r="P3237" s="565"/>
    </row>
    <row r="3238" spans="1:16" ht="18">
      <c r="A3238" s="565"/>
      <c r="B3238" s="565"/>
      <c r="C3238" s="565"/>
      <c r="D3238" s="978"/>
      <c r="E3238" s="978"/>
      <c r="F3238" s="981"/>
      <c r="G3238" s="981"/>
      <c r="H3238" s="565"/>
      <c r="I3238" s="565"/>
      <c r="J3238" s="565"/>
      <c r="K3238" s="565"/>
      <c r="L3238" s="565"/>
      <c r="M3238" s="565"/>
      <c r="N3238" s="565"/>
      <c r="O3238" s="565"/>
      <c r="P3238" s="565"/>
    </row>
    <row r="3239" spans="1:16" ht="18">
      <c r="A3239" s="565"/>
      <c r="B3239" s="565"/>
      <c r="C3239" s="565"/>
      <c r="D3239" s="978"/>
      <c r="E3239" s="978"/>
      <c r="F3239" s="981"/>
      <c r="G3239" s="981"/>
      <c r="H3239" s="565"/>
      <c r="I3239" s="565"/>
      <c r="J3239" s="565"/>
      <c r="K3239" s="565"/>
      <c r="L3239" s="565"/>
      <c r="M3239" s="565"/>
      <c r="N3239" s="565"/>
      <c r="O3239" s="565"/>
      <c r="P3239" s="565"/>
    </row>
    <row r="3240" spans="1:16" ht="18">
      <c r="A3240" s="565"/>
      <c r="B3240" s="565"/>
      <c r="C3240" s="565"/>
      <c r="D3240" s="978"/>
      <c r="E3240" s="978"/>
      <c r="F3240" s="981"/>
      <c r="G3240" s="981"/>
      <c r="H3240" s="565"/>
      <c r="I3240" s="565"/>
      <c r="J3240" s="565"/>
      <c r="K3240" s="565"/>
      <c r="L3240" s="565"/>
      <c r="M3240" s="565"/>
      <c r="N3240" s="565"/>
      <c r="O3240" s="565"/>
      <c r="P3240" s="565"/>
    </row>
    <row r="3241" spans="1:16" ht="18">
      <c r="A3241" s="565"/>
      <c r="B3241" s="565"/>
      <c r="C3241" s="565"/>
      <c r="D3241" s="978"/>
      <c r="E3241" s="978"/>
      <c r="F3241" s="981"/>
      <c r="G3241" s="981"/>
      <c r="H3241" s="565"/>
      <c r="I3241" s="565"/>
      <c r="J3241" s="565"/>
      <c r="K3241" s="565"/>
      <c r="L3241" s="565"/>
      <c r="M3241" s="565"/>
      <c r="N3241" s="565"/>
      <c r="O3241" s="565"/>
      <c r="P3241" s="565"/>
    </row>
    <row r="3242" spans="1:16" ht="18">
      <c r="A3242" s="565"/>
      <c r="B3242" s="565"/>
      <c r="C3242" s="565"/>
      <c r="D3242" s="978"/>
      <c r="E3242" s="978"/>
      <c r="F3242" s="981"/>
      <c r="G3242" s="981"/>
      <c r="H3242" s="565"/>
      <c r="I3242" s="565"/>
      <c r="J3242" s="565"/>
      <c r="K3242" s="565"/>
      <c r="L3242" s="565"/>
      <c r="M3242" s="565"/>
      <c r="N3242" s="565"/>
      <c r="O3242" s="565"/>
      <c r="P3242" s="565"/>
    </row>
    <row r="3243" spans="1:16" ht="18">
      <c r="A3243" s="565"/>
      <c r="B3243" s="565"/>
      <c r="C3243" s="565"/>
      <c r="D3243" s="978"/>
      <c r="E3243" s="978"/>
      <c r="F3243" s="981"/>
      <c r="G3243" s="981"/>
      <c r="H3243" s="565"/>
      <c r="I3243" s="565"/>
      <c r="J3243" s="565"/>
      <c r="K3243" s="565"/>
      <c r="L3243" s="565"/>
      <c r="M3243" s="565"/>
      <c r="N3243" s="565"/>
      <c r="O3243" s="565"/>
      <c r="P3243" s="565"/>
    </row>
    <row r="3244" spans="1:16" ht="18">
      <c r="A3244" s="565"/>
      <c r="B3244" s="565"/>
      <c r="C3244" s="565"/>
      <c r="D3244" s="978"/>
      <c r="E3244" s="978"/>
      <c r="F3244" s="981"/>
      <c r="G3244" s="981"/>
      <c r="H3244" s="565"/>
      <c r="I3244" s="565"/>
      <c r="J3244" s="565"/>
      <c r="K3244" s="565"/>
      <c r="L3244" s="565"/>
      <c r="M3244" s="565"/>
      <c r="N3244" s="565"/>
      <c r="O3244" s="565"/>
      <c r="P3244" s="565"/>
    </row>
    <row r="3245" spans="1:16" ht="18">
      <c r="A3245" s="565"/>
      <c r="B3245" s="565"/>
      <c r="C3245" s="565"/>
      <c r="D3245" s="978"/>
      <c r="E3245" s="978"/>
      <c r="F3245" s="981"/>
      <c r="G3245" s="981"/>
      <c r="H3245" s="565"/>
      <c r="I3245" s="565"/>
      <c r="J3245" s="565"/>
      <c r="K3245" s="565"/>
      <c r="L3245" s="565"/>
      <c r="M3245" s="565"/>
      <c r="N3245" s="565"/>
      <c r="O3245" s="565"/>
      <c r="P3245" s="565"/>
    </row>
    <row r="3246" spans="1:16" ht="18">
      <c r="A3246" s="565"/>
      <c r="B3246" s="565"/>
      <c r="C3246" s="565"/>
      <c r="D3246" s="978"/>
      <c r="E3246" s="978"/>
      <c r="F3246" s="981"/>
      <c r="G3246" s="981"/>
      <c r="H3246" s="565"/>
      <c r="I3246" s="565"/>
      <c r="J3246" s="565"/>
      <c r="K3246" s="565"/>
      <c r="L3246" s="565"/>
      <c r="M3246" s="565"/>
      <c r="N3246" s="565"/>
      <c r="O3246" s="565"/>
      <c r="P3246" s="565"/>
    </row>
    <row r="3247" spans="1:16" ht="18">
      <c r="A3247" s="565"/>
      <c r="B3247" s="565"/>
      <c r="C3247" s="565"/>
      <c r="D3247" s="978"/>
      <c r="E3247" s="978"/>
      <c r="F3247" s="981"/>
      <c r="G3247" s="981"/>
      <c r="H3247" s="565"/>
      <c r="I3247" s="565"/>
      <c r="J3247" s="565"/>
      <c r="K3247" s="565"/>
      <c r="L3247" s="565"/>
      <c r="M3247" s="565"/>
      <c r="N3247" s="565"/>
      <c r="O3247" s="565"/>
      <c r="P3247" s="565"/>
    </row>
    <row r="3248" spans="1:16" ht="18">
      <c r="A3248" s="565"/>
      <c r="B3248" s="565"/>
      <c r="C3248" s="565"/>
      <c r="D3248" s="978"/>
      <c r="E3248" s="978"/>
      <c r="F3248" s="981"/>
      <c r="G3248" s="981"/>
      <c r="H3248" s="565"/>
      <c r="I3248" s="565"/>
      <c r="J3248" s="565"/>
      <c r="K3248" s="565"/>
      <c r="L3248" s="565"/>
      <c r="M3248" s="565"/>
      <c r="N3248" s="565"/>
      <c r="O3248" s="565"/>
      <c r="P3248" s="565"/>
    </row>
    <row r="3249" spans="1:16" ht="18">
      <c r="A3249" s="565"/>
      <c r="B3249" s="565"/>
      <c r="C3249" s="565"/>
      <c r="D3249" s="978"/>
      <c r="E3249" s="978"/>
      <c r="F3249" s="981"/>
      <c r="G3249" s="981"/>
      <c r="H3249" s="565"/>
      <c r="I3249" s="565"/>
      <c r="J3249" s="565"/>
      <c r="K3249" s="565"/>
      <c r="L3249" s="565"/>
      <c r="M3249" s="565"/>
      <c r="N3249" s="565"/>
      <c r="O3249" s="565"/>
      <c r="P3249" s="565"/>
    </row>
    <row r="3250" spans="1:16" ht="18">
      <c r="A3250" s="565"/>
      <c r="B3250" s="565"/>
      <c r="C3250" s="565"/>
      <c r="D3250" s="978"/>
      <c r="E3250" s="978"/>
      <c r="F3250" s="981"/>
      <c r="G3250" s="981"/>
      <c r="H3250" s="565"/>
      <c r="I3250" s="565"/>
      <c r="J3250" s="565"/>
      <c r="K3250" s="565"/>
      <c r="L3250" s="565"/>
      <c r="M3250" s="565"/>
      <c r="N3250" s="565"/>
      <c r="O3250" s="565"/>
      <c r="P3250" s="565"/>
    </row>
    <row r="3251" spans="1:16" ht="18">
      <c r="A3251" s="565"/>
      <c r="B3251" s="565"/>
      <c r="C3251" s="565"/>
      <c r="D3251" s="978"/>
      <c r="E3251" s="978"/>
      <c r="F3251" s="981"/>
      <c r="G3251" s="981"/>
      <c r="H3251" s="565"/>
      <c r="I3251" s="565"/>
      <c r="J3251" s="565"/>
      <c r="K3251" s="565"/>
      <c r="L3251" s="565"/>
      <c r="M3251" s="565"/>
      <c r="N3251" s="565"/>
      <c r="O3251" s="565"/>
      <c r="P3251" s="565"/>
    </row>
    <row r="3252" spans="1:16" ht="18">
      <c r="A3252" s="565"/>
      <c r="B3252" s="565"/>
      <c r="C3252" s="565"/>
      <c r="D3252" s="978"/>
      <c r="E3252" s="978"/>
      <c r="F3252" s="981"/>
      <c r="G3252" s="981"/>
      <c r="H3252" s="565"/>
      <c r="I3252" s="565"/>
      <c r="J3252" s="565"/>
      <c r="K3252" s="565"/>
      <c r="L3252" s="565"/>
      <c r="M3252" s="565"/>
      <c r="N3252" s="565"/>
      <c r="O3252" s="565"/>
      <c r="P3252" s="565"/>
    </row>
    <row r="3253" spans="1:16" ht="18">
      <c r="A3253" s="565"/>
      <c r="B3253" s="565"/>
      <c r="C3253" s="565"/>
      <c r="D3253" s="978"/>
      <c r="E3253" s="978"/>
      <c r="F3253" s="981"/>
      <c r="G3253" s="981"/>
      <c r="H3253" s="565"/>
      <c r="I3253" s="565"/>
      <c r="J3253" s="565"/>
      <c r="K3253" s="565"/>
      <c r="L3253" s="565"/>
      <c r="M3253" s="565"/>
      <c r="N3253" s="565"/>
      <c r="O3253" s="565"/>
      <c r="P3253" s="565"/>
    </row>
    <row r="3254" spans="1:16" ht="18">
      <c r="A3254" s="565"/>
      <c r="B3254" s="565"/>
      <c r="C3254" s="565"/>
      <c r="D3254" s="978"/>
      <c r="E3254" s="978"/>
      <c r="F3254" s="981"/>
      <c r="G3254" s="981"/>
      <c r="H3254" s="565"/>
      <c r="I3254" s="565"/>
      <c r="J3254" s="565"/>
      <c r="K3254" s="565"/>
      <c r="L3254" s="565"/>
      <c r="M3254" s="565"/>
      <c r="N3254" s="565"/>
      <c r="O3254" s="565"/>
      <c r="P3254" s="565"/>
    </row>
    <row r="3255" spans="1:16" ht="18">
      <c r="A3255" s="565"/>
      <c r="B3255" s="565"/>
      <c r="C3255" s="565"/>
      <c r="D3255" s="978"/>
      <c r="E3255" s="978"/>
      <c r="F3255" s="981"/>
      <c r="G3255" s="981"/>
      <c r="H3255" s="565"/>
      <c r="I3255" s="565"/>
      <c r="J3255" s="565"/>
      <c r="K3255" s="565"/>
      <c r="L3255" s="565"/>
      <c r="M3255" s="565"/>
      <c r="N3255" s="565"/>
      <c r="O3255" s="565"/>
      <c r="P3255" s="565"/>
    </row>
    <row r="3256" spans="1:16" ht="18">
      <c r="A3256" s="565"/>
      <c r="B3256" s="565"/>
      <c r="C3256" s="565"/>
      <c r="D3256" s="978"/>
      <c r="E3256" s="978"/>
      <c r="F3256" s="981"/>
      <c r="G3256" s="981"/>
      <c r="H3256" s="565"/>
      <c r="I3256" s="565"/>
      <c r="J3256" s="565"/>
      <c r="K3256" s="565"/>
      <c r="L3256" s="565"/>
      <c r="M3256" s="565"/>
      <c r="N3256" s="565"/>
      <c r="O3256" s="565"/>
      <c r="P3256" s="565"/>
    </row>
    <row r="3257" spans="1:16" ht="18">
      <c r="A3257" s="565"/>
      <c r="B3257" s="565"/>
      <c r="C3257" s="565"/>
      <c r="D3257" s="978"/>
      <c r="E3257" s="978"/>
      <c r="F3257" s="981"/>
      <c r="G3257" s="981"/>
      <c r="H3257" s="565"/>
      <c r="I3257" s="565"/>
      <c r="J3257" s="565"/>
      <c r="K3257" s="565"/>
      <c r="L3257" s="565"/>
      <c r="M3257" s="565"/>
      <c r="N3257" s="565"/>
      <c r="O3257" s="565"/>
      <c r="P3257" s="565"/>
    </row>
    <row r="3258" spans="1:16" ht="18">
      <c r="A3258" s="565"/>
      <c r="B3258" s="565"/>
      <c r="C3258" s="565"/>
      <c r="D3258" s="978"/>
      <c r="E3258" s="978"/>
      <c r="F3258" s="981"/>
      <c r="G3258" s="981"/>
      <c r="H3258" s="565"/>
      <c r="I3258" s="565"/>
      <c r="J3258" s="565"/>
      <c r="K3258" s="565"/>
      <c r="L3258" s="565"/>
      <c r="M3258" s="565"/>
      <c r="N3258" s="565"/>
      <c r="O3258" s="565"/>
      <c r="P3258" s="565"/>
    </row>
    <row r="3259" spans="1:16" ht="18">
      <c r="A3259" s="565"/>
      <c r="B3259" s="565"/>
      <c r="C3259" s="565"/>
      <c r="D3259" s="978"/>
      <c r="E3259" s="978"/>
      <c r="F3259" s="981"/>
      <c r="G3259" s="981"/>
      <c r="H3259" s="565"/>
      <c r="I3259" s="565"/>
      <c r="J3259" s="565"/>
      <c r="K3259" s="565"/>
      <c r="L3259" s="565"/>
      <c r="M3259" s="565"/>
      <c r="N3259" s="565"/>
      <c r="O3259" s="565"/>
      <c r="P3259" s="565"/>
    </row>
    <row r="3260" spans="1:16" ht="18">
      <c r="A3260" s="565"/>
      <c r="B3260" s="565"/>
      <c r="C3260" s="565"/>
      <c r="D3260" s="978"/>
      <c r="E3260" s="978"/>
      <c r="F3260" s="981"/>
      <c r="G3260" s="981"/>
      <c r="H3260" s="565"/>
      <c r="I3260" s="565"/>
      <c r="J3260" s="565"/>
      <c r="K3260" s="565"/>
      <c r="L3260" s="565"/>
      <c r="M3260" s="565"/>
      <c r="N3260" s="565"/>
      <c r="O3260" s="565"/>
      <c r="P3260" s="565"/>
    </row>
    <row r="3261" spans="1:16" ht="18">
      <c r="A3261" s="565"/>
      <c r="B3261" s="565"/>
      <c r="C3261" s="565"/>
      <c r="D3261" s="978"/>
      <c r="E3261" s="978"/>
      <c r="F3261" s="981"/>
      <c r="G3261" s="981"/>
      <c r="H3261" s="565"/>
      <c r="I3261" s="565"/>
      <c r="J3261" s="565"/>
      <c r="K3261" s="565"/>
      <c r="L3261" s="565"/>
      <c r="M3261" s="565"/>
      <c r="N3261" s="565"/>
      <c r="O3261" s="565"/>
      <c r="P3261" s="565"/>
    </row>
    <row r="3262" spans="1:16" ht="18">
      <c r="A3262" s="565"/>
      <c r="B3262" s="565"/>
      <c r="C3262" s="565"/>
      <c r="D3262" s="978"/>
      <c r="E3262" s="978"/>
      <c r="F3262" s="981"/>
      <c r="G3262" s="981"/>
      <c r="H3262" s="565"/>
      <c r="I3262" s="565"/>
      <c r="J3262" s="565"/>
      <c r="K3262" s="565"/>
      <c r="L3262" s="565"/>
      <c r="M3262" s="565"/>
      <c r="N3262" s="565"/>
      <c r="O3262" s="565"/>
      <c r="P3262" s="565"/>
    </row>
    <row r="3263" spans="1:16" ht="18">
      <c r="A3263" s="565"/>
      <c r="B3263" s="565"/>
      <c r="C3263" s="565"/>
      <c r="D3263" s="978"/>
      <c r="E3263" s="978"/>
      <c r="F3263" s="981"/>
      <c r="G3263" s="981"/>
      <c r="H3263" s="565"/>
      <c r="I3263" s="565"/>
      <c r="J3263" s="565"/>
      <c r="K3263" s="565"/>
      <c r="L3263" s="565"/>
      <c r="M3263" s="565"/>
      <c r="N3263" s="565"/>
      <c r="O3263" s="565"/>
      <c r="P3263" s="565"/>
    </row>
    <row r="3264" spans="1:16" ht="18">
      <c r="A3264" s="565"/>
      <c r="B3264" s="565"/>
      <c r="C3264" s="565"/>
      <c r="D3264" s="978"/>
      <c r="E3264" s="978"/>
      <c r="F3264" s="981"/>
      <c r="G3264" s="981"/>
      <c r="H3264" s="565"/>
      <c r="I3264" s="565"/>
      <c r="J3264" s="565"/>
      <c r="K3264" s="565"/>
      <c r="L3264" s="565"/>
      <c r="M3264" s="565"/>
      <c r="N3264" s="565"/>
      <c r="O3264" s="565"/>
      <c r="P3264" s="565"/>
    </row>
    <row r="3265" spans="1:16" ht="18">
      <c r="A3265" s="565"/>
      <c r="B3265" s="565"/>
      <c r="C3265" s="565"/>
      <c r="D3265" s="978"/>
      <c r="E3265" s="978"/>
      <c r="F3265" s="981"/>
      <c r="G3265" s="981"/>
      <c r="H3265" s="565"/>
      <c r="I3265" s="565"/>
      <c r="J3265" s="565"/>
      <c r="K3265" s="565"/>
      <c r="L3265" s="565"/>
      <c r="M3265" s="565"/>
      <c r="N3265" s="565"/>
      <c r="O3265" s="565"/>
      <c r="P3265" s="565"/>
    </row>
    <row r="3266" spans="1:16" ht="18">
      <c r="A3266" s="565"/>
      <c r="B3266" s="565"/>
      <c r="C3266" s="565"/>
      <c r="D3266" s="978"/>
      <c r="E3266" s="978"/>
      <c r="F3266" s="981"/>
      <c r="G3266" s="981"/>
      <c r="H3266" s="565"/>
      <c r="I3266" s="565"/>
      <c r="J3266" s="565"/>
      <c r="K3266" s="565"/>
      <c r="L3266" s="565"/>
      <c r="M3266" s="565"/>
      <c r="N3266" s="565"/>
      <c r="O3266" s="565"/>
      <c r="P3266" s="565"/>
    </row>
    <row r="3267" spans="1:16" ht="18">
      <c r="A3267" s="565"/>
      <c r="B3267" s="565"/>
      <c r="C3267" s="565"/>
      <c r="D3267" s="978"/>
      <c r="E3267" s="978"/>
      <c r="F3267" s="981"/>
      <c r="G3267" s="981"/>
      <c r="H3267" s="565"/>
      <c r="I3267" s="565"/>
      <c r="J3267" s="565"/>
      <c r="K3267" s="565"/>
      <c r="L3267" s="565"/>
      <c r="M3267" s="565"/>
      <c r="N3267" s="565"/>
      <c r="O3267" s="565"/>
      <c r="P3267" s="565"/>
    </row>
    <row r="3268" spans="1:16" ht="18">
      <c r="A3268" s="565"/>
      <c r="B3268" s="565"/>
      <c r="C3268" s="565"/>
      <c r="D3268" s="978"/>
      <c r="E3268" s="978"/>
      <c r="F3268" s="981"/>
      <c r="G3268" s="981"/>
      <c r="H3268" s="565"/>
      <c r="I3268" s="565"/>
      <c r="J3268" s="565"/>
      <c r="K3268" s="565"/>
      <c r="L3268" s="565"/>
      <c r="M3268" s="565"/>
      <c r="N3268" s="565"/>
      <c r="O3268" s="565"/>
      <c r="P3268" s="565"/>
    </row>
    <row r="3269" spans="1:16" ht="18">
      <c r="A3269" s="565"/>
      <c r="B3269" s="565"/>
      <c r="C3269" s="565"/>
      <c r="D3269" s="978"/>
      <c r="E3269" s="978"/>
      <c r="F3269" s="981"/>
      <c r="G3269" s="981"/>
      <c r="H3269" s="565"/>
      <c r="I3269" s="565"/>
      <c r="J3269" s="565"/>
      <c r="K3269" s="565"/>
      <c r="L3269" s="565"/>
      <c r="M3269" s="565"/>
      <c r="N3269" s="565"/>
      <c r="O3269" s="565"/>
      <c r="P3269" s="565"/>
    </row>
    <row r="3270" spans="1:16" ht="18">
      <c r="A3270" s="565"/>
      <c r="B3270" s="565"/>
      <c r="C3270" s="565"/>
      <c r="D3270" s="978"/>
      <c r="E3270" s="978"/>
      <c r="F3270" s="981"/>
      <c r="G3270" s="981"/>
      <c r="H3270" s="565"/>
      <c r="I3270" s="565"/>
      <c r="J3270" s="565"/>
      <c r="K3270" s="565"/>
      <c r="L3270" s="565"/>
      <c r="M3270" s="565"/>
      <c r="N3270" s="565"/>
      <c r="O3270" s="565"/>
      <c r="P3270" s="565"/>
    </row>
    <row r="3271" spans="1:16" ht="18">
      <c r="A3271" s="565"/>
      <c r="B3271" s="565"/>
      <c r="C3271" s="565"/>
      <c r="D3271" s="978"/>
      <c r="E3271" s="978"/>
      <c r="F3271" s="981"/>
      <c r="G3271" s="981"/>
      <c r="H3271" s="565"/>
      <c r="I3271" s="565"/>
      <c r="J3271" s="565"/>
      <c r="K3271" s="565"/>
      <c r="L3271" s="565"/>
      <c r="M3271" s="565"/>
      <c r="N3271" s="565"/>
      <c r="O3271" s="565"/>
      <c r="P3271" s="565"/>
    </row>
    <row r="3272" spans="1:16" ht="18">
      <c r="A3272" s="565"/>
      <c r="B3272" s="565"/>
      <c r="C3272" s="565"/>
      <c r="D3272" s="978"/>
      <c r="E3272" s="978"/>
      <c r="F3272" s="981"/>
      <c r="G3272" s="981"/>
      <c r="H3272" s="565"/>
      <c r="I3272" s="565"/>
      <c r="J3272" s="565"/>
      <c r="K3272" s="565"/>
      <c r="L3272" s="565"/>
      <c r="M3272" s="565"/>
      <c r="N3272" s="565"/>
      <c r="O3272" s="565"/>
      <c r="P3272" s="565"/>
    </row>
    <row r="3273" spans="1:16" ht="18">
      <c r="A3273" s="565"/>
      <c r="B3273" s="565"/>
      <c r="C3273" s="565"/>
      <c r="D3273" s="978"/>
      <c r="E3273" s="978"/>
      <c r="F3273" s="981"/>
      <c r="G3273" s="981"/>
      <c r="H3273" s="565"/>
      <c r="I3273" s="565"/>
      <c r="J3273" s="565"/>
      <c r="K3273" s="565"/>
      <c r="L3273" s="565"/>
      <c r="M3273" s="565"/>
      <c r="N3273" s="565"/>
      <c r="O3273" s="565"/>
      <c r="P3273" s="565"/>
    </row>
    <row r="3274" spans="1:16" ht="18">
      <c r="A3274" s="565"/>
      <c r="B3274" s="565"/>
      <c r="C3274" s="565"/>
      <c r="D3274" s="978"/>
      <c r="E3274" s="978"/>
      <c r="F3274" s="981"/>
      <c r="G3274" s="981"/>
      <c r="H3274" s="565"/>
      <c r="I3274" s="565"/>
      <c r="J3274" s="565"/>
      <c r="K3274" s="565"/>
      <c r="L3274" s="565"/>
      <c r="M3274" s="565"/>
      <c r="N3274" s="565"/>
      <c r="O3274" s="565"/>
      <c r="P3274" s="565"/>
    </row>
    <row r="3275" spans="1:16" ht="18">
      <c r="A3275" s="565"/>
      <c r="B3275" s="565"/>
      <c r="C3275" s="565"/>
      <c r="D3275" s="978"/>
      <c r="E3275" s="978"/>
      <c r="F3275" s="981"/>
      <c r="G3275" s="981"/>
      <c r="H3275" s="565"/>
      <c r="I3275" s="565"/>
      <c r="J3275" s="565"/>
      <c r="K3275" s="565"/>
      <c r="L3275" s="565"/>
      <c r="M3275" s="565"/>
      <c r="N3275" s="565"/>
      <c r="O3275" s="565"/>
      <c r="P3275" s="565"/>
    </row>
    <row r="3276" spans="1:16" ht="18">
      <c r="A3276" s="565"/>
      <c r="B3276" s="565"/>
      <c r="C3276" s="565"/>
      <c r="D3276" s="978"/>
      <c r="E3276" s="978"/>
      <c r="F3276" s="981"/>
      <c r="G3276" s="981"/>
      <c r="H3276" s="565"/>
      <c r="I3276" s="565"/>
      <c r="J3276" s="565"/>
      <c r="K3276" s="565"/>
      <c r="L3276" s="565"/>
      <c r="M3276" s="565"/>
      <c r="N3276" s="565"/>
      <c r="O3276" s="565"/>
      <c r="P3276" s="565"/>
    </row>
    <row r="3277" spans="1:16" ht="18">
      <c r="A3277" s="565"/>
      <c r="B3277" s="565"/>
      <c r="C3277" s="565"/>
      <c r="D3277" s="978"/>
      <c r="E3277" s="978"/>
      <c r="F3277" s="981"/>
      <c r="G3277" s="981"/>
      <c r="H3277" s="565"/>
      <c r="I3277" s="565"/>
      <c r="J3277" s="565"/>
      <c r="K3277" s="565"/>
      <c r="L3277" s="565"/>
      <c r="M3277" s="565"/>
      <c r="N3277" s="565"/>
      <c r="O3277" s="565"/>
      <c r="P3277" s="565"/>
    </row>
    <row r="3278" spans="1:16" ht="18">
      <c r="A3278" s="565"/>
      <c r="B3278" s="565"/>
      <c r="C3278" s="565"/>
      <c r="D3278" s="978"/>
      <c r="E3278" s="978"/>
      <c r="F3278" s="981"/>
      <c r="G3278" s="981"/>
      <c r="H3278" s="565"/>
      <c r="I3278" s="565"/>
      <c r="J3278" s="565"/>
      <c r="K3278" s="565"/>
      <c r="L3278" s="565"/>
      <c r="M3278" s="565"/>
      <c r="N3278" s="565"/>
      <c r="O3278" s="565"/>
      <c r="P3278" s="565"/>
    </row>
    <row r="3279" spans="1:16" ht="18">
      <c r="A3279" s="565"/>
      <c r="B3279" s="565"/>
      <c r="C3279" s="565"/>
      <c r="D3279" s="978"/>
      <c r="E3279" s="978"/>
      <c r="F3279" s="981"/>
      <c r="G3279" s="981"/>
      <c r="H3279" s="565"/>
      <c r="I3279" s="565"/>
      <c r="J3279" s="565"/>
      <c r="K3279" s="565"/>
      <c r="L3279" s="565"/>
      <c r="M3279" s="565"/>
      <c r="N3279" s="565"/>
      <c r="O3279" s="565"/>
      <c r="P3279" s="565"/>
    </row>
    <row r="3280" spans="1:16" ht="18">
      <c r="A3280" s="565"/>
      <c r="B3280" s="565"/>
      <c r="C3280" s="565"/>
      <c r="D3280" s="978"/>
      <c r="E3280" s="978"/>
      <c r="F3280" s="981"/>
      <c r="G3280" s="981"/>
      <c r="H3280" s="565"/>
      <c r="I3280" s="565"/>
      <c r="J3280" s="565"/>
      <c r="K3280" s="565"/>
      <c r="L3280" s="565"/>
      <c r="M3280" s="565"/>
      <c r="N3280" s="565"/>
      <c r="O3280" s="565"/>
      <c r="P3280" s="565"/>
    </row>
    <row r="3281" spans="1:16" ht="18">
      <c r="A3281" s="565"/>
      <c r="B3281" s="565"/>
      <c r="C3281" s="565"/>
      <c r="D3281" s="978"/>
      <c r="E3281" s="978"/>
      <c r="F3281" s="981"/>
      <c r="G3281" s="981"/>
      <c r="H3281" s="565"/>
      <c r="I3281" s="565"/>
      <c r="J3281" s="565"/>
      <c r="K3281" s="565"/>
      <c r="L3281" s="565"/>
      <c r="M3281" s="565"/>
      <c r="N3281" s="565"/>
      <c r="O3281" s="565"/>
      <c r="P3281" s="565"/>
    </row>
    <row r="3282" spans="1:16" ht="18">
      <c r="A3282" s="565"/>
      <c r="B3282" s="565"/>
      <c r="C3282" s="565"/>
      <c r="D3282" s="978"/>
      <c r="E3282" s="978"/>
      <c r="F3282" s="981"/>
      <c r="G3282" s="981"/>
      <c r="H3282" s="565"/>
      <c r="I3282" s="565"/>
      <c r="J3282" s="565"/>
      <c r="K3282" s="565"/>
      <c r="L3282" s="565"/>
      <c r="M3282" s="565"/>
      <c r="N3282" s="565"/>
      <c r="O3282" s="565"/>
      <c r="P3282" s="565"/>
    </row>
    <row r="3283" spans="1:16" ht="18">
      <c r="A3283" s="565"/>
      <c r="B3283" s="565"/>
      <c r="C3283" s="565"/>
      <c r="D3283" s="978"/>
      <c r="E3283" s="978"/>
      <c r="F3283" s="981"/>
      <c r="G3283" s="981"/>
      <c r="H3283" s="565"/>
      <c r="I3283" s="565"/>
      <c r="J3283" s="565"/>
      <c r="K3283" s="565"/>
      <c r="L3283" s="565"/>
      <c r="M3283" s="565"/>
      <c r="N3283" s="565"/>
      <c r="O3283" s="565"/>
      <c r="P3283" s="565"/>
    </row>
    <row r="3284" spans="1:16" ht="18">
      <c r="A3284" s="565"/>
      <c r="B3284" s="565"/>
      <c r="C3284" s="565"/>
      <c r="D3284" s="978"/>
      <c r="E3284" s="978"/>
      <c r="F3284" s="981"/>
      <c r="G3284" s="981"/>
      <c r="H3284" s="565"/>
      <c r="I3284" s="565"/>
      <c r="J3284" s="565"/>
      <c r="K3284" s="565"/>
      <c r="L3284" s="565"/>
      <c r="M3284" s="565"/>
      <c r="N3284" s="565"/>
      <c r="O3284" s="565"/>
      <c r="P3284" s="565"/>
    </row>
    <row r="3285" spans="1:16" ht="18">
      <c r="A3285" s="565"/>
      <c r="B3285" s="565"/>
      <c r="C3285" s="565"/>
      <c r="D3285" s="978"/>
      <c r="E3285" s="978"/>
      <c r="F3285" s="981"/>
      <c r="G3285" s="981"/>
      <c r="H3285" s="565"/>
      <c r="I3285" s="565"/>
      <c r="J3285" s="565"/>
      <c r="K3285" s="565"/>
      <c r="L3285" s="565"/>
      <c r="M3285" s="565"/>
      <c r="N3285" s="565"/>
      <c r="O3285" s="565"/>
      <c r="P3285" s="565"/>
    </row>
    <row r="3286" spans="1:16" ht="18">
      <c r="A3286" s="565"/>
      <c r="B3286" s="565"/>
      <c r="C3286" s="565"/>
      <c r="D3286" s="978"/>
      <c r="E3286" s="978"/>
      <c r="F3286" s="981"/>
      <c r="G3286" s="981"/>
      <c r="H3286" s="565"/>
      <c r="I3286" s="565"/>
      <c r="J3286" s="565"/>
      <c r="K3286" s="565"/>
      <c r="L3286" s="565"/>
      <c r="M3286" s="565"/>
      <c r="N3286" s="565"/>
      <c r="O3286" s="565"/>
      <c r="P3286" s="565"/>
    </row>
    <row r="3287" spans="1:16" ht="18">
      <c r="A3287" s="565"/>
      <c r="B3287" s="565"/>
      <c r="C3287" s="565"/>
      <c r="D3287" s="978"/>
      <c r="E3287" s="978"/>
      <c r="F3287" s="981"/>
      <c r="G3287" s="981"/>
      <c r="H3287" s="565"/>
      <c r="I3287" s="565"/>
      <c r="J3287" s="565"/>
      <c r="K3287" s="565"/>
      <c r="L3287" s="565"/>
      <c r="M3287" s="565"/>
      <c r="N3287" s="565"/>
      <c r="O3287" s="565"/>
      <c r="P3287" s="565"/>
    </row>
    <row r="3288" spans="1:16" ht="18">
      <c r="A3288" s="565"/>
      <c r="B3288" s="565"/>
      <c r="C3288" s="565"/>
      <c r="D3288" s="978"/>
      <c r="E3288" s="978"/>
      <c r="F3288" s="981"/>
      <c r="G3288" s="981"/>
      <c r="H3288" s="565"/>
      <c r="I3288" s="565"/>
      <c r="J3288" s="565"/>
      <c r="K3288" s="565"/>
      <c r="L3288" s="565"/>
      <c r="M3288" s="565"/>
      <c r="N3288" s="565"/>
      <c r="O3288" s="565"/>
      <c r="P3288" s="565"/>
    </row>
    <row r="3289" spans="1:16" ht="18">
      <c r="A3289" s="565"/>
      <c r="B3289" s="565"/>
      <c r="C3289" s="565"/>
      <c r="D3289" s="978"/>
      <c r="E3289" s="978"/>
      <c r="F3289" s="981"/>
      <c r="G3289" s="981"/>
      <c r="H3289" s="565"/>
      <c r="I3289" s="565"/>
      <c r="J3289" s="565"/>
      <c r="K3289" s="565"/>
      <c r="L3289" s="565"/>
      <c r="M3289" s="565"/>
      <c r="N3289" s="565"/>
      <c r="O3289" s="565"/>
      <c r="P3289" s="565"/>
    </row>
    <row r="3290" spans="1:16" ht="18">
      <c r="A3290" s="565"/>
      <c r="B3290" s="565"/>
      <c r="C3290" s="565"/>
      <c r="D3290" s="978"/>
      <c r="E3290" s="978"/>
      <c r="F3290" s="981"/>
      <c r="G3290" s="981"/>
      <c r="H3290" s="565"/>
      <c r="I3290" s="565"/>
      <c r="J3290" s="565"/>
      <c r="K3290" s="565"/>
      <c r="L3290" s="565"/>
      <c r="M3290" s="565"/>
      <c r="N3290" s="565"/>
      <c r="O3290" s="565"/>
      <c r="P3290" s="565"/>
    </row>
    <row r="3291" spans="1:16" ht="18">
      <c r="A3291" s="565"/>
      <c r="B3291" s="565"/>
      <c r="C3291" s="565"/>
      <c r="D3291" s="978"/>
      <c r="E3291" s="978"/>
      <c r="F3291" s="981"/>
      <c r="G3291" s="981"/>
      <c r="H3291" s="565"/>
      <c r="I3291" s="565"/>
      <c r="J3291" s="565"/>
      <c r="K3291" s="565"/>
      <c r="L3291" s="565"/>
      <c r="M3291" s="565"/>
      <c r="N3291" s="565"/>
      <c r="O3291" s="565"/>
      <c r="P3291" s="565"/>
    </row>
    <row r="3292" spans="1:16" ht="18">
      <c r="A3292" s="565"/>
      <c r="B3292" s="565"/>
      <c r="C3292" s="565"/>
      <c r="D3292" s="978"/>
      <c r="E3292" s="978"/>
      <c r="F3292" s="981"/>
      <c r="G3292" s="981"/>
      <c r="H3292" s="565"/>
      <c r="I3292" s="565"/>
      <c r="J3292" s="565"/>
      <c r="K3292" s="565"/>
      <c r="L3292" s="565"/>
      <c r="M3292" s="565"/>
      <c r="N3292" s="565"/>
      <c r="O3292" s="565"/>
      <c r="P3292" s="565"/>
    </row>
    <row r="3293" spans="1:16" ht="18">
      <c r="A3293" s="565"/>
      <c r="B3293" s="565"/>
      <c r="C3293" s="565"/>
      <c r="D3293" s="978"/>
      <c r="E3293" s="978"/>
      <c r="F3293" s="981"/>
      <c r="G3293" s="981"/>
      <c r="H3293" s="565"/>
      <c r="I3293" s="565"/>
      <c r="J3293" s="565"/>
      <c r="K3293" s="565"/>
      <c r="L3293" s="565"/>
      <c r="M3293" s="565"/>
      <c r="N3293" s="565"/>
      <c r="O3293" s="565"/>
      <c r="P3293" s="565"/>
    </row>
    <row r="3294" spans="1:16" ht="18">
      <c r="A3294" s="565"/>
      <c r="B3294" s="565"/>
      <c r="C3294" s="565"/>
      <c r="D3294" s="978"/>
      <c r="E3294" s="978"/>
      <c r="F3294" s="981"/>
      <c r="G3294" s="981"/>
      <c r="H3294" s="565"/>
      <c r="I3294" s="565"/>
      <c r="J3294" s="565"/>
      <c r="K3294" s="565"/>
      <c r="L3294" s="565"/>
      <c r="M3294" s="565"/>
      <c r="N3294" s="565"/>
      <c r="O3294" s="565"/>
      <c r="P3294" s="565"/>
    </row>
    <row r="3295" spans="1:16" ht="18">
      <c r="A3295" s="565"/>
      <c r="B3295" s="565"/>
      <c r="C3295" s="565"/>
      <c r="D3295" s="978"/>
      <c r="E3295" s="978"/>
      <c r="F3295" s="981"/>
      <c r="G3295" s="981"/>
      <c r="H3295" s="565"/>
      <c r="I3295" s="565"/>
      <c r="J3295" s="565"/>
      <c r="K3295" s="565"/>
      <c r="L3295" s="565"/>
      <c r="M3295" s="565"/>
      <c r="N3295" s="565"/>
      <c r="O3295" s="565"/>
      <c r="P3295" s="565"/>
    </row>
    <row r="3296" spans="1:16" ht="18">
      <c r="A3296" s="565"/>
      <c r="B3296" s="565"/>
      <c r="C3296" s="565"/>
      <c r="D3296" s="978"/>
      <c r="E3296" s="978"/>
      <c r="F3296" s="981"/>
      <c r="G3296" s="981"/>
      <c r="H3296" s="565"/>
      <c r="I3296" s="565"/>
      <c r="J3296" s="565"/>
      <c r="K3296" s="565"/>
      <c r="L3296" s="565"/>
      <c r="M3296" s="565"/>
      <c r="N3296" s="565"/>
      <c r="O3296" s="565"/>
      <c r="P3296" s="565"/>
    </row>
    <row r="3297" spans="1:16" ht="18">
      <c r="A3297" s="565"/>
      <c r="B3297" s="565"/>
      <c r="C3297" s="565"/>
      <c r="D3297" s="978"/>
      <c r="E3297" s="978"/>
      <c r="F3297" s="981"/>
      <c r="G3297" s="981"/>
      <c r="H3297" s="565"/>
      <c r="I3297" s="565"/>
      <c r="J3297" s="565"/>
      <c r="K3297" s="565"/>
      <c r="L3297" s="565"/>
      <c r="M3297" s="565"/>
      <c r="N3297" s="565"/>
      <c r="O3297" s="565"/>
      <c r="P3297" s="565"/>
    </row>
    <row r="3298" spans="1:16" ht="18">
      <c r="A3298" s="565"/>
      <c r="B3298" s="565"/>
      <c r="C3298" s="565"/>
      <c r="D3298" s="978"/>
      <c r="E3298" s="978"/>
      <c r="F3298" s="981"/>
      <c r="G3298" s="981"/>
      <c r="H3298" s="565"/>
      <c r="I3298" s="565"/>
      <c r="J3298" s="565"/>
      <c r="K3298" s="565"/>
      <c r="L3298" s="565"/>
      <c r="M3298" s="565"/>
      <c r="N3298" s="565"/>
      <c r="O3298" s="565"/>
      <c r="P3298" s="565"/>
    </row>
    <row r="3299" spans="1:16" ht="18">
      <c r="A3299" s="565"/>
      <c r="B3299" s="565"/>
      <c r="C3299" s="565"/>
      <c r="D3299" s="978"/>
      <c r="E3299" s="978"/>
      <c r="F3299" s="981"/>
      <c r="G3299" s="981"/>
      <c r="H3299" s="565"/>
      <c r="I3299" s="565"/>
      <c r="J3299" s="565"/>
      <c r="K3299" s="565"/>
      <c r="L3299" s="565"/>
      <c r="M3299" s="565"/>
      <c r="N3299" s="565"/>
      <c r="O3299" s="565"/>
      <c r="P3299" s="565"/>
    </row>
    <row r="3300" spans="1:16" ht="18">
      <c r="A3300" s="565"/>
      <c r="B3300" s="565"/>
      <c r="C3300" s="565"/>
      <c r="D3300" s="978"/>
      <c r="E3300" s="978"/>
      <c r="F3300" s="981"/>
      <c r="G3300" s="981"/>
      <c r="H3300" s="565"/>
      <c r="I3300" s="565"/>
      <c r="J3300" s="565"/>
      <c r="K3300" s="565"/>
      <c r="L3300" s="565"/>
      <c r="M3300" s="565"/>
      <c r="N3300" s="565"/>
      <c r="O3300" s="565"/>
      <c r="P3300" s="565"/>
    </row>
    <row r="3301" spans="1:16" ht="18">
      <c r="A3301" s="565"/>
      <c r="B3301" s="565"/>
      <c r="C3301" s="565"/>
      <c r="D3301" s="978"/>
      <c r="E3301" s="978"/>
      <c r="F3301" s="981"/>
      <c r="G3301" s="981"/>
      <c r="H3301" s="565"/>
      <c r="I3301" s="565"/>
      <c r="J3301" s="565"/>
      <c r="K3301" s="565"/>
      <c r="L3301" s="565"/>
      <c r="M3301" s="565"/>
      <c r="N3301" s="565"/>
      <c r="O3301" s="565"/>
      <c r="P3301" s="565"/>
    </row>
    <row r="3302" spans="1:16" ht="18">
      <c r="A3302" s="565"/>
      <c r="B3302" s="565"/>
      <c r="C3302" s="565"/>
      <c r="D3302" s="978"/>
      <c r="E3302" s="978"/>
      <c r="F3302" s="981"/>
      <c r="G3302" s="981"/>
      <c r="H3302" s="565"/>
      <c r="I3302" s="565"/>
      <c r="J3302" s="565"/>
      <c r="K3302" s="565"/>
      <c r="L3302" s="565"/>
      <c r="M3302" s="565"/>
      <c r="N3302" s="565"/>
      <c r="O3302" s="565"/>
      <c r="P3302" s="565"/>
    </row>
    <row r="3303" spans="1:16" ht="18">
      <c r="A3303" s="565"/>
      <c r="B3303" s="565"/>
      <c r="C3303" s="565"/>
      <c r="D3303" s="978"/>
      <c r="E3303" s="978"/>
      <c r="F3303" s="981"/>
      <c r="G3303" s="981"/>
      <c r="H3303" s="565"/>
      <c r="I3303" s="565"/>
      <c r="J3303" s="565"/>
      <c r="K3303" s="565"/>
      <c r="L3303" s="565"/>
      <c r="M3303" s="565"/>
      <c r="N3303" s="565"/>
      <c r="O3303" s="565"/>
      <c r="P3303" s="565"/>
    </row>
    <row r="3304" spans="1:16" ht="18">
      <c r="A3304" s="565"/>
      <c r="B3304" s="565"/>
      <c r="C3304" s="565"/>
      <c r="D3304" s="978"/>
      <c r="E3304" s="978"/>
      <c r="F3304" s="981"/>
      <c r="G3304" s="981"/>
      <c r="H3304" s="565"/>
      <c r="I3304" s="565"/>
      <c r="J3304" s="565"/>
      <c r="K3304" s="565"/>
      <c r="L3304" s="565"/>
      <c r="M3304" s="565"/>
      <c r="N3304" s="565"/>
      <c r="O3304" s="565"/>
      <c r="P3304" s="565"/>
    </row>
    <row r="3305" spans="1:16" ht="18">
      <c r="A3305" s="565"/>
      <c r="B3305" s="565"/>
      <c r="C3305" s="565"/>
      <c r="D3305" s="978"/>
      <c r="E3305" s="978"/>
      <c r="F3305" s="981"/>
      <c r="G3305" s="981"/>
      <c r="H3305" s="565"/>
      <c r="I3305" s="565"/>
      <c r="J3305" s="565"/>
      <c r="K3305" s="565"/>
      <c r="L3305" s="565"/>
      <c r="M3305" s="565"/>
      <c r="N3305" s="565"/>
      <c r="O3305" s="565"/>
      <c r="P3305" s="565"/>
    </row>
    <row r="3306" spans="1:16" ht="18">
      <c r="A3306" s="565"/>
      <c r="B3306" s="565"/>
      <c r="C3306" s="565"/>
      <c r="D3306" s="978"/>
      <c r="E3306" s="978"/>
      <c r="F3306" s="981"/>
      <c r="G3306" s="981"/>
      <c r="H3306" s="565"/>
      <c r="I3306" s="565"/>
      <c r="J3306" s="565"/>
      <c r="K3306" s="565"/>
      <c r="L3306" s="565"/>
      <c r="M3306" s="565"/>
      <c r="N3306" s="565"/>
      <c r="O3306" s="565"/>
      <c r="P3306" s="565"/>
    </row>
    <row r="3307" spans="1:16" ht="18">
      <c r="A3307" s="565"/>
      <c r="B3307" s="565"/>
      <c r="C3307" s="565"/>
      <c r="D3307" s="978"/>
      <c r="E3307" s="978"/>
      <c r="F3307" s="981"/>
      <c r="G3307" s="981"/>
      <c r="H3307" s="565"/>
      <c r="I3307" s="565"/>
      <c r="J3307" s="565"/>
      <c r="K3307" s="565"/>
      <c r="L3307" s="565"/>
      <c r="M3307" s="565"/>
      <c r="N3307" s="565"/>
      <c r="O3307" s="565"/>
      <c r="P3307" s="565"/>
    </row>
    <row r="3308" spans="1:16" ht="18">
      <c r="A3308" s="565"/>
      <c r="B3308" s="565"/>
      <c r="C3308" s="565"/>
      <c r="D3308" s="978"/>
      <c r="E3308" s="978"/>
      <c r="F3308" s="981"/>
      <c r="G3308" s="981"/>
      <c r="H3308" s="565"/>
      <c r="I3308" s="565"/>
      <c r="J3308" s="565"/>
      <c r="K3308" s="565"/>
      <c r="L3308" s="565"/>
      <c r="M3308" s="565"/>
      <c r="N3308" s="565"/>
      <c r="O3308" s="565"/>
      <c r="P3308" s="565"/>
    </row>
    <row r="3309" spans="1:16" ht="18">
      <c r="A3309" s="565"/>
      <c r="B3309" s="565"/>
      <c r="C3309" s="565"/>
      <c r="D3309" s="978"/>
      <c r="E3309" s="978"/>
      <c r="F3309" s="981"/>
      <c r="G3309" s="981"/>
      <c r="H3309" s="565"/>
      <c r="I3309" s="565"/>
      <c r="J3309" s="565"/>
      <c r="K3309" s="565"/>
      <c r="L3309" s="565"/>
      <c r="M3309" s="565"/>
      <c r="N3309" s="565"/>
      <c r="O3309" s="565"/>
      <c r="P3309" s="565"/>
    </row>
    <row r="3310" spans="1:16" ht="18">
      <c r="A3310" s="565"/>
      <c r="B3310" s="565"/>
      <c r="C3310" s="565"/>
      <c r="D3310" s="978"/>
      <c r="E3310" s="978"/>
      <c r="F3310" s="981"/>
      <c r="G3310" s="981"/>
      <c r="H3310" s="565"/>
      <c r="I3310" s="565"/>
      <c r="J3310" s="565"/>
      <c r="K3310" s="565"/>
      <c r="L3310" s="565"/>
      <c r="M3310" s="565"/>
      <c r="N3310" s="565"/>
      <c r="O3310" s="565"/>
      <c r="P3310" s="565"/>
    </row>
    <row r="3311" spans="1:16" ht="18">
      <c r="A3311" s="565"/>
      <c r="B3311" s="565"/>
      <c r="C3311" s="565"/>
      <c r="D3311" s="978"/>
      <c r="E3311" s="978"/>
      <c r="F3311" s="981"/>
      <c r="G3311" s="981"/>
      <c r="H3311" s="565"/>
      <c r="I3311" s="565"/>
      <c r="J3311" s="565"/>
      <c r="K3311" s="565"/>
      <c r="L3311" s="565"/>
      <c r="M3311" s="565"/>
      <c r="N3311" s="565"/>
      <c r="O3311" s="565"/>
      <c r="P3311" s="565"/>
    </row>
    <row r="3312" spans="1:16" ht="18">
      <c r="A3312" s="565"/>
      <c r="B3312" s="565"/>
      <c r="C3312" s="565"/>
      <c r="D3312" s="978"/>
      <c r="E3312" s="978"/>
      <c r="F3312" s="981"/>
      <c r="G3312" s="981"/>
      <c r="H3312" s="565"/>
      <c r="I3312" s="565"/>
      <c r="J3312" s="565"/>
      <c r="K3312" s="565"/>
      <c r="L3312" s="565"/>
      <c r="M3312" s="565"/>
      <c r="N3312" s="565"/>
      <c r="O3312" s="565"/>
      <c r="P3312" s="565"/>
    </row>
    <row r="3313" spans="1:16" ht="18">
      <c r="A3313" s="565"/>
      <c r="B3313" s="565"/>
      <c r="C3313" s="565"/>
      <c r="D3313" s="978"/>
      <c r="E3313" s="978"/>
      <c r="F3313" s="981"/>
      <c r="G3313" s="981"/>
      <c r="H3313" s="565"/>
      <c r="I3313" s="565"/>
      <c r="J3313" s="565"/>
      <c r="K3313" s="565"/>
      <c r="L3313" s="565"/>
      <c r="M3313" s="565"/>
      <c r="N3313" s="565"/>
      <c r="O3313" s="565"/>
      <c r="P3313" s="565"/>
    </row>
    <row r="3314" spans="1:16" ht="18">
      <c r="A3314" s="565"/>
      <c r="B3314" s="565"/>
      <c r="C3314" s="565"/>
      <c r="D3314" s="978"/>
      <c r="E3314" s="978"/>
      <c r="F3314" s="981"/>
      <c r="G3314" s="981"/>
      <c r="H3314" s="565"/>
      <c r="I3314" s="565"/>
      <c r="J3314" s="565"/>
      <c r="K3314" s="565"/>
      <c r="L3314" s="565"/>
      <c r="M3314" s="565"/>
      <c r="N3314" s="565"/>
      <c r="O3314" s="565"/>
      <c r="P3314" s="565"/>
    </row>
    <row r="3315" spans="1:16" ht="18">
      <c r="A3315" s="565"/>
      <c r="B3315" s="565"/>
      <c r="C3315" s="565"/>
      <c r="D3315" s="978"/>
      <c r="E3315" s="978"/>
      <c r="F3315" s="981"/>
      <c r="G3315" s="981"/>
      <c r="H3315" s="565"/>
      <c r="I3315" s="565"/>
      <c r="J3315" s="565"/>
      <c r="K3315" s="565"/>
      <c r="L3315" s="565"/>
      <c r="M3315" s="565"/>
      <c r="N3315" s="565"/>
      <c r="O3315" s="565"/>
      <c r="P3315" s="565"/>
    </row>
    <row r="3316" spans="1:16" ht="18">
      <c r="A3316" s="565"/>
      <c r="B3316" s="565"/>
      <c r="C3316" s="565"/>
      <c r="D3316" s="978"/>
      <c r="E3316" s="978"/>
      <c r="F3316" s="981"/>
      <c r="G3316" s="981"/>
      <c r="H3316" s="565"/>
      <c r="I3316" s="565"/>
      <c r="J3316" s="565"/>
      <c r="K3316" s="565"/>
      <c r="L3316" s="565"/>
      <c r="M3316" s="565"/>
      <c r="N3316" s="565"/>
      <c r="O3316" s="565"/>
      <c r="P3316" s="565"/>
    </row>
    <row r="3317" spans="1:16" ht="18">
      <c r="A3317" s="565"/>
      <c r="B3317" s="565"/>
      <c r="C3317" s="565"/>
      <c r="D3317" s="978"/>
      <c r="E3317" s="978"/>
      <c r="F3317" s="981"/>
      <c r="G3317" s="981"/>
      <c r="H3317" s="565"/>
      <c r="I3317" s="565"/>
      <c r="J3317" s="565"/>
      <c r="K3317" s="565"/>
      <c r="L3317" s="565"/>
      <c r="M3317" s="565"/>
      <c r="N3317" s="565"/>
      <c r="O3317" s="565"/>
      <c r="P3317" s="565"/>
    </row>
    <row r="3318" spans="1:16" ht="18">
      <c r="A3318" s="565"/>
      <c r="B3318" s="565"/>
      <c r="C3318" s="565"/>
      <c r="D3318" s="978"/>
      <c r="E3318" s="978"/>
      <c r="F3318" s="981"/>
      <c r="G3318" s="981"/>
      <c r="H3318" s="565"/>
      <c r="I3318" s="565"/>
      <c r="J3318" s="565"/>
      <c r="K3318" s="565"/>
      <c r="L3318" s="565"/>
      <c r="M3318" s="565"/>
      <c r="N3318" s="565"/>
      <c r="O3318" s="565"/>
      <c r="P3318" s="565"/>
    </row>
    <row r="3319" spans="1:16" ht="18">
      <c r="A3319" s="565"/>
      <c r="B3319" s="565"/>
      <c r="C3319" s="565"/>
      <c r="D3319" s="978"/>
      <c r="E3319" s="978"/>
      <c r="F3319" s="981"/>
      <c r="G3319" s="981"/>
      <c r="H3319" s="565"/>
      <c r="I3319" s="565"/>
      <c r="J3319" s="565"/>
      <c r="K3319" s="565"/>
      <c r="L3319" s="565"/>
      <c r="M3319" s="565"/>
      <c r="N3319" s="565"/>
      <c r="O3319" s="565"/>
      <c r="P3319" s="565"/>
    </row>
    <row r="3320" spans="1:16" ht="18">
      <c r="A3320" s="565"/>
      <c r="B3320" s="565"/>
      <c r="C3320" s="565"/>
      <c r="D3320" s="978"/>
      <c r="E3320" s="978"/>
      <c r="F3320" s="981"/>
      <c r="G3320" s="981"/>
      <c r="H3320" s="565"/>
      <c r="I3320" s="565"/>
      <c r="J3320" s="565"/>
      <c r="K3320" s="565"/>
      <c r="L3320" s="565"/>
      <c r="M3320" s="565"/>
      <c r="N3320" s="565"/>
      <c r="O3320" s="565"/>
      <c r="P3320" s="565"/>
    </row>
    <row r="3321" spans="1:16" ht="18">
      <c r="A3321" s="565"/>
      <c r="B3321" s="565"/>
      <c r="C3321" s="565"/>
      <c r="D3321" s="978"/>
      <c r="E3321" s="978"/>
      <c r="F3321" s="981"/>
      <c r="G3321" s="981"/>
      <c r="H3321" s="565"/>
      <c r="I3321" s="565"/>
      <c r="J3321" s="565"/>
      <c r="K3321" s="565"/>
      <c r="L3321" s="565"/>
      <c r="M3321" s="565"/>
      <c r="N3321" s="565"/>
      <c r="O3321" s="565"/>
      <c r="P3321" s="565"/>
    </row>
    <row r="3322" spans="1:16" ht="18">
      <c r="A3322" s="565"/>
      <c r="B3322" s="565"/>
      <c r="C3322" s="565"/>
      <c r="D3322" s="978"/>
      <c r="E3322" s="978"/>
      <c r="F3322" s="981"/>
      <c r="G3322" s="981"/>
      <c r="H3322" s="565"/>
      <c r="I3322" s="565"/>
      <c r="J3322" s="565"/>
      <c r="K3322" s="565"/>
      <c r="L3322" s="565"/>
      <c r="M3322" s="565"/>
      <c r="N3322" s="565"/>
      <c r="O3322" s="565"/>
      <c r="P3322" s="565"/>
    </row>
    <row r="3323" spans="1:16" ht="18">
      <c r="A3323" s="565"/>
      <c r="B3323" s="565"/>
      <c r="C3323" s="565"/>
      <c r="D3323" s="978"/>
      <c r="E3323" s="978"/>
      <c r="F3323" s="981"/>
      <c r="G3323" s="981"/>
      <c r="H3323" s="565"/>
      <c r="I3323" s="565"/>
      <c r="J3323" s="565"/>
      <c r="K3323" s="565"/>
      <c r="L3323" s="565"/>
      <c r="M3323" s="565"/>
      <c r="N3323" s="565"/>
      <c r="O3323" s="565"/>
      <c r="P3323" s="565"/>
    </row>
    <row r="3324" spans="1:16" ht="18">
      <c r="A3324" s="565"/>
      <c r="B3324" s="565"/>
      <c r="C3324" s="565"/>
      <c r="D3324" s="978"/>
      <c r="E3324" s="978"/>
      <c r="F3324" s="981"/>
      <c r="G3324" s="981"/>
      <c r="H3324" s="565"/>
      <c r="I3324" s="565"/>
      <c r="J3324" s="565"/>
      <c r="K3324" s="565"/>
      <c r="L3324" s="565"/>
      <c r="M3324" s="565"/>
      <c r="N3324" s="565"/>
      <c r="O3324" s="565"/>
      <c r="P3324" s="565"/>
    </row>
    <row r="3325" spans="1:16" ht="18">
      <c r="A3325" s="565"/>
      <c r="B3325" s="565"/>
      <c r="C3325" s="565"/>
      <c r="D3325" s="978"/>
      <c r="E3325" s="978"/>
      <c r="F3325" s="981"/>
      <c r="G3325" s="981"/>
      <c r="H3325" s="565"/>
      <c r="I3325" s="565"/>
      <c r="J3325" s="565"/>
      <c r="K3325" s="565"/>
      <c r="L3325" s="565"/>
      <c r="M3325" s="565"/>
      <c r="N3325" s="565"/>
      <c r="O3325" s="565"/>
      <c r="P3325" s="565"/>
    </row>
    <row r="3326" spans="1:16" ht="18">
      <c r="A3326" s="565"/>
      <c r="B3326" s="565"/>
      <c r="C3326" s="565"/>
      <c r="D3326" s="978"/>
      <c r="E3326" s="978"/>
      <c r="F3326" s="981"/>
      <c r="G3326" s="981"/>
      <c r="H3326" s="565"/>
      <c r="I3326" s="565"/>
      <c r="J3326" s="565"/>
      <c r="K3326" s="565"/>
      <c r="L3326" s="565"/>
      <c r="M3326" s="565"/>
      <c r="N3326" s="565"/>
      <c r="O3326" s="565"/>
      <c r="P3326" s="565"/>
    </row>
    <row r="3327" spans="1:16" ht="18">
      <c r="A3327" s="565"/>
      <c r="B3327" s="565"/>
      <c r="C3327" s="565"/>
      <c r="D3327" s="978"/>
      <c r="E3327" s="978"/>
      <c r="F3327" s="981"/>
      <c r="G3327" s="981"/>
      <c r="H3327" s="565"/>
      <c r="I3327" s="565"/>
      <c r="J3327" s="565"/>
      <c r="K3327" s="565"/>
      <c r="L3327" s="565"/>
      <c r="M3327" s="565"/>
      <c r="N3327" s="565"/>
      <c r="O3327" s="565"/>
      <c r="P3327" s="565"/>
    </row>
    <row r="3328" spans="1:16" ht="18">
      <c r="A3328" s="565"/>
      <c r="B3328" s="565"/>
      <c r="C3328" s="565"/>
      <c r="D3328" s="978"/>
      <c r="E3328" s="978"/>
      <c r="F3328" s="981"/>
      <c r="G3328" s="981"/>
      <c r="H3328" s="565"/>
      <c r="I3328" s="565"/>
      <c r="J3328" s="565"/>
      <c r="K3328" s="565"/>
      <c r="L3328" s="565"/>
      <c r="M3328" s="565"/>
      <c r="N3328" s="565"/>
      <c r="O3328" s="565"/>
      <c r="P3328" s="565"/>
    </row>
    <row r="3329" spans="1:16" ht="18">
      <c r="A3329" s="565"/>
      <c r="B3329" s="565"/>
      <c r="C3329" s="565"/>
      <c r="D3329" s="978"/>
      <c r="E3329" s="978"/>
      <c r="F3329" s="981"/>
      <c r="G3329" s="981"/>
      <c r="H3329" s="565"/>
      <c r="I3329" s="565"/>
      <c r="J3329" s="565"/>
      <c r="K3329" s="565"/>
      <c r="L3329" s="565"/>
      <c r="M3329" s="565"/>
      <c r="N3329" s="565"/>
      <c r="O3329" s="565"/>
      <c r="P3329" s="565"/>
    </row>
    <row r="3330" spans="1:16" ht="18">
      <c r="A3330" s="565"/>
      <c r="B3330" s="565"/>
      <c r="C3330" s="565"/>
      <c r="D3330" s="978"/>
      <c r="E3330" s="978"/>
      <c r="F3330" s="981"/>
      <c r="G3330" s="981"/>
      <c r="H3330" s="565"/>
      <c r="I3330" s="565"/>
      <c r="J3330" s="565"/>
      <c r="K3330" s="565"/>
      <c r="L3330" s="565"/>
      <c r="M3330" s="565"/>
      <c r="N3330" s="565"/>
      <c r="O3330" s="565"/>
      <c r="P3330" s="565"/>
    </row>
    <row r="3331" spans="1:16" ht="18">
      <c r="A3331" s="565"/>
      <c r="B3331" s="565"/>
      <c r="C3331" s="565"/>
      <c r="D3331" s="978"/>
      <c r="E3331" s="978"/>
      <c r="F3331" s="981"/>
      <c r="G3331" s="981"/>
      <c r="H3331" s="565"/>
      <c r="I3331" s="565"/>
      <c r="J3331" s="565"/>
      <c r="K3331" s="565"/>
      <c r="L3331" s="565"/>
      <c r="M3331" s="565"/>
      <c r="N3331" s="565"/>
      <c r="O3331" s="565"/>
      <c r="P3331" s="565"/>
    </row>
    <row r="3332" spans="1:16" ht="18">
      <c r="A3332" s="565"/>
      <c r="B3332" s="565"/>
      <c r="C3332" s="565"/>
      <c r="D3332" s="978"/>
      <c r="E3332" s="978"/>
      <c r="F3332" s="981"/>
      <c r="G3332" s="981"/>
      <c r="H3332" s="565"/>
      <c r="I3332" s="565"/>
      <c r="J3332" s="565"/>
      <c r="K3332" s="565"/>
      <c r="L3332" s="565"/>
      <c r="M3332" s="565"/>
      <c r="N3332" s="565"/>
      <c r="O3332" s="565"/>
      <c r="P3332" s="565"/>
    </row>
    <row r="3333" spans="1:16" ht="18">
      <c r="A3333" s="565"/>
      <c r="B3333" s="565"/>
      <c r="C3333" s="565"/>
      <c r="D3333" s="978"/>
      <c r="E3333" s="978"/>
      <c r="F3333" s="981"/>
      <c r="G3333" s="981"/>
      <c r="H3333" s="565"/>
      <c r="I3333" s="565"/>
      <c r="J3333" s="565"/>
      <c r="K3333" s="565"/>
      <c r="L3333" s="565"/>
      <c r="M3333" s="565"/>
      <c r="N3333" s="565"/>
      <c r="O3333" s="565"/>
      <c r="P3333" s="565"/>
    </row>
    <row r="3334" spans="1:16" ht="18">
      <c r="A3334" s="565"/>
      <c r="B3334" s="565"/>
      <c r="C3334" s="565"/>
      <c r="D3334" s="978"/>
      <c r="E3334" s="978"/>
      <c r="F3334" s="981"/>
      <c r="G3334" s="981"/>
      <c r="H3334" s="565"/>
      <c r="I3334" s="565"/>
      <c r="J3334" s="565"/>
      <c r="K3334" s="565"/>
      <c r="L3334" s="565"/>
      <c r="M3334" s="565"/>
      <c r="N3334" s="565"/>
      <c r="O3334" s="565"/>
      <c r="P3334" s="565"/>
    </row>
    <row r="3335" spans="1:16" ht="18">
      <c r="A3335" s="565"/>
      <c r="B3335" s="565"/>
      <c r="C3335" s="565"/>
      <c r="D3335" s="978"/>
      <c r="E3335" s="978"/>
      <c r="F3335" s="981"/>
      <c r="G3335" s="981"/>
      <c r="H3335" s="565"/>
      <c r="I3335" s="565"/>
      <c r="J3335" s="565"/>
      <c r="K3335" s="565"/>
      <c r="L3335" s="565"/>
      <c r="M3335" s="565"/>
      <c r="N3335" s="565"/>
      <c r="O3335" s="565"/>
      <c r="P3335" s="565"/>
    </row>
    <row r="3336" spans="1:16" ht="18">
      <c r="A3336" s="565"/>
      <c r="B3336" s="565"/>
      <c r="C3336" s="565"/>
      <c r="D3336" s="978"/>
      <c r="E3336" s="978"/>
      <c r="F3336" s="981"/>
      <c r="G3336" s="981"/>
      <c r="H3336" s="565"/>
      <c r="I3336" s="565"/>
      <c r="J3336" s="565"/>
      <c r="K3336" s="565"/>
      <c r="L3336" s="565"/>
      <c r="M3336" s="565"/>
      <c r="N3336" s="565"/>
      <c r="O3336" s="565"/>
      <c r="P3336" s="565"/>
    </row>
    <row r="3337" spans="1:16" ht="18">
      <c r="A3337" s="565"/>
      <c r="B3337" s="565"/>
      <c r="C3337" s="565"/>
      <c r="D3337" s="978"/>
      <c r="E3337" s="978"/>
      <c r="F3337" s="981"/>
      <c r="G3337" s="981"/>
      <c r="H3337" s="565"/>
      <c r="I3337" s="565"/>
      <c r="J3337" s="565"/>
      <c r="K3337" s="565"/>
      <c r="L3337" s="565"/>
      <c r="M3337" s="565"/>
      <c r="N3337" s="565"/>
      <c r="O3337" s="565"/>
      <c r="P3337" s="565"/>
    </row>
    <row r="3338" spans="1:16" ht="18">
      <c r="A3338" s="565"/>
      <c r="B3338" s="565"/>
      <c r="C3338" s="565"/>
      <c r="D3338" s="978"/>
      <c r="E3338" s="978"/>
      <c r="F3338" s="981"/>
      <c r="G3338" s="981"/>
      <c r="H3338" s="565"/>
      <c r="I3338" s="565"/>
      <c r="J3338" s="565"/>
      <c r="K3338" s="565"/>
      <c r="L3338" s="565"/>
      <c r="M3338" s="565"/>
      <c r="N3338" s="565"/>
      <c r="O3338" s="565"/>
      <c r="P3338" s="565"/>
    </row>
    <row r="3339" spans="1:16" ht="18">
      <c r="A3339" s="565"/>
      <c r="B3339" s="565"/>
      <c r="C3339" s="565"/>
      <c r="D3339" s="978"/>
      <c r="E3339" s="978"/>
      <c r="F3339" s="981"/>
      <c r="G3339" s="981"/>
      <c r="H3339" s="565"/>
      <c r="I3339" s="565"/>
      <c r="J3339" s="565"/>
      <c r="K3339" s="565"/>
      <c r="L3339" s="565"/>
      <c r="M3339" s="565"/>
      <c r="N3339" s="565"/>
      <c r="O3339" s="565"/>
      <c r="P3339" s="565"/>
    </row>
    <row r="3340" spans="1:16" ht="18">
      <c r="A3340" s="565"/>
      <c r="B3340" s="565"/>
      <c r="C3340" s="565"/>
      <c r="D3340" s="978"/>
      <c r="E3340" s="978"/>
      <c r="F3340" s="981"/>
      <c r="G3340" s="981"/>
      <c r="H3340" s="565"/>
      <c r="I3340" s="565"/>
      <c r="J3340" s="565"/>
      <c r="K3340" s="565"/>
      <c r="L3340" s="565"/>
      <c r="M3340" s="565"/>
      <c r="N3340" s="565"/>
      <c r="O3340" s="565"/>
      <c r="P3340" s="565"/>
    </row>
    <row r="3341" spans="1:16" ht="18">
      <c r="A3341" s="565"/>
      <c r="B3341" s="565"/>
      <c r="C3341" s="565"/>
      <c r="D3341" s="978"/>
      <c r="E3341" s="978"/>
      <c r="F3341" s="981"/>
      <c r="G3341" s="981"/>
      <c r="H3341" s="565"/>
      <c r="I3341" s="565"/>
      <c r="J3341" s="565"/>
      <c r="K3341" s="565"/>
      <c r="L3341" s="565"/>
      <c r="M3341" s="565"/>
      <c r="N3341" s="565"/>
      <c r="O3341" s="565"/>
      <c r="P3341" s="565"/>
    </row>
    <row r="3342" spans="1:16" ht="18">
      <c r="A3342" s="565"/>
      <c r="B3342" s="565"/>
      <c r="C3342" s="565"/>
      <c r="D3342" s="978"/>
      <c r="E3342" s="978"/>
      <c r="F3342" s="981"/>
      <c r="G3342" s="981"/>
      <c r="H3342" s="565"/>
      <c r="I3342" s="565"/>
      <c r="J3342" s="565"/>
      <c r="K3342" s="565"/>
      <c r="L3342" s="565"/>
      <c r="M3342" s="565"/>
      <c r="N3342" s="565"/>
      <c r="O3342" s="565"/>
      <c r="P3342" s="565"/>
    </row>
    <row r="3343" spans="1:16" ht="18">
      <c r="A3343" s="565"/>
      <c r="B3343" s="565"/>
      <c r="C3343" s="565"/>
      <c r="D3343" s="978"/>
      <c r="E3343" s="978"/>
      <c r="F3343" s="981"/>
      <c r="G3343" s="981"/>
      <c r="H3343" s="565"/>
      <c r="I3343" s="565"/>
      <c r="J3343" s="565"/>
      <c r="K3343" s="565"/>
      <c r="L3343" s="565"/>
      <c r="M3343" s="565"/>
      <c r="N3343" s="565"/>
      <c r="O3343" s="565"/>
      <c r="P3343" s="565"/>
    </row>
    <row r="3344" spans="1:16" ht="18">
      <c r="A3344" s="565"/>
      <c r="B3344" s="565"/>
      <c r="C3344" s="565"/>
      <c r="D3344" s="978"/>
      <c r="E3344" s="978"/>
      <c r="F3344" s="981"/>
      <c r="G3344" s="981"/>
      <c r="H3344" s="565"/>
      <c r="I3344" s="565"/>
      <c r="J3344" s="565"/>
      <c r="K3344" s="565"/>
      <c r="L3344" s="565"/>
      <c r="M3344" s="565"/>
      <c r="N3344" s="565"/>
      <c r="O3344" s="565"/>
      <c r="P3344" s="565"/>
    </row>
    <row r="3345" spans="1:16" ht="18">
      <c r="A3345" s="565"/>
      <c r="B3345" s="565"/>
      <c r="C3345" s="565"/>
      <c r="D3345" s="978"/>
      <c r="E3345" s="978"/>
      <c r="F3345" s="981"/>
      <c r="G3345" s="981"/>
      <c r="H3345" s="565"/>
      <c r="I3345" s="565"/>
      <c r="J3345" s="565"/>
      <c r="K3345" s="565"/>
      <c r="L3345" s="565"/>
      <c r="M3345" s="565"/>
      <c r="N3345" s="565"/>
      <c r="O3345" s="565"/>
      <c r="P3345" s="565"/>
    </row>
    <row r="3346" spans="1:16" ht="18">
      <c r="A3346" s="565"/>
      <c r="B3346" s="565"/>
      <c r="C3346" s="565"/>
      <c r="D3346" s="978"/>
      <c r="E3346" s="978"/>
      <c r="F3346" s="981"/>
      <c r="G3346" s="981"/>
      <c r="H3346" s="565"/>
      <c r="I3346" s="565"/>
      <c r="J3346" s="565"/>
      <c r="K3346" s="565"/>
      <c r="L3346" s="565"/>
      <c r="M3346" s="565"/>
      <c r="N3346" s="565"/>
      <c r="O3346" s="565"/>
      <c r="P3346" s="565"/>
    </row>
    <row r="3347" spans="1:16" ht="18">
      <c r="A3347" s="565"/>
      <c r="B3347" s="565"/>
      <c r="C3347" s="565"/>
      <c r="D3347" s="978"/>
      <c r="E3347" s="978"/>
      <c r="F3347" s="981"/>
      <c r="G3347" s="981"/>
      <c r="H3347" s="565"/>
      <c r="I3347" s="565"/>
      <c r="J3347" s="565"/>
      <c r="K3347" s="565"/>
      <c r="L3347" s="565"/>
      <c r="M3347" s="565"/>
      <c r="N3347" s="565"/>
      <c r="O3347" s="565"/>
      <c r="P3347" s="565"/>
    </row>
    <row r="3348" spans="1:16" ht="18">
      <c r="A3348" s="565"/>
      <c r="B3348" s="565"/>
      <c r="C3348" s="565"/>
      <c r="D3348" s="978"/>
      <c r="E3348" s="978"/>
      <c r="F3348" s="981"/>
      <c r="G3348" s="981"/>
      <c r="H3348" s="565"/>
      <c r="I3348" s="565"/>
      <c r="J3348" s="565"/>
      <c r="K3348" s="565"/>
      <c r="L3348" s="565"/>
      <c r="M3348" s="565"/>
      <c r="N3348" s="565"/>
      <c r="O3348" s="565"/>
      <c r="P3348" s="565"/>
    </row>
    <row r="3349" spans="1:16" ht="18">
      <c r="A3349" s="565"/>
      <c r="B3349" s="565"/>
      <c r="C3349" s="565"/>
      <c r="D3349" s="978"/>
      <c r="E3349" s="978"/>
      <c r="F3349" s="981"/>
      <c r="G3349" s="981"/>
      <c r="H3349" s="565"/>
      <c r="I3349" s="565"/>
      <c r="J3349" s="565"/>
      <c r="K3349" s="565"/>
      <c r="L3349" s="565"/>
      <c r="M3349" s="565"/>
      <c r="N3349" s="565"/>
      <c r="O3349" s="565"/>
      <c r="P3349" s="565"/>
    </row>
    <row r="3350" spans="1:16" ht="18">
      <c r="A3350" s="565"/>
      <c r="B3350" s="565"/>
      <c r="C3350" s="565"/>
      <c r="D3350" s="978"/>
      <c r="E3350" s="978"/>
      <c r="F3350" s="981"/>
      <c r="G3350" s="981"/>
      <c r="H3350" s="565"/>
      <c r="I3350" s="565"/>
      <c r="J3350" s="565"/>
      <c r="K3350" s="565"/>
      <c r="L3350" s="565"/>
      <c r="M3350" s="565"/>
      <c r="N3350" s="565"/>
      <c r="O3350" s="565"/>
      <c r="P3350" s="565"/>
    </row>
    <row r="3351" spans="1:16" ht="18">
      <c r="A3351" s="565"/>
      <c r="B3351" s="565"/>
      <c r="C3351" s="565"/>
      <c r="D3351" s="978"/>
      <c r="E3351" s="978"/>
      <c r="F3351" s="981"/>
      <c r="G3351" s="981"/>
      <c r="H3351" s="565"/>
      <c r="I3351" s="565"/>
      <c r="J3351" s="565"/>
      <c r="K3351" s="565"/>
      <c r="L3351" s="565"/>
      <c r="M3351" s="565"/>
      <c r="N3351" s="565"/>
      <c r="O3351" s="565"/>
      <c r="P3351" s="565"/>
    </row>
    <row r="3352" spans="1:16" ht="18">
      <c r="A3352" s="565"/>
      <c r="B3352" s="565"/>
      <c r="C3352" s="565"/>
      <c r="D3352" s="978"/>
      <c r="E3352" s="978"/>
      <c r="F3352" s="981"/>
      <c r="G3352" s="981"/>
      <c r="H3352" s="565"/>
      <c r="I3352" s="565"/>
      <c r="J3352" s="565"/>
      <c r="K3352" s="565"/>
      <c r="L3352" s="565"/>
      <c r="M3352" s="565"/>
      <c r="N3352" s="565"/>
      <c r="O3352" s="565"/>
      <c r="P3352" s="565"/>
    </row>
    <row r="3353" spans="1:16" ht="18">
      <c r="A3353" s="565"/>
      <c r="B3353" s="565"/>
      <c r="C3353" s="565"/>
      <c r="D3353" s="978"/>
      <c r="E3353" s="978"/>
      <c r="F3353" s="981"/>
      <c r="G3353" s="981"/>
      <c r="H3353" s="565"/>
      <c r="I3353" s="565"/>
      <c r="J3353" s="565"/>
      <c r="K3353" s="565"/>
      <c r="L3353" s="565"/>
      <c r="M3353" s="565"/>
      <c r="N3353" s="565"/>
      <c r="O3353" s="565"/>
      <c r="P3353" s="565"/>
    </row>
    <row r="3354" spans="1:16" ht="18">
      <c r="A3354" s="565"/>
      <c r="B3354" s="565"/>
      <c r="C3354" s="565"/>
      <c r="D3354" s="978"/>
      <c r="E3354" s="978"/>
      <c r="F3354" s="981"/>
      <c r="G3354" s="981"/>
      <c r="H3354" s="565"/>
      <c r="I3354" s="565"/>
      <c r="J3354" s="565"/>
      <c r="K3354" s="565"/>
      <c r="L3354" s="565"/>
      <c r="M3354" s="565"/>
      <c r="N3354" s="565"/>
      <c r="O3354" s="565"/>
      <c r="P3354" s="565"/>
    </row>
    <row r="3355" spans="1:16" ht="18">
      <c r="A3355" s="565"/>
      <c r="B3355" s="565"/>
      <c r="C3355" s="565"/>
      <c r="D3355" s="978"/>
      <c r="E3355" s="978"/>
      <c r="F3355" s="981"/>
      <c r="G3355" s="981"/>
      <c r="H3355" s="565"/>
      <c r="I3355" s="565"/>
      <c r="J3355" s="565"/>
      <c r="K3355" s="565"/>
      <c r="L3355" s="565"/>
      <c r="M3355" s="565"/>
      <c r="N3355" s="565"/>
      <c r="O3355" s="565"/>
      <c r="P3355" s="565"/>
    </row>
    <row r="3356" spans="1:16" ht="18">
      <c r="A3356" s="565"/>
      <c r="B3356" s="565"/>
      <c r="C3356" s="565"/>
      <c r="D3356" s="978"/>
      <c r="E3356" s="978"/>
      <c r="F3356" s="981"/>
      <c r="G3356" s="981"/>
      <c r="H3356" s="565"/>
      <c r="I3356" s="565"/>
      <c r="J3356" s="565"/>
      <c r="K3356" s="565"/>
      <c r="L3356" s="565"/>
      <c r="M3356" s="565"/>
      <c r="N3356" s="565"/>
      <c r="O3356" s="565"/>
      <c r="P3356" s="565"/>
    </row>
    <row r="3357" spans="1:16" ht="18">
      <c r="A3357" s="565"/>
      <c r="B3357" s="565"/>
      <c r="C3357" s="565"/>
      <c r="D3357" s="978"/>
      <c r="E3357" s="978"/>
      <c r="F3357" s="981"/>
      <c r="G3357" s="981"/>
      <c r="H3357" s="565"/>
      <c r="I3357" s="565"/>
      <c r="J3357" s="565"/>
      <c r="K3357" s="565"/>
      <c r="L3357" s="565"/>
      <c r="M3357" s="565"/>
      <c r="N3357" s="565"/>
      <c r="O3357" s="565"/>
      <c r="P3357" s="565"/>
    </row>
    <row r="3358" spans="1:16" ht="18">
      <c r="A3358" s="565"/>
      <c r="B3358" s="565"/>
      <c r="C3358" s="565"/>
      <c r="D3358" s="978"/>
      <c r="E3358" s="978"/>
      <c r="F3358" s="981"/>
      <c r="G3358" s="981"/>
      <c r="H3358" s="565"/>
      <c r="I3358" s="565"/>
      <c r="J3358" s="565"/>
      <c r="K3358" s="565"/>
      <c r="L3358" s="565"/>
      <c r="M3358" s="565"/>
      <c r="N3358" s="565"/>
      <c r="O3358" s="565"/>
      <c r="P3358" s="565"/>
    </row>
    <row r="3359" spans="1:16" ht="18">
      <c r="A3359" s="565"/>
      <c r="B3359" s="565"/>
      <c r="C3359" s="565"/>
      <c r="D3359" s="978"/>
      <c r="E3359" s="978"/>
      <c r="F3359" s="981"/>
      <c r="G3359" s="981"/>
      <c r="H3359" s="565"/>
      <c r="I3359" s="565"/>
      <c r="J3359" s="565"/>
      <c r="K3359" s="565"/>
      <c r="L3359" s="565"/>
      <c r="M3359" s="565"/>
      <c r="N3359" s="565"/>
      <c r="O3359" s="565"/>
      <c r="P3359" s="565"/>
    </row>
    <row r="3360" spans="1:16" ht="18">
      <c r="A3360" s="565"/>
      <c r="B3360" s="565"/>
      <c r="C3360" s="565"/>
      <c r="D3360" s="978"/>
      <c r="E3360" s="978"/>
      <c r="F3360" s="981"/>
      <c r="G3360" s="981"/>
      <c r="H3360" s="565"/>
      <c r="I3360" s="565"/>
      <c r="J3360" s="565"/>
      <c r="K3360" s="565"/>
      <c r="L3360" s="565"/>
      <c r="M3360" s="565"/>
      <c r="N3360" s="565"/>
      <c r="O3360" s="565"/>
      <c r="P3360" s="565"/>
    </row>
    <row r="3361" spans="1:16" ht="18">
      <c r="A3361" s="565"/>
      <c r="B3361" s="565"/>
      <c r="C3361" s="565"/>
      <c r="D3361" s="978"/>
      <c r="E3361" s="978"/>
      <c r="F3361" s="981"/>
      <c r="G3361" s="981"/>
      <c r="H3361" s="565"/>
      <c r="I3361" s="565"/>
      <c r="J3361" s="565"/>
      <c r="K3361" s="565"/>
      <c r="L3361" s="565"/>
      <c r="M3361" s="565"/>
      <c r="N3361" s="565"/>
      <c r="O3361" s="565"/>
      <c r="P3361" s="565"/>
    </row>
    <row r="3362" spans="1:16" ht="18">
      <c r="A3362" s="565"/>
      <c r="B3362" s="565"/>
      <c r="C3362" s="565"/>
      <c r="D3362" s="978"/>
      <c r="E3362" s="978"/>
      <c r="F3362" s="981"/>
      <c r="G3362" s="981"/>
      <c r="H3362" s="565"/>
      <c r="I3362" s="565"/>
      <c r="J3362" s="565"/>
      <c r="K3362" s="565"/>
      <c r="L3362" s="565"/>
      <c r="M3362" s="565"/>
      <c r="N3362" s="565"/>
      <c r="O3362" s="565"/>
      <c r="P3362" s="565"/>
    </row>
    <row r="3363" spans="1:16" ht="18">
      <c r="A3363" s="565"/>
      <c r="B3363" s="565"/>
      <c r="C3363" s="565"/>
      <c r="D3363" s="978"/>
      <c r="E3363" s="978"/>
      <c r="F3363" s="981"/>
      <c r="G3363" s="981"/>
      <c r="H3363" s="565"/>
      <c r="I3363" s="565"/>
      <c r="J3363" s="565"/>
      <c r="K3363" s="565"/>
      <c r="L3363" s="565"/>
      <c r="M3363" s="565"/>
      <c r="N3363" s="565"/>
      <c r="O3363" s="565"/>
      <c r="P3363" s="565"/>
    </row>
    <row r="3364" spans="1:16" ht="18">
      <c r="A3364" s="565"/>
      <c r="B3364" s="565"/>
      <c r="C3364" s="565"/>
      <c r="D3364" s="978"/>
      <c r="E3364" s="978"/>
      <c r="F3364" s="981"/>
      <c r="G3364" s="981"/>
      <c r="H3364" s="565"/>
      <c r="I3364" s="565"/>
      <c r="J3364" s="565"/>
      <c r="K3364" s="565"/>
      <c r="L3364" s="565"/>
      <c r="M3364" s="565"/>
      <c r="N3364" s="565"/>
      <c r="O3364" s="565"/>
      <c r="P3364" s="565"/>
    </row>
    <row r="3365" spans="1:16" ht="18">
      <c r="A3365" s="565"/>
      <c r="B3365" s="565"/>
      <c r="C3365" s="565"/>
      <c r="D3365" s="978"/>
      <c r="E3365" s="978"/>
      <c r="F3365" s="981"/>
      <c r="G3365" s="981"/>
      <c r="H3365" s="565"/>
      <c r="I3365" s="565"/>
      <c r="J3365" s="565"/>
      <c r="K3365" s="565"/>
      <c r="L3365" s="565"/>
      <c r="M3365" s="565"/>
      <c r="N3365" s="565"/>
      <c r="O3365" s="565"/>
      <c r="P3365" s="565"/>
    </row>
    <row r="3366" spans="1:16" ht="18">
      <c r="A3366" s="565"/>
      <c r="B3366" s="565"/>
      <c r="C3366" s="565"/>
      <c r="D3366" s="978"/>
      <c r="E3366" s="978"/>
      <c r="F3366" s="981"/>
      <c r="G3366" s="981"/>
      <c r="H3366" s="565"/>
      <c r="I3366" s="565"/>
      <c r="J3366" s="565"/>
      <c r="K3366" s="565"/>
      <c r="L3366" s="565"/>
      <c r="M3366" s="565"/>
      <c r="N3366" s="565"/>
      <c r="O3366" s="565"/>
      <c r="P3366" s="565"/>
    </row>
    <row r="3367" spans="1:16" ht="18">
      <c r="A3367" s="565"/>
      <c r="B3367" s="565"/>
      <c r="C3367" s="565"/>
      <c r="D3367" s="978"/>
      <c r="E3367" s="978"/>
      <c r="F3367" s="981"/>
      <c r="G3367" s="981"/>
      <c r="H3367" s="565"/>
      <c r="I3367" s="565"/>
      <c r="J3367" s="565"/>
      <c r="K3367" s="565"/>
      <c r="L3367" s="565"/>
      <c r="M3367" s="565"/>
      <c r="N3367" s="565"/>
      <c r="O3367" s="565"/>
      <c r="P3367" s="565"/>
    </row>
    <row r="3368" spans="1:16" ht="18">
      <c r="A3368" s="565"/>
      <c r="B3368" s="565"/>
      <c r="C3368" s="565"/>
      <c r="D3368" s="978"/>
      <c r="E3368" s="978"/>
      <c r="F3368" s="981"/>
      <c r="G3368" s="981"/>
      <c r="H3368" s="565"/>
      <c r="I3368" s="565"/>
      <c r="J3368" s="565"/>
      <c r="K3368" s="565"/>
      <c r="L3368" s="565"/>
      <c r="M3368" s="565"/>
      <c r="N3368" s="565"/>
      <c r="O3368" s="565"/>
      <c r="P3368" s="565"/>
    </row>
    <row r="3369" spans="1:16" ht="18">
      <c r="A3369" s="565"/>
      <c r="B3369" s="565"/>
      <c r="C3369" s="565"/>
      <c r="D3369" s="978"/>
      <c r="E3369" s="978"/>
      <c r="F3369" s="981"/>
      <c r="G3369" s="981"/>
      <c r="H3369" s="565"/>
      <c r="I3369" s="565"/>
      <c r="J3369" s="565"/>
      <c r="K3369" s="565"/>
      <c r="L3369" s="565"/>
      <c r="M3369" s="565"/>
      <c r="N3369" s="565"/>
      <c r="O3369" s="565"/>
      <c r="P3369" s="565"/>
    </row>
    <row r="3370" spans="1:16" ht="18">
      <c r="A3370" s="565"/>
      <c r="B3370" s="565"/>
      <c r="C3370" s="565"/>
      <c r="D3370" s="978"/>
      <c r="E3370" s="978"/>
      <c r="F3370" s="981"/>
      <c r="G3370" s="981"/>
      <c r="H3370" s="565"/>
      <c r="I3370" s="565"/>
      <c r="J3370" s="565"/>
      <c r="K3370" s="565"/>
      <c r="L3370" s="565"/>
      <c r="M3370" s="565"/>
      <c r="N3370" s="565"/>
      <c r="O3370" s="565"/>
      <c r="P3370" s="565"/>
    </row>
    <row r="3371" spans="1:16" ht="18">
      <c r="A3371" s="565"/>
      <c r="B3371" s="565"/>
      <c r="C3371" s="565"/>
      <c r="D3371" s="978"/>
      <c r="E3371" s="978"/>
      <c r="F3371" s="981"/>
      <c r="G3371" s="981"/>
      <c r="H3371" s="565"/>
      <c r="I3371" s="565"/>
      <c r="J3371" s="565"/>
      <c r="K3371" s="565"/>
      <c r="L3371" s="565"/>
      <c r="M3371" s="565"/>
      <c r="N3371" s="565"/>
      <c r="O3371" s="565"/>
      <c r="P3371" s="565"/>
    </row>
    <row r="3372" spans="1:16" ht="18">
      <c r="A3372" s="565"/>
      <c r="B3372" s="565"/>
      <c r="C3372" s="565"/>
      <c r="D3372" s="978"/>
      <c r="E3372" s="978"/>
      <c r="F3372" s="981"/>
      <c r="G3372" s="981"/>
      <c r="H3372" s="565"/>
      <c r="I3372" s="565"/>
      <c r="J3372" s="565"/>
      <c r="K3372" s="565"/>
      <c r="L3372" s="565"/>
      <c r="M3372" s="565"/>
      <c r="N3372" s="565"/>
      <c r="O3372" s="565"/>
      <c r="P3372" s="565"/>
    </row>
    <row r="3373" spans="1:16" ht="18">
      <c r="A3373" s="565"/>
      <c r="B3373" s="565"/>
      <c r="C3373" s="565"/>
      <c r="D3373" s="978"/>
      <c r="E3373" s="978"/>
      <c r="F3373" s="981"/>
      <c r="G3373" s="981"/>
      <c r="H3373" s="565"/>
      <c r="I3373" s="565"/>
      <c r="J3373" s="565"/>
      <c r="K3373" s="565"/>
      <c r="L3373" s="565"/>
      <c r="M3373" s="565"/>
      <c r="N3373" s="565"/>
      <c r="O3373" s="565"/>
      <c r="P3373" s="565"/>
    </row>
    <row r="3374" spans="1:16" ht="18">
      <c r="A3374" s="565"/>
      <c r="B3374" s="565"/>
      <c r="C3374" s="565"/>
      <c r="D3374" s="978"/>
      <c r="E3374" s="978"/>
      <c r="F3374" s="981"/>
      <c r="G3374" s="981"/>
      <c r="H3374" s="565"/>
      <c r="I3374" s="565"/>
      <c r="J3374" s="565"/>
      <c r="K3374" s="565"/>
      <c r="L3374" s="565"/>
      <c r="M3374" s="565"/>
      <c r="N3374" s="565"/>
      <c r="O3374" s="565"/>
      <c r="P3374" s="565"/>
    </row>
    <row r="3375" spans="1:16" ht="18">
      <c r="A3375" s="565"/>
      <c r="B3375" s="565"/>
      <c r="C3375" s="565"/>
      <c r="D3375" s="978"/>
      <c r="E3375" s="978"/>
      <c r="F3375" s="981"/>
      <c r="G3375" s="981"/>
      <c r="H3375" s="565"/>
      <c r="I3375" s="565"/>
      <c r="J3375" s="565"/>
      <c r="K3375" s="565"/>
      <c r="L3375" s="565"/>
      <c r="M3375" s="565"/>
      <c r="N3375" s="565"/>
      <c r="O3375" s="565"/>
      <c r="P3375" s="565"/>
    </row>
    <row r="3376" spans="1:16" ht="18">
      <c r="A3376" s="565"/>
      <c r="B3376" s="565"/>
      <c r="C3376" s="565"/>
      <c r="D3376" s="978"/>
      <c r="E3376" s="978"/>
      <c r="F3376" s="981"/>
      <c r="G3376" s="981"/>
      <c r="H3376" s="565"/>
      <c r="I3376" s="565"/>
      <c r="J3376" s="565"/>
      <c r="K3376" s="565"/>
      <c r="L3376" s="565"/>
      <c r="M3376" s="565"/>
      <c r="N3376" s="565"/>
      <c r="O3376" s="565"/>
      <c r="P3376" s="565"/>
    </row>
    <row r="3377" spans="1:16" ht="18">
      <c r="A3377" s="565"/>
      <c r="B3377" s="565"/>
      <c r="C3377" s="565"/>
      <c r="D3377" s="978"/>
      <c r="E3377" s="978"/>
      <c r="F3377" s="981"/>
      <c r="G3377" s="981"/>
      <c r="H3377" s="565"/>
      <c r="I3377" s="565"/>
      <c r="J3377" s="565"/>
      <c r="K3377" s="565"/>
      <c r="L3377" s="565"/>
      <c r="M3377" s="565"/>
      <c r="N3377" s="565"/>
      <c r="O3377" s="565"/>
      <c r="P3377" s="565"/>
    </row>
    <row r="3378" spans="1:16" ht="18">
      <c r="A3378" s="565"/>
      <c r="B3378" s="565"/>
      <c r="C3378" s="565"/>
      <c r="D3378" s="978"/>
      <c r="E3378" s="978"/>
      <c r="F3378" s="981"/>
      <c r="G3378" s="981"/>
      <c r="H3378" s="565"/>
      <c r="I3378" s="565"/>
      <c r="J3378" s="565"/>
      <c r="K3378" s="565"/>
      <c r="L3378" s="565"/>
      <c r="M3378" s="565"/>
      <c r="N3378" s="565"/>
      <c r="O3378" s="565"/>
      <c r="P3378" s="565"/>
    </row>
    <row r="3379" spans="1:16" ht="18">
      <c r="A3379" s="565"/>
      <c r="B3379" s="565"/>
      <c r="C3379" s="565"/>
      <c r="D3379" s="978"/>
      <c r="E3379" s="978"/>
      <c r="F3379" s="981"/>
      <c r="G3379" s="981"/>
      <c r="H3379" s="565"/>
      <c r="I3379" s="565"/>
      <c r="J3379" s="565"/>
      <c r="K3379" s="565"/>
      <c r="L3379" s="565"/>
      <c r="M3379" s="565"/>
      <c r="N3379" s="565"/>
      <c r="O3379" s="565"/>
      <c r="P3379" s="565"/>
    </row>
    <row r="3380" spans="1:16" ht="18">
      <c r="A3380" s="565"/>
      <c r="B3380" s="565"/>
      <c r="C3380" s="565"/>
      <c r="D3380" s="978"/>
      <c r="E3380" s="978"/>
      <c r="F3380" s="981"/>
      <c r="G3380" s="981"/>
      <c r="H3380" s="565"/>
      <c r="I3380" s="565"/>
      <c r="J3380" s="565"/>
      <c r="K3380" s="565"/>
      <c r="L3380" s="565"/>
      <c r="M3380" s="565"/>
      <c r="N3380" s="565"/>
      <c r="O3380" s="565"/>
      <c r="P3380" s="565"/>
    </row>
    <row r="3381" spans="1:16" ht="18">
      <c r="A3381" s="565"/>
      <c r="B3381" s="565"/>
      <c r="C3381" s="565"/>
      <c r="D3381" s="978"/>
      <c r="E3381" s="978"/>
      <c r="F3381" s="981"/>
      <c r="G3381" s="981"/>
      <c r="H3381" s="565"/>
      <c r="I3381" s="565"/>
      <c r="J3381" s="565"/>
      <c r="K3381" s="565"/>
      <c r="L3381" s="565"/>
      <c r="M3381" s="565"/>
      <c r="N3381" s="565"/>
      <c r="O3381" s="565"/>
      <c r="P3381" s="565"/>
    </row>
    <row r="3382" spans="1:16" ht="18">
      <c r="A3382" s="565"/>
      <c r="B3382" s="565"/>
      <c r="C3382" s="565"/>
      <c r="D3382" s="978"/>
      <c r="E3382" s="978"/>
      <c r="F3382" s="981"/>
      <c r="G3382" s="981"/>
      <c r="H3382" s="565"/>
      <c r="I3382" s="565"/>
      <c r="J3382" s="565"/>
      <c r="K3382" s="565"/>
      <c r="L3382" s="565"/>
      <c r="M3382" s="565"/>
      <c r="N3382" s="565"/>
      <c r="O3382" s="565"/>
      <c r="P3382" s="565"/>
    </row>
    <row r="3383" spans="1:16" ht="18">
      <c r="A3383" s="565"/>
      <c r="B3383" s="565"/>
      <c r="C3383" s="565"/>
      <c r="D3383" s="978"/>
      <c r="E3383" s="978"/>
      <c r="F3383" s="981"/>
      <c r="G3383" s="981"/>
      <c r="H3383" s="565"/>
      <c r="I3383" s="565"/>
      <c r="J3383" s="565"/>
      <c r="K3383" s="565"/>
      <c r="L3383" s="565"/>
      <c r="M3383" s="565"/>
      <c r="N3383" s="565"/>
      <c r="O3383" s="565"/>
      <c r="P3383" s="565"/>
    </row>
    <row r="3384" spans="1:16" ht="18">
      <c r="A3384" s="565"/>
      <c r="B3384" s="565"/>
      <c r="C3384" s="565"/>
      <c r="D3384" s="978"/>
      <c r="E3384" s="978"/>
      <c r="F3384" s="981"/>
      <c r="G3384" s="981"/>
      <c r="H3384" s="565"/>
      <c r="I3384" s="565"/>
      <c r="J3384" s="565"/>
      <c r="K3384" s="565"/>
      <c r="L3384" s="565"/>
      <c r="M3384" s="565"/>
      <c r="N3384" s="565"/>
      <c r="O3384" s="565"/>
      <c r="P3384" s="565"/>
    </row>
    <row r="3385" spans="1:16" ht="18">
      <c r="A3385" s="565"/>
      <c r="B3385" s="565"/>
      <c r="C3385" s="565"/>
      <c r="D3385" s="978"/>
      <c r="E3385" s="978"/>
      <c r="F3385" s="981"/>
      <c r="G3385" s="981"/>
      <c r="H3385" s="565"/>
      <c r="I3385" s="565"/>
      <c r="J3385" s="565"/>
      <c r="K3385" s="565"/>
      <c r="L3385" s="565"/>
      <c r="M3385" s="565"/>
      <c r="N3385" s="565"/>
      <c r="O3385" s="565"/>
      <c r="P3385" s="565"/>
    </row>
    <row r="3386" spans="1:16" ht="18">
      <c r="A3386" s="565"/>
      <c r="B3386" s="565"/>
      <c r="C3386" s="565"/>
      <c r="D3386" s="978"/>
      <c r="E3386" s="978"/>
      <c r="F3386" s="981"/>
      <c r="G3386" s="981"/>
      <c r="H3386" s="565"/>
      <c r="I3386" s="565"/>
      <c r="J3386" s="565"/>
      <c r="K3386" s="565"/>
      <c r="L3386" s="565"/>
      <c r="M3386" s="565"/>
      <c r="N3386" s="565"/>
      <c r="O3386" s="565"/>
      <c r="P3386" s="565"/>
    </row>
    <row r="3387" spans="1:16" ht="18">
      <c r="A3387" s="565"/>
      <c r="B3387" s="565"/>
      <c r="C3387" s="565"/>
      <c r="D3387" s="978"/>
      <c r="E3387" s="978"/>
      <c r="F3387" s="981"/>
      <c r="G3387" s="981"/>
      <c r="H3387" s="565"/>
      <c r="I3387" s="565"/>
      <c r="J3387" s="565"/>
      <c r="K3387" s="565"/>
      <c r="L3387" s="565"/>
      <c r="M3387" s="565"/>
      <c r="N3387" s="565"/>
      <c r="O3387" s="565"/>
      <c r="P3387" s="565"/>
    </row>
    <row r="3388" spans="1:16" ht="18">
      <c r="A3388" s="565"/>
      <c r="B3388" s="565"/>
      <c r="C3388" s="565"/>
      <c r="D3388" s="978"/>
      <c r="E3388" s="978"/>
      <c r="F3388" s="981"/>
      <c r="G3388" s="981"/>
      <c r="H3388" s="565"/>
      <c r="I3388" s="565"/>
      <c r="J3388" s="565"/>
      <c r="K3388" s="565"/>
      <c r="L3388" s="565"/>
      <c r="M3388" s="565"/>
      <c r="N3388" s="565"/>
      <c r="O3388" s="565"/>
      <c r="P3388" s="565"/>
    </row>
    <row r="3389" spans="1:16" ht="18">
      <c r="A3389" s="565"/>
      <c r="B3389" s="565"/>
      <c r="C3389" s="565"/>
      <c r="D3389" s="978"/>
      <c r="E3389" s="978"/>
      <c r="F3389" s="981"/>
      <c r="G3389" s="981"/>
      <c r="H3389" s="565"/>
      <c r="I3389" s="565"/>
      <c r="J3389" s="565"/>
      <c r="K3389" s="565"/>
      <c r="L3389" s="565"/>
      <c r="M3389" s="565"/>
      <c r="N3389" s="565"/>
      <c r="O3389" s="565"/>
      <c r="P3389" s="565"/>
    </row>
    <row r="3390" spans="1:16" ht="18">
      <c r="A3390" s="565"/>
      <c r="B3390" s="565"/>
      <c r="C3390" s="565"/>
      <c r="D3390" s="978"/>
      <c r="E3390" s="978"/>
      <c r="F3390" s="981"/>
      <c r="G3390" s="981"/>
      <c r="H3390" s="565"/>
      <c r="I3390" s="565"/>
      <c r="J3390" s="565"/>
      <c r="K3390" s="565"/>
      <c r="L3390" s="565"/>
      <c r="M3390" s="565"/>
      <c r="N3390" s="565"/>
      <c r="O3390" s="565"/>
      <c r="P3390" s="565"/>
    </row>
    <row r="3391" spans="1:16" ht="18">
      <c r="A3391" s="565"/>
      <c r="B3391" s="565"/>
      <c r="C3391" s="565"/>
      <c r="D3391" s="978"/>
      <c r="E3391" s="978"/>
      <c r="F3391" s="981"/>
      <c r="G3391" s="981"/>
      <c r="H3391" s="565"/>
      <c r="I3391" s="565"/>
      <c r="J3391" s="565"/>
      <c r="K3391" s="565"/>
      <c r="L3391" s="565"/>
      <c r="M3391" s="565"/>
      <c r="N3391" s="565"/>
      <c r="O3391" s="565"/>
      <c r="P3391" s="565"/>
    </row>
    <row r="3392" spans="1:16" ht="18">
      <c r="A3392" s="565"/>
      <c r="B3392" s="565"/>
      <c r="C3392" s="565"/>
      <c r="D3392" s="978"/>
      <c r="E3392" s="978"/>
      <c r="F3392" s="981"/>
      <c r="G3392" s="981"/>
      <c r="H3392" s="565"/>
      <c r="I3392" s="565"/>
      <c r="J3392" s="565"/>
      <c r="K3392" s="565"/>
      <c r="L3392" s="565"/>
      <c r="M3392" s="565"/>
      <c r="N3392" s="565"/>
      <c r="O3392" s="565"/>
      <c r="P3392" s="565"/>
    </row>
    <row r="3393" spans="1:16" ht="18">
      <c r="A3393" s="565"/>
      <c r="B3393" s="565"/>
      <c r="C3393" s="565"/>
      <c r="D3393" s="978"/>
      <c r="E3393" s="978"/>
      <c r="F3393" s="981"/>
      <c r="G3393" s="981"/>
      <c r="H3393" s="565"/>
      <c r="I3393" s="565"/>
      <c r="J3393" s="565"/>
      <c r="K3393" s="565"/>
      <c r="L3393" s="565"/>
      <c r="M3393" s="565"/>
      <c r="N3393" s="565"/>
      <c r="O3393" s="565"/>
      <c r="P3393" s="565"/>
    </row>
    <row r="3394" spans="1:16" ht="18">
      <c r="A3394" s="565"/>
      <c r="B3394" s="565"/>
      <c r="C3394" s="565"/>
      <c r="D3394" s="978"/>
      <c r="E3394" s="978"/>
      <c r="F3394" s="981"/>
      <c r="G3394" s="981"/>
      <c r="H3394" s="565"/>
      <c r="I3394" s="565"/>
      <c r="J3394" s="565"/>
      <c r="K3394" s="565"/>
      <c r="L3394" s="565"/>
      <c r="M3394" s="565"/>
      <c r="N3394" s="565"/>
      <c r="O3394" s="565"/>
      <c r="P3394" s="565"/>
    </row>
    <row r="3395" spans="1:16" ht="18">
      <c r="A3395" s="565"/>
      <c r="B3395" s="565"/>
      <c r="C3395" s="565"/>
      <c r="D3395" s="978"/>
      <c r="E3395" s="978"/>
      <c r="F3395" s="981"/>
      <c r="G3395" s="981"/>
      <c r="H3395" s="565"/>
      <c r="I3395" s="565"/>
      <c r="J3395" s="565"/>
      <c r="K3395" s="565"/>
      <c r="L3395" s="565"/>
      <c r="M3395" s="565"/>
      <c r="N3395" s="565"/>
      <c r="O3395" s="565"/>
      <c r="P3395" s="565"/>
    </row>
    <row r="3396" spans="1:16" ht="18">
      <c r="A3396" s="565"/>
      <c r="B3396" s="565"/>
      <c r="C3396" s="565"/>
      <c r="D3396" s="978"/>
      <c r="E3396" s="978"/>
      <c r="F3396" s="981"/>
      <c r="G3396" s="981"/>
      <c r="H3396" s="565"/>
      <c r="I3396" s="565"/>
      <c r="J3396" s="565"/>
      <c r="K3396" s="565"/>
      <c r="L3396" s="565"/>
      <c r="M3396" s="565"/>
      <c r="N3396" s="565"/>
      <c r="O3396" s="565"/>
      <c r="P3396" s="565"/>
    </row>
    <row r="3397" spans="1:16" ht="18">
      <c r="A3397" s="565"/>
      <c r="B3397" s="565"/>
      <c r="C3397" s="565"/>
      <c r="D3397" s="978"/>
      <c r="E3397" s="978"/>
      <c r="F3397" s="981"/>
      <c r="G3397" s="981"/>
      <c r="H3397" s="565"/>
      <c r="I3397" s="565"/>
      <c r="J3397" s="565"/>
      <c r="K3397" s="565"/>
      <c r="L3397" s="565"/>
      <c r="M3397" s="565"/>
      <c r="N3397" s="565"/>
      <c r="O3397" s="565"/>
      <c r="P3397" s="565"/>
    </row>
    <row r="3398" spans="1:16" ht="18">
      <c r="A3398" s="565"/>
      <c r="B3398" s="565"/>
      <c r="C3398" s="565"/>
      <c r="D3398" s="978"/>
      <c r="E3398" s="978"/>
      <c r="F3398" s="981"/>
      <c r="G3398" s="981"/>
      <c r="H3398" s="565"/>
      <c r="I3398" s="565"/>
      <c r="J3398" s="565"/>
      <c r="K3398" s="565"/>
      <c r="L3398" s="565"/>
      <c r="M3398" s="565"/>
      <c r="N3398" s="565"/>
      <c r="O3398" s="565"/>
      <c r="P3398" s="565"/>
    </row>
    <row r="3399" spans="1:16" ht="18">
      <c r="A3399" s="565"/>
      <c r="B3399" s="565"/>
      <c r="C3399" s="565"/>
      <c r="D3399" s="978"/>
      <c r="E3399" s="978"/>
      <c r="F3399" s="981"/>
      <c r="G3399" s="981"/>
      <c r="H3399" s="565"/>
      <c r="I3399" s="565"/>
      <c r="J3399" s="565"/>
      <c r="K3399" s="565"/>
      <c r="L3399" s="565"/>
      <c r="M3399" s="565"/>
      <c r="N3399" s="565"/>
      <c r="O3399" s="565"/>
      <c r="P3399" s="565"/>
    </row>
    <row r="3400" spans="1:16" ht="18">
      <c r="A3400" s="565"/>
      <c r="B3400" s="565"/>
      <c r="C3400" s="565"/>
      <c r="D3400" s="978"/>
      <c r="E3400" s="978"/>
      <c r="F3400" s="981"/>
      <c r="G3400" s="981"/>
      <c r="H3400" s="565"/>
      <c r="I3400" s="565"/>
      <c r="J3400" s="565"/>
      <c r="K3400" s="565"/>
      <c r="L3400" s="565"/>
      <c r="M3400" s="565"/>
      <c r="N3400" s="565"/>
      <c r="O3400" s="565"/>
      <c r="P3400" s="565"/>
    </row>
    <row r="3401" spans="1:16" ht="18">
      <c r="A3401" s="565"/>
      <c r="B3401" s="565"/>
      <c r="C3401" s="565"/>
      <c r="D3401" s="978"/>
      <c r="E3401" s="978"/>
      <c r="F3401" s="981"/>
      <c r="G3401" s="981"/>
      <c r="H3401" s="565"/>
      <c r="I3401" s="565"/>
      <c r="J3401" s="565"/>
      <c r="K3401" s="565"/>
      <c r="L3401" s="565"/>
      <c r="M3401" s="565"/>
      <c r="N3401" s="565"/>
      <c r="O3401" s="565"/>
      <c r="P3401" s="565"/>
    </row>
    <row r="3402" spans="1:16" ht="18">
      <c r="A3402" s="565"/>
      <c r="B3402" s="565"/>
      <c r="C3402" s="565"/>
      <c r="D3402" s="978"/>
      <c r="E3402" s="978"/>
      <c r="F3402" s="981"/>
      <c r="G3402" s="981"/>
      <c r="H3402" s="565"/>
      <c r="I3402" s="565"/>
      <c r="J3402" s="565"/>
      <c r="K3402" s="565"/>
      <c r="L3402" s="565"/>
      <c r="M3402" s="565"/>
      <c r="N3402" s="565"/>
      <c r="O3402" s="565"/>
      <c r="P3402" s="565"/>
    </row>
    <row r="3403" spans="1:16" ht="18">
      <c r="A3403" s="565"/>
      <c r="B3403" s="565"/>
      <c r="C3403" s="565"/>
      <c r="D3403" s="978"/>
      <c r="E3403" s="978"/>
      <c r="F3403" s="981"/>
      <c r="G3403" s="981"/>
      <c r="H3403" s="565"/>
      <c r="I3403" s="565"/>
      <c r="J3403" s="565"/>
      <c r="K3403" s="565"/>
      <c r="L3403" s="565"/>
      <c r="M3403" s="565"/>
      <c r="N3403" s="565"/>
      <c r="O3403" s="565"/>
      <c r="P3403" s="565"/>
    </row>
    <row r="3404" spans="1:16" ht="18">
      <c r="A3404" s="565"/>
      <c r="B3404" s="565"/>
      <c r="C3404" s="565"/>
      <c r="D3404" s="978"/>
      <c r="E3404" s="978"/>
      <c r="F3404" s="981"/>
      <c r="G3404" s="981"/>
      <c r="H3404" s="565"/>
      <c r="I3404" s="565"/>
      <c r="J3404" s="565"/>
      <c r="K3404" s="565"/>
      <c r="L3404" s="565"/>
      <c r="M3404" s="565"/>
      <c r="N3404" s="565"/>
      <c r="O3404" s="565"/>
      <c r="P3404" s="565"/>
    </row>
    <row r="3405" spans="1:16" ht="18">
      <c r="A3405" s="565"/>
      <c r="B3405" s="565"/>
      <c r="C3405" s="565"/>
      <c r="D3405" s="978"/>
      <c r="E3405" s="978"/>
      <c r="F3405" s="981"/>
      <c r="G3405" s="981"/>
      <c r="H3405" s="565"/>
      <c r="I3405" s="565"/>
      <c r="J3405" s="565"/>
      <c r="K3405" s="565"/>
      <c r="L3405" s="565"/>
      <c r="M3405" s="565"/>
      <c r="N3405" s="565"/>
      <c r="O3405" s="565"/>
      <c r="P3405" s="565"/>
    </row>
    <row r="3406" spans="1:16" ht="18">
      <c r="A3406" s="565"/>
      <c r="B3406" s="565"/>
      <c r="C3406" s="565"/>
      <c r="D3406" s="978"/>
      <c r="E3406" s="978"/>
      <c r="F3406" s="981"/>
      <c r="G3406" s="981"/>
      <c r="H3406" s="565"/>
      <c r="I3406" s="565"/>
      <c r="J3406" s="565"/>
      <c r="K3406" s="565"/>
      <c r="L3406" s="565"/>
      <c r="M3406" s="565"/>
      <c r="N3406" s="565"/>
      <c r="O3406" s="565"/>
      <c r="P3406" s="565"/>
    </row>
    <row r="3407" spans="1:16" ht="18">
      <c r="A3407" s="565"/>
      <c r="B3407" s="565"/>
      <c r="C3407" s="565"/>
      <c r="D3407" s="978"/>
      <c r="E3407" s="978"/>
      <c r="F3407" s="981"/>
      <c r="G3407" s="981"/>
      <c r="H3407" s="565"/>
      <c r="I3407" s="565"/>
      <c r="J3407" s="565"/>
      <c r="K3407" s="565"/>
      <c r="L3407" s="565"/>
      <c r="M3407" s="565"/>
      <c r="N3407" s="565"/>
      <c r="O3407" s="565"/>
      <c r="P3407" s="565"/>
    </row>
    <row r="3408" spans="1:16" ht="18">
      <c r="A3408" s="565"/>
      <c r="B3408" s="565"/>
      <c r="C3408" s="565"/>
      <c r="D3408" s="978"/>
      <c r="E3408" s="978"/>
      <c r="F3408" s="981"/>
      <c r="G3408" s="981"/>
      <c r="H3408" s="565"/>
      <c r="I3408" s="565"/>
      <c r="J3408" s="565"/>
      <c r="K3408" s="565"/>
      <c r="L3408" s="565"/>
      <c r="M3408" s="565"/>
      <c r="N3408" s="565"/>
      <c r="O3408" s="565"/>
      <c r="P3408" s="565"/>
    </row>
    <row r="3409" spans="1:16" ht="18">
      <c r="A3409" s="565"/>
      <c r="B3409" s="565"/>
      <c r="C3409" s="565"/>
      <c r="D3409" s="978"/>
      <c r="E3409" s="978"/>
      <c r="F3409" s="981"/>
      <c r="G3409" s="981"/>
      <c r="H3409" s="565"/>
      <c r="I3409" s="565"/>
      <c r="J3409" s="565"/>
      <c r="K3409" s="565"/>
      <c r="L3409" s="565"/>
      <c r="M3409" s="565"/>
      <c r="N3409" s="565"/>
      <c r="O3409" s="565"/>
      <c r="P3409" s="565"/>
    </row>
    <row r="3410" spans="1:16" ht="18">
      <c r="A3410" s="565"/>
      <c r="B3410" s="565"/>
      <c r="C3410" s="565"/>
      <c r="D3410" s="978"/>
      <c r="E3410" s="978"/>
      <c r="F3410" s="981"/>
      <c r="G3410" s="981"/>
      <c r="H3410" s="565"/>
      <c r="I3410" s="565"/>
      <c r="J3410" s="565"/>
      <c r="K3410" s="565"/>
      <c r="L3410" s="565"/>
      <c r="M3410" s="565"/>
      <c r="N3410" s="565"/>
      <c r="O3410" s="565"/>
      <c r="P3410" s="565"/>
    </row>
    <row r="3411" spans="1:16" ht="18">
      <c r="A3411" s="565"/>
      <c r="B3411" s="565"/>
      <c r="C3411" s="565"/>
      <c r="D3411" s="978"/>
      <c r="E3411" s="978"/>
      <c r="F3411" s="981"/>
      <c r="G3411" s="981"/>
      <c r="H3411" s="565"/>
      <c r="I3411" s="565"/>
      <c r="J3411" s="565"/>
      <c r="K3411" s="565"/>
      <c r="L3411" s="565"/>
      <c r="M3411" s="565"/>
      <c r="N3411" s="565"/>
      <c r="O3411" s="565"/>
      <c r="P3411" s="565"/>
    </row>
    <row r="3412" spans="1:16" ht="18">
      <c r="A3412" s="565"/>
      <c r="B3412" s="565"/>
      <c r="C3412" s="565"/>
      <c r="D3412" s="978"/>
      <c r="E3412" s="978"/>
      <c r="F3412" s="981"/>
      <c r="G3412" s="981"/>
      <c r="H3412" s="565"/>
      <c r="I3412" s="565"/>
      <c r="J3412" s="565"/>
      <c r="K3412" s="565"/>
      <c r="L3412" s="565"/>
      <c r="M3412" s="565"/>
      <c r="N3412" s="565"/>
      <c r="O3412" s="565"/>
      <c r="P3412" s="565"/>
    </row>
    <row r="3413" spans="1:16" ht="18">
      <c r="A3413" s="565"/>
      <c r="B3413" s="565"/>
      <c r="C3413" s="565"/>
      <c r="D3413" s="978"/>
      <c r="E3413" s="978"/>
      <c r="F3413" s="981"/>
      <c r="G3413" s="981"/>
      <c r="H3413" s="565"/>
      <c r="I3413" s="565"/>
      <c r="J3413" s="565"/>
      <c r="K3413" s="565"/>
      <c r="L3413" s="565"/>
      <c r="M3413" s="565"/>
      <c r="N3413" s="565"/>
      <c r="O3413" s="565"/>
      <c r="P3413" s="565"/>
    </row>
    <row r="3414" spans="1:16" ht="18">
      <c r="A3414" s="565"/>
      <c r="B3414" s="565"/>
      <c r="C3414" s="565"/>
      <c r="D3414" s="978"/>
      <c r="E3414" s="978"/>
      <c r="F3414" s="981"/>
      <c r="G3414" s="981"/>
      <c r="H3414" s="565"/>
      <c r="I3414" s="565"/>
      <c r="J3414" s="565"/>
      <c r="K3414" s="565"/>
      <c r="L3414" s="565"/>
      <c r="M3414" s="565"/>
      <c r="N3414" s="565"/>
      <c r="O3414" s="565"/>
      <c r="P3414" s="565"/>
    </row>
    <row r="3415" spans="1:16" ht="18">
      <c r="A3415" s="565"/>
      <c r="B3415" s="565"/>
      <c r="C3415" s="565"/>
      <c r="D3415" s="978"/>
      <c r="E3415" s="978"/>
      <c r="F3415" s="981"/>
      <c r="G3415" s="981"/>
      <c r="H3415" s="565"/>
      <c r="I3415" s="565"/>
      <c r="J3415" s="565"/>
      <c r="K3415" s="565"/>
      <c r="L3415" s="565"/>
      <c r="M3415" s="565"/>
      <c r="N3415" s="565"/>
      <c r="O3415" s="565"/>
      <c r="P3415" s="565"/>
    </row>
    <row r="3416" spans="1:16" ht="18">
      <c r="A3416" s="565"/>
      <c r="B3416" s="565"/>
      <c r="C3416" s="565"/>
      <c r="D3416" s="978"/>
      <c r="E3416" s="978"/>
      <c r="F3416" s="981"/>
      <c r="G3416" s="981"/>
      <c r="H3416" s="565"/>
      <c r="I3416" s="565"/>
      <c r="J3416" s="565"/>
      <c r="K3416" s="565"/>
      <c r="L3416" s="565"/>
      <c r="M3416" s="565"/>
      <c r="N3416" s="565"/>
      <c r="O3416" s="565"/>
      <c r="P3416" s="565"/>
    </row>
    <row r="3417" spans="1:16" ht="18">
      <c r="A3417" s="565"/>
      <c r="B3417" s="565"/>
      <c r="C3417" s="565"/>
      <c r="D3417" s="978"/>
      <c r="E3417" s="978"/>
      <c r="F3417" s="981"/>
      <c r="G3417" s="981"/>
      <c r="H3417" s="565"/>
      <c r="I3417" s="565"/>
      <c r="J3417" s="565"/>
      <c r="K3417" s="565"/>
      <c r="L3417" s="565"/>
      <c r="M3417" s="565"/>
      <c r="N3417" s="565"/>
      <c r="O3417" s="565"/>
      <c r="P3417" s="565"/>
    </row>
    <row r="3418" spans="1:16" ht="18">
      <c r="A3418" s="565"/>
      <c r="B3418" s="565"/>
      <c r="C3418" s="565"/>
      <c r="D3418" s="978"/>
      <c r="E3418" s="978"/>
      <c r="F3418" s="981"/>
      <c r="G3418" s="981"/>
      <c r="H3418" s="565"/>
      <c r="I3418" s="565"/>
      <c r="J3418" s="565"/>
      <c r="K3418" s="565"/>
      <c r="L3418" s="565"/>
      <c r="M3418" s="565"/>
      <c r="N3418" s="565"/>
      <c r="O3418" s="565"/>
      <c r="P3418" s="565"/>
    </row>
    <row r="3419" spans="1:16" ht="18">
      <c r="A3419" s="565"/>
      <c r="B3419" s="565"/>
      <c r="C3419" s="565"/>
      <c r="D3419" s="978"/>
      <c r="E3419" s="978"/>
      <c r="F3419" s="981"/>
      <c r="G3419" s="981"/>
      <c r="H3419" s="565"/>
      <c r="I3419" s="565"/>
      <c r="J3419" s="565"/>
      <c r="K3419" s="565"/>
      <c r="L3419" s="565"/>
      <c r="M3419" s="565"/>
      <c r="N3419" s="565"/>
      <c r="O3419" s="565"/>
      <c r="P3419" s="565"/>
    </row>
    <row r="3420" spans="1:16" ht="18">
      <c r="A3420" s="565"/>
      <c r="B3420" s="565"/>
      <c r="C3420" s="565"/>
      <c r="D3420" s="978"/>
      <c r="E3420" s="978"/>
      <c r="F3420" s="981"/>
      <c r="G3420" s="981"/>
      <c r="H3420" s="565"/>
      <c r="I3420" s="565"/>
      <c r="J3420" s="565"/>
      <c r="K3420" s="565"/>
      <c r="L3420" s="565"/>
      <c r="M3420" s="565"/>
      <c r="N3420" s="565"/>
      <c r="O3420" s="565"/>
      <c r="P3420" s="565"/>
    </row>
    <row r="3421" spans="1:16" ht="18">
      <c r="A3421" s="565"/>
      <c r="B3421" s="565"/>
      <c r="C3421" s="565"/>
      <c r="D3421" s="978"/>
      <c r="E3421" s="978"/>
      <c r="F3421" s="981"/>
      <c r="G3421" s="981"/>
      <c r="H3421" s="565"/>
      <c r="I3421" s="565"/>
      <c r="J3421" s="565"/>
      <c r="K3421" s="565"/>
      <c r="L3421" s="565"/>
      <c r="M3421" s="565"/>
      <c r="N3421" s="565"/>
      <c r="O3421" s="565"/>
      <c r="P3421" s="565"/>
    </row>
    <row r="3422" spans="1:16" ht="18">
      <c r="A3422" s="565"/>
      <c r="B3422" s="565"/>
      <c r="C3422" s="565"/>
      <c r="D3422" s="978"/>
      <c r="E3422" s="978"/>
      <c r="F3422" s="981"/>
      <c r="G3422" s="981"/>
      <c r="H3422" s="565"/>
      <c r="I3422" s="565"/>
      <c r="J3422" s="565"/>
      <c r="K3422" s="565"/>
      <c r="L3422" s="565"/>
      <c r="M3422" s="565"/>
      <c r="N3422" s="565"/>
      <c r="O3422" s="565"/>
      <c r="P3422" s="565"/>
    </row>
    <row r="3423" spans="1:16" ht="18">
      <c r="A3423" s="565"/>
      <c r="B3423" s="565"/>
      <c r="C3423" s="565"/>
      <c r="D3423" s="978"/>
      <c r="E3423" s="978"/>
      <c r="F3423" s="981"/>
      <c r="G3423" s="981"/>
      <c r="H3423" s="565"/>
      <c r="I3423" s="565"/>
      <c r="J3423" s="565"/>
      <c r="K3423" s="565"/>
      <c r="L3423" s="565"/>
      <c r="M3423" s="565"/>
      <c r="N3423" s="565"/>
      <c r="O3423" s="565"/>
      <c r="P3423" s="565"/>
    </row>
    <row r="3424" spans="1:16" ht="18">
      <c r="A3424" s="565"/>
      <c r="B3424" s="565"/>
      <c r="C3424" s="565"/>
      <c r="D3424" s="978"/>
      <c r="E3424" s="978"/>
      <c r="F3424" s="981"/>
      <c r="G3424" s="981"/>
      <c r="H3424" s="565"/>
      <c r="I3424" s="565"/>
      <c r="J3424" s="565"/>
      <c r="K3424" s="565"/>
      <c r="L3424" s="565"/>
      <c r="M3424" s="565"/>
      <c r="N3424" s="565"/>
      <c r="O3424" s="565"/>
      <c r="P3424" s="565"/>
    </row>
    <row r="3425" spans="1:16" ht="18">
      <c r="A3425" s="565"/>
      <c r="B3425" s="565"/>
      <c r="C3425" s="565"/>
      <c r="D3425" s="978"/>
      <c r="E3425" s="978"/>
      <c r="F3425" s="981"/>
      <c r="G3425" s="981"/>
      <c r="H3425" s="565"/>
      <c r="I3425" s="565"/>
      <c r="J3425" s="565"/>
      <c r="K3425" s="565"/>
      <c r="L3425" s="565"/>
      <c r="M3425" s="565"/>
      <c r="N3425" s="565"/>
      <c r="O3425" s="565"/>
      <c r="P3425" s="565"/>
    </row>
    <row r="3426" spans="1:16" ht="18">
      <c r="A3426" s="565"/>
      <c r="B3426" s="565"/>
      <c r="C3426" s="565"/>
      <c r="D3426" s="978"/>
      <c r="E3426" s="978"/>
      <c r="F3426" s="981"/>
      <c r="G3426" s="981"/>
      <c r="H3426" s="565"/>
      <c r="I3426" s="565"/>
      <c r="J3426" s="565"/>
      <c r="K3426" s="565"/>
      <c r="L3426" s="565"/>
      <c r="M3426" s="565"/>
      <c r="N3426" s="565"/>
      <c r="O3426" s="565"/>
      <c r="P3426" s="565"/>
    </row>
    <row r="3427" spans="1:16" ht="18">
      <c r="A3427" s="565"/>
      <c r="B3427" s="565"/>
      <c r="C3427" s="565"/>
      <c r="D3427" s="978"/>
      <c r="E3427" s="978"/>
      <c r="F3427" s="981"/>
      <c r="G3427" s="981"/>
      <c r="H3427" s="565"/>
      <c r="I3427" s="565"/>
      <c r="J3427" s="565"/>
      <c r="K3427" s="565"/>
      <c r="L3427" s="565"/>
      <c r="M3427" s="565"/>
      <c r="N3427" s="565"/>
      <c r="O3427" s="565"/>
      <c r="P3427" s="565"/>
    </row>
    <row r="3428" spans="1:16" ht="18">
      <c r="A3428" s="565"/>
      <c r="B3428" s="565"/>
      <c r="C3428" s="565"/>
      <c r="D3428" s="978"/>
      <c r="E3428" s="978"/>
      <c r="F3428" s="981"/>
      <c r="G3428" s="981"/>
      <c r="H3428" s="565"/>
      <c r="I3428" s="565"/>
      <c r="J3428" s="565"/>
      <c r="K3428" s="565"/>
      <c r="L3428" s="565"/>
      <c r="M3428" s="565"/>
      <c r="N3428" s="565"/>
      <c r="O3428" s="565"/>
      <c r="P3428" s="565"/>
    </row>
    <row r="3429" spans="1:16" ht="18">
      <c r="A3429" s="565"/>
      <c r="B3429" s="565"/>
      <c r="C3429" s="565"/>
      <c r="D3429" s="978"/>
      <c r="E3429" s="978"/>
      <c r="F3429" s="981"/>
      <c r="G3429" s="981"/>
      <c r="H3429" s="565"/>
      <c r="I3429" s="565"/>
      <c r="J3429" s="565"/>
      <c r="K3429" s="565"/>
      <c r="L3429" s="565"/>
      <c r="M3429" s="565"/>
      <c r="N3429" s="565"/>
      <c r="O3429" s="565"/>
      <c r="P3429" s="565"/>
    </row>
    <row r="3430" spans="1:16" ht="18">
      <c r="A3430" s="565"/>
      <c r="B3430" s="565"/>
      <c r="C3430" s="565"/>
      <c r="D3430" s="978"/>
      <c r="E3430" s="978"/>
      <c r="F3430" s="981"/>
      <c r="G3430" s="981"/>
      <c r="H3430" s="565"/>
      <c r="I3430" s="565"/>
      <c r="J3430" s="565"/>
      <c r="K3430" s="565"/>
      <c r="L3430" s="565"/>
      <c r="M3430" s="565"/>
      <c r="N3430" s="565"/>
      <c r="O3430" s="565"/>
      <c r="P3430" s="565"/>
    </row>
    <row r="3431" spans="1:16" ht="18">
      <c r="A3431" s="565"/>
      <c r="B3431" s="565"/>
      <c r="C3431" s="565"/>
      <c r="D3431" s="978"/>
      <c r="E3431" s="978"/>
      <c r="F3431" s="981"/>
      <c r="G3431" s="981"/>
      <c r="H3431" s="565"/>
      <c r="I3431" s="565"/>
      <c r="J3431" s="565"/>
      <c r="K3431" s="565"/>
      <c r="L3431" s="565"/>
      <c r="M3431" s="565"/>
      <c r="N3431" s="565"/>
      <c r="O3431" s="565"/>
      <c r="P3431" s="565"/>
    </row>
    <row r="3432" spans="1:16" ht="18">
      <c r="A3432" s="565"/>
      <c r="B3432" s="565"/>
      <c r="C3432" s="565"/>
      <c r="D3432" s="978"/>
      <c r="E3432" s="978"/>
      <c r="F3432" s="981"/>
      <c r="G3432" s="981"/>
      <c r="H3432" s="565"/>
      <c r="I3432" s="565"/>
      <c r="J3432" s="565"/>
      <c r="K3432" s="565"/>
      <c r="L3432" s="565"/>
      <c r="M3432" s="565"/>
      <c r="N3432" s="565"/>
      <c r="O3432" s="565"/>
      <c r="P3432" s="565"/>
    </row>
    <row r="3433" spans="1:16" ht="18">
      <c r="A3433" s="565"/>
      <c r="B3433" s="565"/>
      <c r="C3433" s="565"/>
      <c r="D3433" s="978"/>
      <c r="E3433" s="978"/>
      <c r="F3433" s="981"/>
      <c r="G3433" s="981"/>
      <c r="H3433" s="565"/>
      <c r="I3433" s="565"/>
      <c r="J3433" s="565"/>
      <c r="K3433" s="565"/>
      <c r="L3433" s="565"/>
      <c r="M3433" s="565"/>
      <c r="N3433" s="565"/>
      <c r="O3433" s="565"/>
      <c r="P3433" s="565"/>
    </row>
    <row r="3434" spans="1:16" ht="18">
      <c r="A3434" s="565"/>
      <c r="B3434" s="565"/>
      <c r="C3434" s="565"/>
      <c r="D3434" s="978"/>
      <c r="E3434" s="978"/>
      <c r="F3434" s="981"/>
      <c r="G3434" s="981"/>
      <c r="H3434" s="565"/>
      <c r="I3434" s="565"/>
      <c r="J3434" s="565"/>
      <c r="K3434" s="565"/>
      <c r="L3434" s="565"/>
      <c r="M3434" s="565"/>
      <c r="N3434" s="565"/>
      <c r="O3434" s="565"/>
      <c r="P3434" s="565"/>
    </row>
    <row r="3435" spans="1:16" ht="18">
      <c r="A3435" s="565"/>
      <c r="B3435" s="565"/>
      <c r="C3435" s="565"/>
      <c r="D3435" s="978"/>
      <c r="E3435" s="978"/>
      <c r="F3435" s="981"/>
      <c r="G3435" s="981"/>
      <c r="H3435" s="565"/>
      <c r="I3435" s="565"/>
      <c r="J3435" s="565"/>
      <c r="K3435" s="565"/>
      <c r="L3435" s="565"/>
      <c r="M3435" s="565"/>
      <c r="N3435" s="565"/>
      <c r="O3435" s="565"/>
      <c r="P3435" s="565"/>
    </row>
    <row r="3436" spans="1:16" ht="18">
      <c r="A3436" s="565"/>
      <c r="B3436" s="565"/>
      <c r="C3436" s="565"/>
      <c r="D3436" s="978"/>
      <c r="E3436" s="978"/>
      <c r="F3436" s="981"/>
      <c r="G3436" s="981"/>
      <c r="H3436" s="565"/>
      <c r="I3436" s="565"/>
      <c r="J3436" s="565"/>
      <c r="K3436" s="565"/>
      <c r="L3436" s="565"/>
      <c r="M3436" s="565"/>
      <c r="N3436" s="565"/>
      <c r="O3436" s="565"/>
      <c r="P3436" s="565"/>
    </row>
    <row r="3437" spans="1:16" ht="18">
      <c r="A3437" s="565"/>
      <c r="B3437" s="565"/>
      <c r="C3437" s="565"/>
      <c r="D3437" s="978"/>
      <c r="E3437" s="978"/>
      <c r="F3437" s="981"/>
      <c r="G3437" s="981"/>
      <c r="H3437" s="565"/>
      <c r="I3437" s="565"/>
      <c r="J3437" s="565"/>
      <c r="K3437" s="565"/>
      <c r="L3437" s="565"/>
      <c r="M3437" s="565"/>
      <c r="N3437" s="565"/>
      <c r="O3437" s="565"/>
      <c r="P3437" s="565"/>
    </row>
    <row r="3438" spans="1:16" ht="18">
      <c r="A3438" s="565"/>
      <c r="B3438" s="565"/>
      <c r="C3438" s="565"/>
      <c r="D3438" s="978"/>
      <c r="E3438" s="978"/>
      <c r="F3438" s="981"/>
      <c r="G3438" s="981"/>
      <c r="H3438" s="565"/>
      <c r="I3438" s="565"/>
      <c r="J3438" s="565"/>
      <c r="K3438" s="565"/>
      <c r="L3438" s="565"/>
      <c r="M3438" s="565"/>
      <c r="N3438" s="565"/>
      <c r="O3438" s="565"/>
      <c r="P3438" s="565"/>
    </row>
    <row r="3439" spans="1:16" ht="18">
      <c r="A3439" s="565"/>
      <c r="B3439" s="565"/>
      <c r="C3439" s="565"/>
      <c r="D3439" s="978"/>
      <c r="E3439" s="978"/>
      <c r="F3439" s="981"/>
      <c r="G3439" s="981"/>
      <c r="H3439" s="565"/>
      <c r="I3439" s="565"/>
      <c r="J3439" s="565"/>
      <c r="K3439" s="565"/>
      <c r="L3439" s="565"/>
      <c r="M3439" s="565"/>
      <c r="N3439" s="565"/>
      <c r="O3439" s="565"/>
      <c r="P3439" s="565"/>
    </row>
    <row r="3440" spans="1:16" ht="18">
      <c r="A3440" s="565"/>
      <c r="B3440" s="565"/>
      <c r="C3440" s="565"/>
      <c r="D3440" s="978"/>
      <c r="E3440" s="978"/>
      <c r="F3440" s="981"/>
      <c r="G3440" s="981"/>
      <c r="H3440" s="565"/>
      <c r="I3440" s="565"/>
      <c r="J3440" s="565"/>
      <c r="K3440" s="565"/>
      <c r="L3440" s="565"/>
      <c r="M3440" s="565"/>
      <c r="N3440" s="565"/>
      <c r="O3440" s="565"/>
      <c r="P3440" s="565"/>
    </row>
    <row r="3441" spans="1:16" ht="18">
      <c r="A3441" s="565"/>
      <c r="B3441" s="565"/>
      <c r="C3441" s="565"/>
      <c r="D3441" s="978"/>
      <c r="E3441" s="978"/>
      <c r="F3441" s="981"/>
      <c r="G3441" s="981"/>
      <c r="H3441" s="565"/>
      <c r="I3441" s="565"/>
      <c r="J3441" s="565"/>
      <c r="K3441" s="565"/>
      <c r="L3441" s="565"/>
      <c r="M3441" s="565"/>
      <c r="N3441" s="565"/>
      <c r="O3441" s="565"/>
      <c r="P3441" s="565"/>
    </row>
    <row r="3442" spans="1:16" ht="18">
      <c r="A3442" s="565"/>
      <c r="B3442" s="565"/>
      <c r="C3442" s="565"/>
      <c r="D3442" s="978"/>
      <c r="E3442" s="978"/>
      <c r="F3442" s="981"/>
      <c r="G3442" s="981"/>
      <c r="H3442" s="565"/>
      <c r="I3442" s="565"/>
      <c r="J3442" s="565"/>
      <c r="K3442" s="565"/>
      <c r="L3442" s="565"/>
      <c r="M3442" s="565"/>
      <c r="N3442" s="565"/>
      <c r="O3442" s="565"/>
      <c r="P3442" s="565"/>
    </row>
    <row r="3443" spans="1:16" ht="18">
      <c r="A3443" s="565"/>
      <c r="B3443" s="565"/>
      <c r="C3443" s="565"/>
      <c r="D3443" s="978"/>
      <c r="E3443" s="978"/>
      <c r="F3443" s="981"/>
      <c r="G3443" s="981"/>
      <c r="H3443" s="565"/>
      <c r="I3443" s="565"/>
      <c r="J3443" s="565"/>
      <c r="K3443" s="565"/>
      <c r="L3443" s="565"/>
      <c r="M3443" s="565"/>
      <c r="N3443" s="565"/>
      <c r="O3443" s="565"/>
      <c r="P3443" s="565"/>
    </row>
    <row r="3444" spans="1:16" ht="18">
      <c r="A3444" s="565"/>
      <c r="B3444" s="565"/>
      <c r="C3444" s="565"/>
      <c r="D3444" s="978"/>
      <c r="E3444" s="978"/>
      <c r="F3444" s="981"/>
      <c r="G3444" s="981"/>
      <c r="H3444" s="565"/>
      <c r="I3444" s="565"/>
      <c r="J3444" s="565"/>
      <c r="K3444" s="565"/>
      <c r="L3444" s="565"/>
      <c r="M3444" s="565"/>
      <c r="N3444" s="565"/>
      <c r="O3444" s="565"/>
      <c r="P3444" s="565"/>
    </row>
    <row r="3445" spans="1:16" ht="18">
      <c r="A3445" s="565"/>
      <c r="B3445" s="565"/>
      <c r="C3445" s="565"/>
      <c r="D3445" s="978"/>
      <c r="E3445" s="978"/>
      <c r="F3445" s="981"/>
      <c r="G3445" s="981"/>
      <c r="H3445" s="565"/>
      <c r="I3445" s="565"/>
      <c r="J3445" s="565"/>
      <c r="K3445" s="565"/>
      <c r="L3445" s="565"/>
      <c r="M3445" s="565"/>
      <c r="N3445" s="565"/>
      <c r="O3445" s="565"/>
      <c r="P3445" s="565"/>
    </row>
    <row r="3446" spans="1:16" ht="18">
      <c r="A3446" s="565"/>
      <c r="B3446" s="565"/>
      <c r="C3446" s="565"/>
      <c r="D3446" s="978"/>
      <c r="E3446" s="978"/>
      <c r="F3446" s="981"/>
      <c r="G3446" s="981"/>
      <c r="H3446" s="565"/>
      <c r="I3446" s="565"/>
      <c r="J3446" s="565"/>
      <c r="K3446" s="565"/>
      <c r="L3446" s="565"/>
      <c r="M3446" s="565"/>
      <c r="N3446" s="565"/>
      <c r="O3446" s="565"/>
      <c r="P3446" s="565"/>
    </row>
    <row r="3447" spans="1:16" ht="18">
      <c r="A3447" s="565"/>
      <c r="B3447" s="565"/>
      <c r="C3447" s="565"/>
      <c r="D3447" s="978"/>
      <c r="E3447" s="978"/>
      <c r="F3447" s="981"/>
      <c r="G3447" s="981"/>
      <c r="H3447" s="565"/>
      <c r="I3447" s="565"/>
      <c r="J3447" s="565"/>
      <c r="K3447" s="565"/>
      <c r="L3447" s="565"/>
      <c r="M3447" s="565"/>
      <c r="N3447" s="565"/>
      <c r="O3447" s="565"/>
      <c r="P3447" s="565"/>
    </row>
    <row r="3448" spans="1:16" ht="18">
      <c r="A3448" s="565"/>
      <c r="B3448" s="565"/>
      <c r="C3448" s="565"/>
      <c r="D3448" s="978"/>
      <c r="E3448" s="978"/>
      <c r="F3448" s="981"/>
      <c r="G3448" s="981"/>
      <c r="H3448" s="565"/>
      <c r="I3448" s="565"/>
      <c r="J3448" s="565"/>
      <c r="K3448" s="565"/>
      <c r="L3448" s="565"/>
      <c r="M3448" s="565"/>
      <c r="N3448" s="565"/>
      <c r="O3448" s="565"/>
      <c r="P3448" s="565"/>
    </row>
    <row r="3449" spans="1:16" ht="18">
      <c r="A3449" s="565"/>
      <c r="B3449" s="565"/>
      <c r="C3449" s="565"/>
      <c r="D3449" s="978"/>
      <c r="E3449" s="978"/>
      <c r="F3449" s="981"/>
      <c r="G3449" s="981"/>
      <c r="H3449" s="565"/>
      <c r="I3449" s="565"/>
      <c r="J3449" s="565"/>
      <c r="K3449" s="565"/>
      <c r="L3449" s="565"/>
      <c r="M3449" s="565"/>
      <c r="N3449" s="565"/>
      <c r="O3449" s="565"/>
      <c r="P3449" s="565"/>
    </row>
    <row r="3450" spans="1:16" ht="18">
      <c r="A3450" s="565"/>
      <c r="B3450" s="565"/>
      <c r="C3450" s="565"/>
      <c r="D3450" s="978"/>
      <c r="E3450" s="978"/>
      <c r="F3450" s="981"/>
      <c r="G3450" s="981"/>
      <c r="H3450" s="565"/>
      <c r="I3450" s="565"/>
      <c r="J3450" s="565"/>
      <c r="K3450" s="565"/>
      <c r="L3450" s="565"/>
      <c r="M3450" s="565"/>
      <c r="N3450" s="565"/>
      <c r="O3450" s="565"/>
      <c r="P3450" s="565"/>
    </row>
    <row r="3451" spans="1:16" ht="18">
      <c r="A3451" s="565"/>
      <c r="B3451" s="565"/>
      <c r="C3451" s="565"/>
      <c r="D3451" s="978"/>
      <c r="E3451" s="978"/>
      <c r="F3451" s="981"/>
      <c r="G3451" s="981"/>
      <c r="H3451" s="565"/>
      <c r="I3451" s="565"/>
      <c r="J3451" s="565"/>
      <c r="K3451" s="565"/>
      <c r="L3451" s="565"/>
      <c r="M3451" s="565"/>
      <c r="N3451" s="565"/>
      <c r="O3451" s="565"/>
      <c r="P3451" s="565"/>
    </row>
    <row r="3452" spans="1:16" ht="18">
      <c r="A3452" s="565"/>
      <c r="B3452" s="565"/>
      <c r="C3452" s="565"/>
      <c r="D3452" s="978"/>
      <c r="E3452" s="978"/>
      <c r="F3452" s="981"/>
      <c r="G3452" s="981"/>
      <c r="H3452" s="565"/>
      <c r="I3452" s="565"/>
      <c r="J3452" s="565"/>
      <c r="K3452" s="565"/>
      <c r="L3452" s="565"/>
      <c r="M3452" s="565"/>
      <c r="N3452" s="565"/>
      <c r="O3452" s="565"/>
      <c r="P3452" s="565"/>
    </row>
    <row r="3453" spans="1:16" ht="18">
      <c r="A3453" s="565"/>
      <c r="B3453" s="565"/>
      <c r="C3453" s="565"/>
      <c r="D3453" s="978"/>
      <c r="E3453" s="978"/>
      <c r="F3453" s="981"/>
      <c r="G3453" s="981"/>
      <c r="H3453" s="565"/>
      <c r="I3453" s="565"/>
      <c r="J3453" s="565"/>
      <c r="K3453" s="565"/>
      <c r="L3453" s="565"/>
      <c r="M3453" s="565"/>
      <c r="N3453" s="565"/>
      <c r="O3453" s="565"/>
      <c r="P3453" s="565"/>
    </row>
    <row r="3454" spans="1:16" ht="18">
      <c r="A3454" s="565"/>
      <c r="B3454" s="565"/>
      <c r="C3454" s="565"/>
      <c r="D3454" s="978"/>
      <c r="E3454" s="978"/>
      <c r="F3454" s="981"/>
      <c r="G3454" s="981"/>
      <c r="H3454" s="565"/>
      <c r="I3454" s="565"/>
      <c r="J3454" s="565"/>
      <c r="K3454" s="565"/>
      <c r="L3454" s="565"/>
      <c r="M3454" s="565"/>
      <c r="N3454" s="565"/>
      <c r="O3454" s="565"/>
      <c r="P3454" s="565"/>
    </row>
    <row r="3455" spans="1:16" ht="18">
      <c r="A3455" s="565"/>
      <c r="B3455" s="565"/>
      <c r="C3455" s="565"/>
      <c r="D3455" s="978"/>
      <c r="E3455" s="978"/>
      <c r="F3455" s="981"/>
      <c r="G3455" s="981"/>
      <c r="H3455" s="565"/>
      <c r="I3455" s="565"/>
      <c r="J3455" s="565"/>
      <c r="K3455" s="565"/>
      <c r="L3455" s="565"/>
      <c r="M3455" s="565"/>
      <c r="N3455" s="565"/>
      <c r="O3455" s="565"/>
      <c r="P3455" s="565"/>
    </row>
    <row r="3456" spans="1:16" ht="18">
      <c r="A3456" s="565"/>
      <c r="B3456" s="565"/>
      <c r="C3456" s="565"/>
      <c r="D3456" s="978"/>
      <c r="E3456" s="978"/>
      <c r="F3456" s="981"/>
      <c r="G3456" s="981"/>
      <c r="H3456" s="565"/>
      <c r="I3456" s="565"/>
      <c r="J3456" s="565"/>
      <c r="K3456" s="565"/>
      <c r="L3456" s="565"/>
      <c r="M3456" s="565"/>
      <c r="N3456" s="565"/>
      <c r="O3456" s="565"/>
      <c r="P3456" s="565"/>
    </row>
    <row r="3457" spans="1:16" ht="18">
      <c r="A3457" s="565"/>
      <c r="B3457" s="565"/>
      <c r="C3457" s="565"/>
      <c r="D3457" s="978"/>
      <c r="E3457" s="978"/>
      <c r="F3457" s="981"/>
      <c r="G3457" s="981"/>
      <c r="H3457" s="565"/>
      <c r="I3457" s="565"/>
      <c r="J3457" s="565"/>
      <c r="K3457" s="565"/>
      <c r="L3457" s="565"/>
      <c r="M3457" s="565"/>
      <c r="N3457" s="565"/>
      <c r="O3457" s="565"/>
      <c r="P3457" s="565"/>
    </row>
    <row r="3458" spans="1:16" ht="18">
      <c r="A3458" s="565"/>
      <c r="B3458" s="565"/>
      <c r="C3458" s="565"/>
      <c r="D3458" s="978"/>
      <c r="E3458" s="978"/>
      <c r="F3458" s="981"/>
      <c r="G3458" s="981"/>
      <c r="H3458" s="565"/>
      <c r="I3458" s="565"/>
      <c r="J3458" s="565"/>
      <c r="K3458" s="565"/>
      <c r="L3458" s="565"/>
      <c r="M3458" s="565"/>
      <c r="N3458" s="565"/>
      <c r="O3458" s="565"/>
      <c r="P3458" s="565"/>
    </row>
    <row r="3459" spans="1:16" ht="18">
      <c r="A3459" s="565"/>
      <c r="B3459" s="565"/>
      <c r="C3459" s="565"/>
      <c r="D3459" s="978"/>
      <c r="E3459" s="978"/>
      <c r="F3459" s="981"/>
      <c r="G3459" s="981"/>
      <c r="H3459" s="565"/>
      <c r="I3459" s="565"/>
      <c r="J3459" s="565"/>
      <c r="K3459" s="565"/>
      <c r="L3459" s="565"/>
      <c r="M3459" s="565"/>
      <c r="N3459" s="565"/>
      <c r="O3459" s="565"/>
      <c r="P3459" s="565"/>
    </row>
    <row r="3460" spans="1:16" ht="18">
      <c r="A3460" s="565"/>
      <c r="B3460" s="565"/>
      <c r="C3460" s="565"/>
      <c r="D3460" s="978"/>
      <c r="E3460" s="978"/>
      <c r="F3460" s="981"/>
      <c r="G3460" s="981"/>
      <c r="H3460" s="565"/>
      <c r="I3460" s="565"/>
      <c r="J3460" s="565"/>
      <c r="K3460" s="565"/>
      <c r="L3460" s="565"/>
      <c r="M3460" s="565"/>
      <c r="N3460" s="565"/>
      <c r="O3460" s="565"/>
      <c r="P3460" s="565"/>
    </row>
    <row r="3461" spans="1:16" ht="18">
      <c r="A3461" s="565"/>
      <c r="B3461" s="565"/>
      <c r="C3461" s="565"/>
      <c r="D3461" s="978"/>
      <c r="E3461" s="978"/>
      <c r="F3461" s="981"/>
      <c r="G3461" s="981"/>
      <c r="H3461" s="565"/>
      <c r="I3461" s="565"/>
      <c r="J3461" s="565"/>
      <c r="K3461" s="565"/>
      <c r="L3461" s="565"/>
      <c r="M3461" s="565"/>
      <c r="N3461" s="565"/>
      <c r="O3461" s="565"/>
      <c r="P3461" s="565"/>
    </row>
    <row r="3462" spans="1:16" ht="18">
      <c r="A3462" s="565"/>
      <c r="B3462" s="565"/>
      <c r="C3462" s="565"/>
      <c r="D3462" s="978"/>
      <c r="E3462" s="978"/>
      <c r="F3462" s="981"/>
      <c r="G3462" s="981"/>
      <c r="H3462" s="565"/>
      <c r="I3462" s="565"/>
      <c r="J3462" s="565"/>
      <c r="K3462" s="565"/>
      <c r="L3462" s="565"/>
      <c r="M3462" s="565"/>
      <c r="N3462" s="565"/>
      <c r="O3462" s="565"/>
      <c r="P3462" s="565"/>
    </row>
    <row r="3463" spans="1:16" ht="18">
      <c r="A3463" s="565"/>
      <c r="B3463" s="565"/>
      <c r="C3463" s="565"/>
      <c r="D3463" s="978"/>
      <c r="E3463" s="978"/>
      <c r="F3463" s="981"/>
      <c r="G3463" s="981"/>
      <c r="H3463" s="565"/>
      <c r="I3463" s="565"/>
      <c r="J3463" s="565"/>
      <c r="K3463" s="565"/>
      <c r="L3463" s="565"/>
      <c r="M3463" s="565"/>
      <c r="N3463" s="565"/>
      <c r="O3463" s="565"/>
      <c r="P3463" s="565"/>
    </row>
    <row r="3464" spans="1:16" ht="18">
      <c r="A3464" s="565"/>
      <c r="B3464" s="565"/>
      <c r="C3464" s="565"/>
      <c r="D3464" s="978"/>
      <c r="E3464" s="978"/>
      <c r="F3464" s="981"/>
      <c r="G3464" s="981"/>
      <c r="H3464" s="565"/>
      <c r="I3464" s="565"/>
      <c r="J3464" s="565"/>
      <c r="K3464" s="565"/>
      <c r="L3464" s="565"/>
      <c r="M3464" s="565"/>
      <c r="N3464" s="565"/>
      <c r="O3464" s="565"/>
      <c r="P3464" s="565"/>
    </row>
    <row r="3465" spans="1:16" ht="18">
      <c r="A3465" s="565"/>
      <c r="B3465" s="565"/>
      <c r="C3465" s="565"/>
      <c r="D3465" s="978"/>
      <c r="E3465" s="978"/>
      <c r="F3465" s="981"/>
      <c r="G3465" s="981"/>
      <c r="H3465" s="565"/>
      <c r="I3465" s="565"/>
      <c r="J3465" s="565"/>
      <c r="K3465" s="565"/>
      <c r="L3465" s="565"/>
      <c r="M3465" s="565"/>
      <c r="N3465" s="565"/>
      <c r="O3465" s="565"/>
      <c r="P3465" s="565"/>
    </row>
    <row r="3466" spans="1:16" ht="18">
      <c r="A3466" s="565"/>
      <c r="B3466" s="565"/>
      <c r="C3466" s="565"/>
      <c r="D3466" s="978"/>
      <c r="E3466" s="978"/>
      <c r="F3466" s="981"/>
      <c r="G3466" s="981"/>
      <c r="H3466" s="565"/>
      <c r="I3466" s="565"/>
      <c r="J3466" s="565"/>
      <c r="K3466" s="565"/>
      <c r="L3466" s="565"/>
      <c r="M3466" s="565"/>
      <c r="N3466" s="565"/>
      <c r="O3466" s="565"/>
      <c r="P3466" s="565"/>
    </row>
    <row r="3467" spans="1:16" ht="18">
      <c r="A3467" s="565"/>
      <c r="B3467" s="565"/>
      <c r="C3467" s="565"/>
      <c r="D3467" s="978"/>
      <c r="E3467" s="978"/>
      <c r="F3467" s="981"/>
      <c r="G3467" s="981"/>
      <c r="H3467" s="565"/>
      <c r="I3467" s="565"/>
      <c r="J3467" s="565"/>
      <c r="K3467" s="565"/>
      <c r="L3467" s="565"/>
      <c r="M3467" s="565"/>
      <c r="N3467" s="565"/>
      <c r="O3467" s="565"/>
      <c r="P3467" s="565"/>
    </row>
    <row r="3468" spans="1:16" ht="18">
      <c r="A3468" s="565"/>
      <c r="B3468" s="565"/>
      <c r="C3468" s="565"/>
      <c r="D3468" s="978"/>
      <c r="E3468" s="978"/>
      <c r="F3468" s="981"/>
      <c r="G3468" s="981"/>
      <c r="H3468" s="565"/>
      <c r="I3468" s="565"/>
      <c r="J3468" s="565"/>
      <c r="K3468" s="565"/>
      <c r="L3468" s="565"/>
      <c r="M3468" s="565"/>
      <c r="N3468" s="565"/>
      <c r="O3468" s="565"/>
      <c r="P3468" s="565"/>
    </row>
    <row r="3469" spans="1:16" ht="18">
      <c r="A3469" s="565"/>
      <c r="B3469" s="565"/>
      <c r="C3469" s="565"/>
      <c r="D3469" s="978"/>
      <c r="E3469" s="978"/>
      <c r="F3469" s="981"/>
      <c r="G3469" s="981"/>
      <c r="H3469" s="565"/>
      <c r="I3469" s="565"/>
      <c r="J3469" s="565"/>
      <c r="K3469" s="565"/>
      <c r="L3469" s="565"/>
      <c r="M3469" s="565"/>
      <c r="N3469" s="565"/>
      <c r="O3469" s="565"/>
      <c r="P3469" s="565"/>
    </row>
    <row r="3470" spans="1:16" ht="18">
      <c r="A3470" s="565"/>
      <c r="B3470" s="565"/>
      <c r="C3470" s="565"/>
      <c r="D3470" s="978"/>
      <c r="E3470" s="978"/>
      <c r="F3470" s="981"/>
      <c r="G3470" s="981"/>
      <c r="H3470" s="565"/>
      <c r="I3470" s="565"/>
      <c r="J3470" s="565"/>
      <c r="K3470" s="565"/>
      <c r="L3470" s="565"/>
      <c r="M3470" s="565"/>
      <c r="N3470" s="565"/>
      <c r="O3470" s="565"/>
      <c r="P3470" s="565"/>
    </row>
    <row r="3471" spans="1:16" ht="18">
      <c r="A3471" s="565"/>
      <c r="B3471" s="565"/>
      <c r="C3471" s="565"/>
      <c r="D3471" s="978"/>
      <c r="E3471" s="978"/>
      <c r="F3471" s="981"/>
      <c r="G3471" s="981"/>
      <c r="H3471" s="565"/>
      <c r="I3471" s="565"/>
      <c r="J3471" s="565"/>
      <c r="K3471" s="565"/>
      <c r="L3471" s="565"/>
      <c r="M3471" s="565"/>
      <c r="N3471" s="565"/>
      <c r="O3471" s="565"/>
      <c r="P3471" s="565"/>
    </row>
    <row r="3472" spans="1:16" ht="18">
      <c r="A3472" s="565"/>
      <c r="B3472" s="565"/>
      <c r="C3472" s="565"/>
      <c r="D3472" s="978"/>
      <c r="E3472" s="978"/>
      <c r="F3472" s="981"/>
      <c r="G3472" s="981"/>
      <c r="H3472" s="565"/>
      <c r="I3472" s="565"/>
      <c r="J3472" s="565"/>
      <c r="K3472" s="565"/>
      <c r="L3472" s="565"/>
      <c r="M3472" s="565"/>
      <c r="N3472" s="565"/>
      <c r="O3472" s="565"/>
      <c r="P3472" s="565"/>
    </row>
    <row r="3473" spans="1:16" ht="18">
      <c r="A3473" s="565"/>
      <c r="B3473" s="565"/>
      <c r="C3473" s="565"/>
      <c r="D3473" s="978"/>
      <c r="E3473" s="978"/>
      <c r="F3473" s="981"/>
      <c r="G3473" s="981"/>
      <c r="H3473" s="565"/>
      <c r="I3473" s="565"/>
      <c r="J3473" s="565"/>
      <c r="K3473" s="565"/>
      <c r="L3473" s="565"/>
      <c r="M3473" s="565"/>
      <c r="N3473" s="565"/>
      <c r="O3473" s="565"/>
      <c r="P3473" s="565"/>
    </row>
    <row r="3474" spans="1:16" ht="18">
      <c r="A3474" s="565"/>
      <c r="B3474" s="565"/>
      <c r="C3474" s="565"/>
      <c r="D3474" s="978"/>
      <c r="E3474" s="978"/>
      <c r="F3474" s="981"/>
      <c r="G3474" s="981"/>
      <c r="H3474" s="565"/>
      <c r="I3474" s="565"/>
      <c r="J3474" s="565"/>
      <c r="K3474" s="565"/>
      <c r="L3474" s="565"/>
      <c r="M3474" s="565"/>
      <c r="N3474" s="565"/>
      <c r="O3474" s="565"/>
      <c r="P3474" s="565"/>
    </row>
    <row r="3475" spans="1:16" ht="18">
      <c r="A3475" s="565"/>
      <c r="B3475" s="565"/>
      <c r="C3475" s="565"/>
      <c r="D3475" s="978"/>
      <c r="E3475" s="978"/>
      <c r="F3475" s="981"/>
      <c r="G3475" s="981"/>
      <c r="H3475" s="565"/>
      <c r="I3475" s="565"/>
      <c r="J3475" s="565"/>
      <c r="K3475" s="565"/>
      <c r="L3475" s="565"/>
      <c r="M3475" s="565"/>
      <c r="N3475" s="565"/>
      <c r="O3475" s="565"/>
      <c r="P3475" s="565"/>
    </row>
    <row r="3476" spans="1:16" ht="18">
      <c r="A3476" s="565"/>
      <c r="B3476" s="565"/>
      <c r="C3476" s="565"/>
      <c r="D3476" s="978"/>
      <c r="E3476" s="978"/>
      <c r="F3476" s="981"/>
      <c r="G3476" s="981"/>
      <c r="H3476" s="565"/>
      <c r="I3476" s="565"/>
      <c r="J3476" s="565"/>
      <c r="K3476" s="565"/>
      <c r="L3476" s="565"/>
      <c r="M3476" s="565"/>
      <c r="N3476" s="565"/>
      <c r="O3476" s="565"/>
      <c r="P3476" s="565"/>
    </row>
    <row r="3477" spans="1:16" ht="18">
      <c r="A3477" s="565"/>
      <c r="B3477" s="565"/>
      <c r="C3477" s="565"/>
      <c r="D3477" s="978"/>
      <c r="E3477" s="978"/>
      <c r="F3477" s="981"/>
      <c r="G3477" s="981"/>
      <c r="H3477" s="565"/>
      <c r="I3477" s="565"/>
      <c r="J3477" s="565"/>
      <c r="K3477" s="565"/>
      <c r="L3477" s="565"/>
      <c r="M3477" s="565"/>
      <c r="N3477" s="565"/>
      <c r="O3477" s="565"/>
      <c r="P3477" s="565"/>
    </row>
    <row r="3478" spans="1:16" ht="18">
      <c r="A3478" s="565"/>
      <c r="B3478" s="565"/>
      <c r="C3478" s="565"/>
      <c r="D3478" s="978"/>
      <c r="E3478" s="978"/>
      <c r="F3478" s="981"/>
      <c r="G3478" s="981"/>
      <c r="H3478" s="565"/>
      <c r="I3478" s="565"/>
      <c r="J3478" s="565"/>
      <c r="K3478" s="565"/>
      <c r="L3478" s="565"/>
      <c r="M3478" s="565"/>
      <c r="N3478" s="565"/>
      <c r="O3478" s="565"/>
      <c r="P3478" s="565"/>
    </row>
    <row r="3479" spans="1:16" ht="18">
      <c r="A3479" s="565"/>
      <c r="B3479" s="565"/>
      <c r="C3479" s="565"/>
      <c r="D3479" s="978"/>
      <c r="E3479" s="978"/>
      <c r="F3479" s="981"/>
      <c r="G3479" s="981"/>
      <c r="H3479" s="565"/>
      <c r="I3479" s="565"/>
      <c r="J3479" s="565"/>
      <c r="K3479" s="565"/>
      <c r="L3479" s="565"/>
      <c r="M3479" s="565"/>
      <c r="N3479" s="565"/>
      <c r="O3479" s="565"/>
      <c r="P3479" s="565"/>
    </row>
    <row r="3480" spans="1:16" ht="18">
      <c r="A3480" s="565"/>
      <c r="B3480" s="565"/>
      <c r="C3480" s="565"/>
      <c r="D3480" s="978"/>
      <c r="E3480" s="978"/>
      <c r="F3480" s="981"/>
      <c r="G3480" s="981"/>
      <c r="H3480" s="565"/>
      <c r="I3480" s="565"/>
      <c r="J3480" s="565"/>
      <c r="K3480" s="565"/>
      <c r="L3480" s="565"/>
      <c r="M3480" s="565"/>
      <c r="N3480" s="565"/>
      <c r="O3480" s="565"/>
      <c r="P3480" s="565"/>
    </row>
    <row r="3481" spans="1:16" ht="18">
      <c r="A3481" s="565"/>
      <c r="B3481" s="565"/>
      <c r="C3481" s="565"/>
      <c r="D3481" s="978"/>
      <c r="E3481" s="978"/>
      <c r="F3481" s="981"/>
      <c r="G3481" s="981"/>
      <c r="H3481" s="565"/>
      <c r="I3481" s="565"/>
      <c r="J3481" s="565"/>
      <c r="K3481" s="565"/>
      <c r="L3481" s="565"/>
      <c r="M3481" s="565"/>
      <c r="N3481" s="565"/>
      <c r="O3481" s="565"/>
      <c r="P3481" s="565"/>
    </row>
    <row r="3482" spans="1:16" ht="18">
      <c r="A3482" s="565"/>
      <c r="B3482" s="565"/>
      <c r="C3482" s="565"/>
      <c r="D3482" s="978"/>
      <c r="E3482" s="978"/>
      <c r="F3482" s="981"/>
      <c r="G3482" s="981"/>
      <c r="H3482" s="565"/>
      <c r="I3482" s="565"/>
      <c r="J3482" s="565"/>
      <c r="K3482" s="565"/>
      <c r="L3482" s="565"/>
      <c r="M3482" s="565"/>
      <c r="N3482" s="565"/>
      <c r="O3482" s="565"/>
      <c r="P3482" s="565"/>
    </row>
    <row r="3483" spans="1:16" ht="18">
      <c r="A3483" s="565"/>
      <c r="B3483" s="565"/>
      <c r="C3483" s="565"/>
      <c r="D3483" s="978"/>
      <c r="E3483" s="978"/>
      <c r="F3483" s="981"/>
      <c r="G3483" s="981"/>
      <c r="H3483" s="565"/>
      <c r="I3483" s="565"/>
      <c r="J3483" s="565"/>
      <c r="K3483" s="565"/>
      <c r="L3483" s="565"/>
      <c r="M3483" s="565"/>
      <c r="N3483" s="565"/>
      <c r="O3483" s="565"/>
      <c r="P3483" s="565"/>
    </row>
    <row r="3484" spans="1:16" ht="18">
      <c r="A3484" s="565"/>
      <c r="B3484" s="565"/>
      <c r="C3484" s="565"/>
      <c r="D3484" s="978"/>
      <c r="E3484" s="978"/>
      <c r="F3484" s="981"/>
      <c r="G3484" s="981"/>
      <c r="H3484" s="565"/>
      <c r="I3484" s="565"/>
      <c r="J3484" s="565"/>
      <c r="K3484" s="565"/>
      <c r="L3484" s="565"/>
      <c r="M3484" s="565"/>
      <c r="N3484" s="565"/>
      <c r="O3484" s="565"/>
      <c r="P3484" s="565"/>
    </row>
    <row r="3485" spans="1:16" ht="18">
      <c r="A3485" s="565"/>
      <c r="B3485" s="565"/>
      <c r="C3485" s="565"/>
      <c r="D3485" s="978"/>
      <c r="E3485" s="978"/>
      <c r="F3485" s="981"/>
      <c r="G3485" s="981"/>
      <c r="H3485" s="565"/>
      <c r="I3485" s="565"/>
      <c r="J3485" s="565"/>
      <c r="K3485" s="565"/>
      <c r="L3485" s="565"/>
      <c r="M3485" s="565"/>
      <c r="N3485" s="565"/>
      <c r="O3485" s="565"/>
      <c r="P3485" s="565"/>
    </row>
    <row r="3486" spans="1:16" ht="18">
      <c r="A3486" s="565"/>
      <c r="B3486" s="565"/>
      <c r="C3486" s="565"/>
      <c r="D3486" s="978"/>
      <c r="E3486" s="978"/>
      <c r="F3486" s="981"/>
      <c r="G3486" s="981"/>
      <c r="H3486" s="565"/>
      <c r="I3486" s="565"/>
      <c r="J3486" s="565"/>
      <c r="K3486" s="565"/>
      <c r="L3486" s="565"/>
      <c r="M3486" s="565"/>
      <c r="N3486" s="565"/>
      <c r="O3486" s="565"/>
      <c r="P3486" s="565"/>
    </row>
    <row r="3487" spans="1:16" ht="18">
      <c r="A3487" s="565"/>
      <c r="B3487" s="565"/>
      <c r="C3487" s="565"/>
      <c r="D3487" s="978"/>
      <c r="E3487" s="978"/>
      <c r="F3487" s="981"/>
      <c r="G3487" s="981"/>
      <c r="H3487" s="565"/>
      <c r="I3487" s="565"/>
      <c r="J3487" s="565"/>
      <c r="K3487" s="565"/>
      <c r="L3487" s="565"/>
      <c r="M3487" s="565"/>
      <c r="N3487" s="565"/>
      <c r="O3487" s="565"/>
      <c r="P3487" s="565"/>
    </row>
    <row r="3488" spans="1:16" ht="18">
      <c r="A3488" s="565"/>
      <c r="B3488" s="565"/>
      <c r="C3488" s="565"/>
      <c r="D3488" s="978"/>
      <c r="E3488" s="978"/>
      <c r="F3488" s="981"/>
      <c r="G3488" s="981"/>
      <c r="H3488" s="565"/>
      <c r="I3488" s="565"/>
      <c r="J3488" s="565"/>
      <c r="K3488" s="565"/>
      <c r="L3488" s="565"/>
      <c r="M3488" s="565"/>
      <c r="N3488" s="565"/>
      <c r="O3488" s="565"/>
      <c r="P3488" s="565"/>
    </row>
    <row r="3489" spans="1:16" ht="18">
      <c r="A3489" s="565"/>
      <c r="B3489" s="565"/>
      <c r="C3489" s="565"/>
      <c r="D3489" s="978"/>
      <c r="E3489" s="978"/>
      <c r="F3489" s="981"/>
      <c r="G3489" s="981"/>
      <c r="H3489" s="565"/>
      <c r="I3489" s="565"/>
      <c r="J3489" s="565"/>
      <c r="K3489" s="565"/>
      <c r="L3489" s="565"/>
      <c r="M3489" s="565"/>
      <c r="N3489" s="565"/>
      <c r="O3489" s="565"/>
      <c r="P3489" s="565"/>
    </row>
    <row r="3490" spans="1:16" ht="18">
      <c r="A3490" s="565"/>
      <c r="B3490" s="565"/>
      <c r="C3490" s="565"/>
      <c r="D3490" s="978"/>
      <c r="E3490" s="978"/>
      <c r="F3490" s="981"/>
      <c r="G3490" s="981"/>
      <c r="H3490" s="565"/>
      <c r="I3490" s="565"/>
      <c r="J3490" s="565"/>
      <c r="K3490" s="565"/>
      <c r="L3490" s="565"/>
      <c r="M3490" s="565"/>
      <c r="N3490" s="565"/>
      <c r="O3490" s="565"/>
      <c r="P3490" s="565"/>
    </row>
    <row r="3491" spans="1:16" ht="18">
      <c r="A3491" s="565"/>
      <c r="B3491" s="565"/>
      <c r="C3491" s="565"/>
      <c r="D3491" s="978"/>
      <c r="E3491" s="978"/>
      <c r="F3491" s="981"/>
      <c r="G3491" s="981"/>
      <c r="H3491" s="565"/>
      <c r="I3491" s="565"/>
      <c r="J3491" s="565"/>
      <c r="K3491" s="565"/>
      <c r="L3491" s="565"/>
      <c r="M3491" s="565"/>
      <c r="N3491" s="565"/>
      <c r="O3491" s="565"/>
      <c r="P3491" s="565"/>
    </row>
    <row r="3492" spans="1:16" ht="18">
      <c r="A3492" s="565"/>
      <c r="B3492" s="565"/>
      <c r="C3492" s="565"/>
      <c r="D3492" s="978"/>
      <c r="E3492" s="978"/>
      <c r="F3492" s="981"/>
      <c r="G3492" s="981"/>
      <c r="H3492" s="565"/>
      <c r="I3492" s="565"/>
      <c r="J3492" s="565"/>
      <c r="K3492" s="565"/>
      <c r="L3492" s="565"/>
      <c r="M3492" s="565"/>
      <c r="N3492" s="565"/>
      <c r="O3492" s="565"/>
      <c r="P3492" s="565"/>
    </row>
    <row r="3493" spans="1:16" ht="18">
      <c r="A3493" s="565"/>
      <c r="B3493" s="565"/>
      <c r="C3493" s="565"/>
      <c r="D3493" s="978"/>
      <c r="E3493" s="978"/>
      <c r="F3493" s="981"/>
      <c r="G3493" s="981"/>
      <c r="H3493" s="565"/>
      <c r="I3493" s="565"/>
      <c r="J3493" s="565"/>
      <c r="K3493" s="565"/>
      <c r="L3493" s="565"/>
      <c r="M3493" s="565"/>
      <c r="N3493" s="565"/>
      <c r="O3493" s="565"/>
      <c r="P3493" s="565"/>
    </row>
    <row r="3494" spans="1:16" ht="18">
      <c r="A3494" s="565"/>
      <c r="B3494" s="565"/>
      <c r="C3494" s="565"/>
      <c r="D3494" s="978"/>
      <c r="E3494" s="978"/>
      <c r="F3494" s="981"/>
      <c r="G3494" s="981"/>
      <c r="H3494" s="565"/>
      <c r="I3494" s="565"/>
      <c r="J3494" s="565"/>
      <c r="K3494" s="565"/>
      <c r="L3494" s="565"/>
      <c r="M3494" s="565"/>
      <c r="N3494" s="565"/>
      <c r="O3494" s="565"/>
      <c r="P3494" s="565"/>
    </row>
    <row r="3495" spans="1:16" ht="18">
      <c r="A3495" s="565"/>
      <c r="B3495" s="565"/>
      <c r="C3495" s="565"/>
      <c r="D3495" s="978"/>
      <c r="E3495" s="978"/>
      <c r="F3495" s="981"/>
      <c r="G3495" s="981"/>
      <c r="H3495" s="565"/>
      <c r="I3495" s="565"/>
      <c r="J3495" s="565"/>
      <c r="K3495" s="565"/>
      <c r="L3495" s="565"/>
      <c r="M3495" s="565"/>
      <c r="N3495" s="565"/>
      <c r="O3495" s="565"/>
      <c r="P3495" s="565"/>
    </row>
    <row r="3496" spans="1:16" ht="18">
      <c r="A3496" s="565"/>
      <c r="B3496" s="565"/>
      <c r="C3496" s="565"/>
      <c r="D3496" s="978"/>
      <c r="E3496" s="978"/>
      <c r="F3496" s="981"/>
      <c r="G3496" s="981"/>
      <c r="H3496" s="565"/>
      <c r="I3496" s="565"/>
      <c r="J3496" s="565"/>
      <c r="K3496" s="565"/>
      <c r="L3496" s="565"/>
      <c r="M3496" s="565"/>
      <c r="N3496" s="565"/>
      <c r="O3496" s="565"/>
      <c r="P3496" s="565"/>
    </row>
    <row r="3497" spans="1:16" ht="18">
      <c r="A3497" s="565"/>
      <c r="B3497" s="565"/>
      <c r="C3497" s="565"/>
      <c r="D3497" s="978"/>
      <c r="E3497" s="978"/>
      <c r="F3497" s="981"/>
      <c r="G3497" s="981"/>
      <c r="H3497" s="565"/>
      <c r="I3497" s="565"/>
      <c r="J3497" s="565"/>
      <c r="K3497" s="565"/>
      <c r="L3497" s="565"/>
      <c r="M3497" s="565"/>
      <c r="N3497" s="565"/>
      <c r="O3497" s="565"/>
      <c r="P3497" s="565"/>
    </row>
    <row r="3498" spans="1:16" ht="18">
      <c r="A3498" s="565"/>
      <c r="B3498" s="565"/>
      <c r="C3498" s="565"/>
      <c r="D3498" s="978"/>
      <c r="E3498" s="978"/>
      <c r="F3498" s="981"/>
      <c r="G3498" s="981"/>
      <c r="H3498" s="565"/>
      <c r="I3498" s="565"/>
      <c r="J3498" s="565"/>
      <c r="K3498" s="565"/>
      <c r="L3498" s="565"/>
      <c r="M3498" s="565"/>
      <c r="N3498" s="565"/>
      <c r="O3498" s="565"/>
      <c r="P3498" s="565"/>
    </row>
    <row r="3499" spans="1:16" ht="18">
      <c r="A3499" s="565"/>
      <c r="B3499" s="565"/>
      <c r="C3499" s="565"/>
      <c r="D3499" s="978"/>
      <c r="E3499" s="978"/>
      <c r="F3499" s="981"/>
      <c r="G3499" s="981"/>
      <c r="H3499" s="565"/>
      <c r="I3499" s="565"/>
      <c r="J3499" s="565"/>
      <c r="K3499" s="565"/>
      <c r="L3499" s="565"/>
      <c r="M3499" s="565"/>
      <c r="N3499" s="565"/>
      <c r="O3499" s="565"/>
      <c r="P3499" s="565"/>
    </row>
    <row r="3500" spans="1:16" ht="18">
      <c r="A3500" s="565"/>
      <c r="B3500" s="565"/>
      <c r="C3500" s="565"/>
      <c r="D3500" s="978"/>
      <c r="E3500" s="978"/>
      <c r="F3500" s="981"/>
      <c r="G3500" s="981"/>
      <c r="H3500" s="565"/>
      <c r="I3500" s="565"/>
      <c r="J3500" s="565"/>
      <c r="K3500" s="565"/>
      <c r="L3500" s="565"/>
      <c r="M3500" s="565"/>
      <c r="N3500" s="565"/>
      <c r="O3500" s="565"/>
      <c r="P3500" s="565"/>
    </row>
    <row r="3501" spans="1:16" ht="18">
      <c r="A3501" s="565"/>
      <c r="B3501" s="565"/>
      <c r="C3501" s="565"/>
      <c r="D3501" s="978"/>
      <c r="E3501" s="978"/>
      <c r="F3501" s="981"/>
      <c r="G3501" s="981"/>
      <c r="H3501" s="565"/>
      <c r="I3501" s="565"/>
      <c r="J3501" s="565"/>
      <c r="K3501" s="565"/>
      <c r="L3501" s="565"/>
      <c r="M3501" s="565"/>
      <c r="N3501" s="565"/>
      <c r="O3501" s="565"/>
      <c r="P3501" s="565"/>
    </row>
    <row r="3502" spans="1:16" ht="18">
      <c r="A3502" s="565"/>
      <c r="B3502" s="565"/>
      <c r="C3502" s="565"/>
      <c r="D3502" s="978"/>
      <c r="E3502" s="978"/>
      <c r="F3502" s="981"/>
      <c r="G3502" s="981"/>
      <c r="H3502" s="565"/>
      <c r="I3502" s="565"/>
      <c r="J3502" s="565"/>
      <c r="K3502" s="565"/>
      <c r="L3502" s="565"/>
      <c r="M3502" s="565"/>
      <c r="N3502" s="565"/>
      <c r="O3502" s="565"/>
      <c r="P3502" s="565"/>
    </row>
    <row r="3503" spans="1:16" ht="18">
      <c r="A3503" s="565"/>
      <c r="B3503" s="565"/>
      <c r="C3503" s="565"/>
      <c r="D3503" s="978"/>
      <c r="E3503" s="978"/>
      <c r="F3503" s="981"/>
      <c r="G3503" s="981"/>
      <c r="H3503" s="565"/>
      <c r="I3503" s="565"/>
      <c r="J3503" s="565"/>
      <c r="K3503" s="565"/>
      <c r="L3503" s="565"/>
      <c r="M3503" s="565"/>
      <c r="N3503" s="565"/>
      <c r="O3503" s="565"/>
      <c r="P3503" s="565"/>
    </row>
    <row r="3504" spans="1:16" ht="18">
      <c r="A3504" s="565"/>
      <c r="B3504" s="565"/>
      <c r="C3504" s="565"/>
      <c r="D3504" s="978"/>
      <c r="E3504" s="978"/>
      <c r="F3504" s="981"/>
      <c r="G3504" s="981"/>
      <c r="H3504" s="565"/>
      <c r="I3504" s="565"/>
      <c r="J3504" s="565"/>
      <c r="K3504" s="565"/>
      <c r="L3504" s="565"/>
      <c r="M3504" s="565"/>
      <c r="N3504" s="565"/>
      <c r="O3504" s="565"/>
      <c r="P3504" s="565"/>
    </row>
    <row r="3505" spans="1:16" ht="18">
      <c r="A3505" s="565"/>
      <c r="B3505" s="565"/>
      <c r="C3505" s="565"/>
      <c r="D3505" s="978"/>
      <c r="E3505" s="978"/>
      <c r="F3505" s="981"/>
      <c r="G3505" s="981"/>
      <c r="H3505" s="565"/>
      <c r="I3505" s="565"/>
      <c r="J3505" s="565"/>
      <c r="K3505" s="565"/>
      <c r="L3505" s="565"/>
      <c r="M3505" s="565"/>
      <c r="N3505" s="565"/>
      <c r="O3505" s="565"/>
      <c r="P3505" s="565"/>
    </row>
    <row r="3506" spans="1:16" ht="18">
      <c r="A3506" s="565"/>
      <c r="B3506" s="565"/>
      <c r="C3506" s="565"/>
      <c r="D3506" s="978"/>
      <c r="E3506" s="978"/>
      <c r="F3506" s="981"/>
      <c r="G3506" s="981"/>
      <c r="H3506" s="565"/>
      <c r="I3506" s="565"/>
      <c r="J3506" s="565"/>
      <c r="K3506" s="565"/>
      <c r="L3506" s="565"/>
      <c r="M3506" s="565"/>
      <c r="N3506" s="565"/>
      <c r="O3506" s="565"/>
      <c r="P3506" s="565"/>
    </row>
    <row r="3507" spans="1:16" ht="18">
      <c r="A3507" s="565"/>
      <c r="B3507" s="565"/>
      <c r="C3507" s="565"/>
      <c r="D3507" s="978"/>
      <c r="E3507" s="978"/>
      <c r="F3507" s="981"/>
      <c r="G3507" s="981"/>
      <c r="H3507" s="565"/>
      <c r="I3507" s="565"/>
      <c r="J3507" s="565"/>
      <c r="K3507" s="565"/>
      <c r="L3507" s="565"/>
      <c r="M3507" s="565"/>
      <c r="N3507" s="565"/>
      <c r="O3507" s="565"/>
      <c r="P3507" s="565"/>
    </row>
    <row r="3508" spans="1:16" ht="18">
      <c r="A3508" s="565"/>
      <c r="B3508" s="565"/>
      <c r="C3508" s="565"/>
      <c r="D3508" s="978"/>
      <c r="E3508" s="978"/>
      <c r="F3508" s="981"/>
      <c r="G3508" s="981"/>
      <c r="H3508" s="565"/>
      <c r="I3508" s="565"/>
      <c r="J3508" s="565"/>
      <c r="K3508" s="565"/>
      <c r="L3508" s="565"/>
      <c r="M3508" s="565"/>
      <c r="N3508" s="565"/>
      <c r="O3508" s="565"/>
      <c r="P3508" s="565"/>
    </row>
    <row r="3509" spans="1:16" ht="18">
      <c r="A3509" s="565"/>
      <c r="B3509" s="565"/>
      <c r="C3509" s="565"/>
      <c r="D3509" s="978"/>
      <c r="E3509" s="978"/>
      <c r="F3509" s="981"/>
      <c r="G3509" s="981"/>
      <c r="H3509" s="565"/>
      <c r="I3509" s="565"/>
      <c r="J3509" s="565"/>
      <c r="K3509" s="565"/>
      <c r="L3509" s="565"/>
      <c r="M3509" s="565"/>
      <c r="N3509" s="565"/>
      <c r="O3509" s="565"/>
      <c r="P3509" s="565"/>
    </row>
    <row r="3510" spans="1:16" ht="18">
      <c r="A3510" s="565"/>
      <c r="B3510" s="565"/>
      <c r="C3510" s="565"/>
      <c r="D3510" s="978"/>
      <c r="E3510" s="978"/>
      <c r="F3510" s="981"/>
      <c r="G3510" s="981"/>
      <c r="H3510" s="565"/>
      <c r="I3510" s="565"/>
      <c r="J3510" s="565"/>
      <c r="K3510" s="565"/>
      <c r="L3510" s="565"/>
      <c r="M3510" s="565"/>
      <c r="N3510" s="565"/>
      <c r="O3510" s="565"/>
      <c r="P3510" s="565"/>
    </row>
    <row r="3511" spans="1:16" ht="18">
      <c r="A3511" s="565"/>
      <c r="B3511" s="565"/>
      <c r="C3511" s="565"/>
      <c r="D3511" s="978"/>
      <c r="E3511" s="978"/>
      <c r="F3511" s="981"/>
      <c r="G3511" s="981"/>
      <c r="H3511" s="565"/>
      <c r="I3511" s="565"/>
      <c r="J3511" s="565"/>
      <c r="K3511" s="565"/>
      <c r="L3511" s="565"/>
      <c r="M3511" s="565"/>
      <c r="N3511" s="565"/>
      <c r="O3511" s="565"/>
      <c r="P3511" s="565"/>
    </row>
    <row r="3512" spans="1:16" ht="18">
      <c r="A3512" s="565"/>
      <c r="B3512" s="565"/>
      <c r="C3512" s="565"/>
      <c r="D3512" s="978"/>
      <c r="E3512" s="978"/>
      <c r="F3512" s="981"/>
      <c r="G3512" s="981"/>
      <c r="H3512" s="565"/>
      <c r="I3512" s="565"/>
      <c r="J3512" s="565"/>
      <c r="K3512" s="565"/>
      <c r="L3512" s="565"/>
      <c r="M3512" s="565"/>
      <c r="N3512" s="565"/>
      <c r="O3512" s="565"/>
      <c r="P3512" s="565"/>
    </row>
    <row r="3513" spans="1:16" ht="18">
      <c r="A3513" s="565"/>
      <c r="B3513" s="565"/>
      <c r="C3513" s="565"/>
      <c r="D3513" s="978"/>
      <c r="E3513" s="978"/>
      <c r="F3513" s="981"/>
      <c r="G3513" s="981"/>
      <c r="H3513" s="565"/>
      <c r="I3513" s="565"/>
      <c r="J3513" s="565"/>
      <c r="K3513" s="565"/>
      <c r="L3513" s="565"/>
      <c r="M3513" s="565"/>
      <c r="N3513" s="565"/>
      <c r="O3513" s="565"/>
      <c r="P3513" s="565"/>
    </row>
    <row r="3514" spans="1:16" ht="18">
      <c r="A3514" s="565"/>
      <c r="B3514" s="565"/>
      <c r="C3514" s="565"/>
      <c r="D3514" s="978"/>
      <c r="E3514" s="978"/>
      <c r="F3514" s="981"/>
      <c r="G3514" s="981"/>
      <c r="H3514" s="565"/>
      <c r="I3514" s="565"/>
      <c r="J3514" s="565"/>
      <c r="K3514" s="565"/>
      <c r="L3514" s="565"/>
      <c r="M3514" s="565"/>
      <c r="N3514" s="565"/>
      <c r="O3514" s="565"/>
      <c r="P3514" s="565"/>
    </row>
    <row r="3515" spans="1:16" ht="18">
      <c r="A3515" s="565"/>
      <c r="B3515" s="565"/>
      <c r="C3515" s="565"/>
      <c r="D3515" s="978"/>
      <c r="E3515" s="978"/>
      <c r="F3515" s="981"/>
      <c r="G3515" s="981"/>
      <c r="H3515" s="565"/>
      <c r="I3515" s="565"/>
      <c r="J3515" s="565"/>
      <c r="K3515" s="565"/>
      <c r="L3515" s="565"/>
      <c r="M3515" s="565"/>
      <c r="N3515" s="565"/>
      <c r="O3515" s="565"/>
      <c r="P3515" s="565"/>
    </row>
    <row r="3516" spans="1:16" ht="18">
      <c r="A3516" s="565"/>
      <c r="B3516" s="565"/>
      <c r="C3516" s="565"/>
      <c r="D3516" s="978"/>
      <c r="E3516" s="978"/>
      <c r="F3516" s="981"/>
      <c r="G3516" s="981"/>
      <c r="H3516" s="565"/>
      <c r="I3516" s="565"/>
      <c r="J3516" s="565"/>
      <c r="K3516" s="565"/>
      <c r="L3516" s="565"/>
      <c r="M3516" s="565"/>
      <c r="N3516" s="565"/>
      <c r="O3516" s="565"/>
      <c r="P3516" s="565"/>
    </row>
    <row r="3517" spans="1:16" ht="18">
      <c r="A3517" s="565"/>
      <c r="B3517" s="565"/>
      <c r="C3517" s="565"/>
      <c r="D3517" s="978"/>
      <c r="E3517" s="978"/>
      <c r="F3517" s="981"/>
      <c r="G3517" s="981"/>
      <c r="H3517" s="565"/>
      <c r="I3517" s="565"/>
      <c r="J3517" s="565"/>
      <c r="K3517" s="565"/>
      <c r="L3517" s="565"/>
      <c r="M3517" s="565"/>
      <c r="N3517" s="565"/>
      <c r="O3517" s="565"/>
      <c r="P3517" s="565"/>
    </row>
    <row r="3518" spans="1:16" ht="18">
      <c r="A3518" s="565"/>
      <c r="B3518" s="565"/>
      <c r="C3518" s="565"/>
      <c r="D3518" s="978"/>
      <c r="E3518" s="978"/>
      <c r="F3518" s="981"/>
      <c r="G3518" s="981"/>
      <c r="H3518" s="565"/>
      <c r="I3518" s="565"/>
      <c r="J3518" s="565"/>
      <c r="K3518" s="565"/>
      <c r="L3518" s="565"/>
      <c r="M3518" s="565"/>
      <c r="N3518" s="565"/>
      <c r="O3518" s="565"/>
      <c r="P3518" s="565"/>
    </row>
    <row r="3519" spans="1:16" ht="18">
      <c r="A3519" s="565"/>
      <c r="B3519" s="565"/>
      <c r="C3519" s="565"/>
      <c r="D3519" s="978"/>
      <c r="E3519" s="978"/>
      <c r="F3519" s="981"/>
      <c r="G3519" s="981"/>
      <c r="H3519" s="565"/>
      <c r="I3519" s="565"/>
      <c r="J3519" s="565"/>
      <c r="K3519" s="565"/>
      <c r="L3519" s="565"/>
      <c r="M3519" s="565"/>
      <c r="N3519" s="565"/>
      <c r="O3519" s="565"/>
      <c r="P3519" s="565"/>
    </row>
    <row r="3520" spans="1:16" ht="18">
      <c r="A3520" s="565"/>
      <c r="B3520" s="565"/>
      <c r="C3520" s="565"/>
      <c r="D3520" s="978"/>
      <c r="E3520" s="978"/>
      <c r="F3520" s="981"/>
      <c r="G3520" s="981"/>
      <c r="H3520" s="565"/>
      <c r="I3520" s="565"/>
      <c r="J3520" s="565"/>
      <c r="K3520" s="565"/>
      <c r="L3520" s="565"/>
      <c r="M3520" s="565"/>
      <c r="N3520" s="565"/>
      <c r="O3520" s="565"/>
      <c r="P3520" s="565"/>
    </row>
    <row r="3521" spans="1:16" ht="18">
      <c r="A3521" s="565"/>
      <c r="B3521" s="565"/>
      <c r="C3521" s="565"/>
      <c r="D3521" s="978"/>
      <c r="E3521" s="978"/>
      <c r="F3521" s="981"/>
      <c r="G3521" s="981"/>
      <c r="H3521" s="565"/>
      <c r="I3521" s="565"/>
      <c r="J3521" s="565"/>
      <c r="K3521" s="565"/>
      <c r="L3521" s="565"/>
      <c r="M3521" s="565"/>
      <c r="N3521" s="565"/>
      <c r="O3521" s="565"/>
      <c r="P3521" s="565"/>
    </row>
    <row r="3522" spans="1:16" ht="18">
      <c r="A3522" s="565"/>
      <c r="B3522" s="565"/>
      <c r="C3522" s="565"/>
      <c r="D3522" s="978"/>
      <c r="E3522" s="978"/>
      <c r="F3522" s="981"/>
      <c r="G3522" s="981"/>
      <c r="H3522" s="565"/>
      <c r="I3522" s="565"/>
      <c r="J3522" s="565"/>
      <c r="K3522" s="565"/>
      <c r="L3522" s="565"/>
      <c r="M3522" s="565"/>
      <c r="N3522" s="565"/>
      <c r="O3522" s="565"/>
      <c r="P3522" s="565"/>
    </row>
    <row r="3523" spans="1:16" ht="18">
      <c r="A3523" s="565"/>
      <c r="B3523" s="565"/>
      <c r="C3523" s="565"/>
      <c r="D3523" s="978"/>
      <c r="E3523" s="978"/>
      <c r="F3523" s="981"/>
      <c r="G3523" s="981"/>
      <c r="H3523" s="565"/>
      <c r="I3523" s="565"/>
      <c r="J3523" s="565"/>
      <c r="K3523" s="565"/>
      <c r="L3523" s="565"/>
      <c r="M3523" s="565"/>
      <c r="N3523" s="565"/>
      <c r="O3523" s="565"/>
      <c r="P3523" s="565"/>
    </row>
    <row r="3524" spans="1:16" ht="18">
      <c r="A3524" s="565"/>
      <c r="B3524" s="565"/>
      <c r="C3524" s="565"/>
      <c r="D3524" s="978"/>
      <c r="E3524" s="978"/>
      <c r="F3524" s="981"/>
      <c r="G3524" s="981"/>
      <c r="H3524" s="565"/>
      <c r="I3524" s="565"/>
      <c r="J3524" s="565"/>
      <c r="K3524" s="565"/>
      <c r="L3524" s="565"/>
      <c r="M3524" s="565"/>
      <c r="N3524" s="565"/>
      <c r="O3524" s="565"/>
      <c r="P3524" s="565"/>
    </row>
    <row r="3525" spans="1:16" ht="18">
      <c r="A3525" s="565"/>
      <c r="B3525" s="565"/>
      <c r="C3525" s="565"/>
      <c r="D3525" s="978"/>
      <c r="E3525" s="978"/>
      <c r="F3525" s="981"/>
      <c r="G3525" s="981"/>
      <c r="H3525" s="565"/>
      <c r="I3525" s="565"/>
      <c r="J3525" s="565"/>
      <c r="K3525" s="565"/>
      <c r="L3525" s="565"/>
      <c r="M3525" s="565"/>
      <c r="N3525" s="565"/>
      <c r="O3525" s="565"/>
      <c r="P3525" s="565"/>
    </row>
    <row r="3526" spans="1:16" ht="18">
      <c r="A3526" s="565"/>
      <c r="B3526" s="565"/>
      <c r="C3526" s="565"/>
      <c r="D3526" s="978"/>
      <c r="E3526" s="978"/>
      <c r="F3526" s="981"/>
      <c r="G3526" s="981"/>
      <c r="H3526" s="565"/>
      <c r="I3526" s="565"/>
      <c r="J3526" s="565"/>
      <c r="K3526" s="565"/>
      <c r="L3526" s="565"/>
      <c r="M3526" s="565"/>
      <c r="N3526" s="565"/>
      <c r="O3526" s="565"/>
      <c r="P3526" s="565"/>
    </row>
    <row r="3527" spans="1:16" ht="18">
      <c r="A3527" s="565"/>
      <c r="B3527" s="565"/>
      <c r="C3527" s="565"/>
      <c r="D3527" s="978"/>
      <c r="E3527" s="978"/>
      <c r="F3527" s="981"/>
      <c r="G3527" s="981"/>
      <c r="H3527" s="565"/>
      <c r="I3527" s="565"/>
      <c r="J3527" s="565"/>
      <c r="K3527" s="565"/>
      <c r="L3527" s="565"/>
      <c r="M3527" s="565"/>
      <c r="N3527" s="565"/>
      <c r="O3527" s="565"/>
      <c r="P3527" s="565"/>
    </row>
    <row r="3528" spans="1:16" ht="18">
      <c r="A3528" s="565"/>
      <c r="B3528" s="565"/>
      <c r="C3528" s="565"/>
      <c r="D3528" s="978"/>
      <c r="E3528" s="978"/>
      <c r="F3528" s="981"/>
      <c r="G3528" s="981"/>
      <c r="H3528" s="565"/>
      <c r="I3528" s="565"/>
      <c r="J3528" s="565"/>
      <c r="K3528" s="565"/>
      <c r="L3528" s="565"/>
      <c r="M3528" s="565"/>
      <c r="N3528" s="565"/>
      <c r="O3528" s="565"/>
      <c r="P3528" s="565"/>
    </row>
    <row r="3529" spans="1:16" ht="18">
      <c r="A3529" s="565"/>
      <c r="B3529" s="565"/>
      <c r="C3529" s="565"/>
      <c r="D3529" s="978"/>
      <c r="E3529" s="978"/>
      <c r="F3529" s="981"/>
      <c r="G3529" s="981"/>
      <c r="H3529" s="565"/>
      <c r="I3529" s="565"/>
      <c r="J3529" s="565"/>
      <c r="K3529" s="565"/>
      <c r="L3529" s="565"/>
      <c r="M3529" s="565"/>
      <c r="N3529" s="565"/>
      <c r="O3529" s="565"/>
      <c r="P3529" s="565"/>
    </row>
    <row r="3530" spans="1:16" ht="18">
      <c r="A3530" s="565"/>
      <c r="B3530" s="565"/>
      <c r="C3530" s="565"/>
      <c r="D3530" s="978"/>
      <c r="E3530" s="978"/>
      <c r="F3530" s="981"/>
      <c r="G3530" s="981"/>
      <c r="H3530" s="565"/>
      <c r="I3530" s="565"/>
      <c r="J3530" s="565"/>
      <c r="K3530" s="565"/>
      <c r="L3530" s="565"/>
      <c r="M3530" s="565"/>
      <c r="N3530" s="565"/>
      <c r="O3530" s="565"/>
      <c r="P3530" s="565"/>
    </row>
    <row r="3531" spans="1:16" ht="18">
      <c r="A3531" s="565"/>
      <c r="B3531" s="565"/>
      <c r="C3531" s="565"/>
      <c r="D3531" s="978"/>
      <c r="E3531" s="978"/>
      <c r="F3531" s="981"/>
      <c r="G3531" s="981"/>
      <c r="H3531" s="565"/>
      <c r="I3531" s="565"/>
      <c r="J3531" s="565"/>
      <c r="K3531" s="565"/>
      <c r="L3531" s="565"/>
      <c r="M3531" s="565"/>
      <c r="N3531" s="565"/>
      <c r="O3531" s="565"/>
      <c r="P3531" s="565"/>
    </row>
    <row r="3532" spans="1:16" ht="18">
      <c r="A3532" s="565"/>
      <c r="B3532" s="565"/>
      <c r="C3532" s="565"/>
      <c r="D3532" s="978"/>
      <c r="E3532" s="978"/>
      <c r="F3532" s="981"/>
      <c r="G3532" s="981"/>
      <c r="H3532" s="565"/>
      <c r="I3532" s="565"/>
      <c r="J3532" s="565"/>
      <c r="K3532" s="565"/>
      <c r="L3532" s="565"/>
      <c r="M3532" s="565"/>
      <c r="N3532" s="565"/>
      <c r="O3532" s="565"/>
      <c r="P3532" s="565"/>
    </row>
    <row r="3533" spans="1:16" ht="18">
      <c r="A3533" s="565"/>
      <c r="B3533" s="565"/>
      <c r="C3533" s="565"/>
      <c r="D3533" s="978"/>
      <c r="E3533" s="978"/>
      <c r="F3533" s="981"/>
      <c r="G3533" s="981"/>
      <c r="H3533" s="565"/>
      <c r="I3533" s="565"/>
      <c r="J3533" s="565"/>
      <c r="K3533" s="565"/>
      <c r="L3533" s="565"/>
      <c r="M3533" s="565"/>
      <c r="N3533" s="565"/>
      <c r="O3533" s="565"/>
      <c r="P3533" s="565"/>
    </row>
    <row r="3534" spans="1:16" ht="18">
      <c r="A3534" s="565"/>
      <c r="B3534" s="565"/>
      <c r="C3534" s="565"/>
      <c r="D3534" s="978"/>
      <c r="E3534" s="978"/>
      <c r="F3534" s="981"/>
      <c r="G3534" s="981"/>
      <c r="H3534" s="565"/>
      <c r="I3534" s="565"/>
      <c r="J3534" s="565"/>
      <c r="K3534" s="565"/>
      <c r="L3534" s="565"/>
      <c r="M3534" s="565"/>
      <c r="N3534" s="565"/>
      <c r="O3534" s="565"/>
      <c r="P3534" s="565"/>
    </row>
    <row r="3535" spans="1:16" ht="18">
      <c r="A3535" s="565"/>
      <c r="B3535" s="565"/>
      <c r="C3535" s="565"/>
      <c r="D3535" s="978"/>
      <c r="E3535" s="978"/>
      <c r="F3535" s="981"/>
      <c r="G3535" s="981"/>
      <c r="H3535" s="565"/>
      <c r="I3535" s="565"/>
      <c r="J3535" s="565"/>
      <c r="K3535" s="565"/>
      <c r="L3535" s="565"/>
      <c r="M3535" s="565"/>
      <c r="N3535" s="565"/>
      <c r="O3535" s="565"/>
      <c r="P3535" s="565"/>
    </row>
    <row r="3536" spans="1:16" ht="18">
      <c r="A3536" s="565"/>
      <c r="B3536" s="565"/>
      <c r="C3536" s="565"/>
      <c r="D3536" s="978"/>
      <c r="E3536" s="978"/>
      <c r="F3536" s="981"/>
      <c r="G3536" s="981"/>
      <c r="H3536" s="565"/>
      <c r="I3536" s="565"/>
      <c r="J3536" s="565"/>
      <c r="K3536" s="565"/>
      <c r="L3536" s="565"/>
      <c r="M3536" s="565"/>
      <c r="N3536" s="565"/>
      <c r="O3536" s="565"/>
      <c r="P3536" s="565"/>
    </row>
    <row r="3537" spans="1:16" ht="18">
      <c r="A3537" s="565"/>
      <c r="B3537" s="565"/>
      <c r="C3537" s="565"/>
      <c r="D3537" s="978"/>
      <c r="E3537" s="978"/>
      <c r="F3537" s="981"/>
      <c r="G3537" s="981"/>
      <c r="H3537" s="565"/>
      <c r="I3537" s="565"/>
      <c r="J3537" s="565"/>
      <c r="K3537" s="565"/>
      <c r="L3537" s="565"/>
      <c r="M3537" s="565"/>
      <c r="N3537" s="565"/>
      <c r="O3537" s="565"/>
      <c r="P3537" s="565"/>
    </row>
    <row r="3538" spans="1:16" ht="18">
      <c r="A3538" s="565"/>
      <c r="B3538" s="565"/>
      <c r="C3538" s="565"/>
      <c r="D3538" s="978"/>
      <c r="E3538" s="978"/>
      <c r="F3538" s="981"/>
      <c r="G3538" s="981"/>
      <c r="H3538" s="565"/>
      <c r="I3538" s="565"/>
      <c r="J3538" s="565"/>
      <c r="K3538" s="565"/>
      <c r="L3538" s="565"/>
      <c r="M3538" s="565"/>
      <c r="N3538" s="565"/>
      <c r="O3538" s="565"/>
      <c r="P3538" s="565"/>
    </row>
    <row r="3539" spans="1:16" ht="18">
      <c r="A3539" s="565"/>
      <c r="B3539" s="565"/>
      <c r="C3539" s="565"/>
      <c r="D3539" s="978"/>
      <c r="E3539" s="978"/>
      <c r="F3539" s="981"/>
      <c r="G3539" s="981"/>
      <c r="H3539" s="565"/>
      <c r="I3539" s="565"/>
      <c r="J3539" s="565"/>
      <c r="K3539" s="565"/>
      <c r="L3539" s="565"/>
      <c r="M3539" s="565"/>
      <c r="N3539" s="565"/>
      <c r="O3539" s="565"/>
      <c r="P3539" s="565"/>
    </row>
    <row r="3540" spans="1:16" ht="18">
      <c r="A3540" s="565"/>
      <c r="B3540" s="565"/>
      <c r="C3540" s="565"/>
      <c r="D3540" s="978"/>
      <c r="E3540" s="978"/>
      <c r="F3540" s="981"/>
      <c r="G3540" s="981"/>
      <c r="H3540" s="565"/>
      <c r="I3540" s="565"/>
      <c r="J3540" s="565"/>
      <c r="K3540" s="565"/>
      <c r="L3540" s="565"/>
      <c r="M3540" s="565"/>
      <c r="N3540" s="565"/>
      <c r="O3540" s="565"/>
      <c r="P3540" s="565"/>
    </row>
    <row r="3541" spans="1:16" ht="18">
      <c r="A3541" s="565"/>
      <c r="B3541" s="565"/>
      <c r="C3541" s="565"/>
      <c r="D3541" s="978"/>
      <c r="E3541" s="978"/>
      <c r="F3541" s="981"/>
      <c r="G3541" s="981"/>
      <c r="H3541" s="565"/>
      <c r="I3541" s="565"/>
      <c r="J3541" s="565"/>
      <c r="K3541" s="565"/>
      <c r="L3541" s="565"/>
      <c r="M3541" s="565"/>
      <c r="N3541" s="565"/>
      <c r="O3541" s="565"/>
      <c r="P3541" s="565"/>
    </row>
    <row r="3542" spans="1:16" ht="18">
      <c r="A3542" s="565"/>
      <c r="B3542" s="565"/>
      <c r="C3542" s="565"/>
      <c r="D3542" s="978"/>
      <c r="E3542" s="978"/>
      <c r="F3542" s="981"/>
      <c r="G3542" s="981"/>
      <c r="H3542" s="565"/>
      <c r="I3542" s="565"/>
      <c r="J3542" s="565"/>
      <c r="K3542" s="565"/>
      <c r="L3542" s="565"/>
      <c r="M3542" s="565"/>
      <c r="N3542" s="565"/>
      <c r="O3542" s="565"/>
      <c r="P3542" s="565"/>
    </row>
    <row r="3543" spans="1:16" ht="18">
      <c r="A3543" s="565"/>
      <c r="B3543" s="565"/>
      <c r="C3543" s="565"/>
      <c r="D3543" s="978"/>
      <c r="E3543" s="978"/>
      <c r="F3543" s="981"/>
      <c r="G3543" s="981"/>
      <c r="H3543" s="565"/>
      <c r="I3543" s="565"/>
      <c r="J3543" s="565"/>
      <c r="K3543" s="565"/>
      <c r="L3543" s="565"/>
      <c r="M3543" s="565"/>
      <c r="N3543" s="565"/>
      <c r="O3543" s="565"/>
      <c r="P3543" s="565"/>
    </row>
    <row r="3544" spans="1:16" ht="18">
      <c r="A3544" s="565"/>
      <c r="B3544" s="565"/>
      <c r="C3544" s="565"/>
      <c r="D3544" s="978"/>
      <c r="E3544" s="978"/>
      <c r="F3544" s="981"/>
      <c r="G3544" s="981"/>
      <c r="H3544" s="565"/>
      <c r="I3544" s="565"/>
      <c r="J3544" s="565"/>
      <c r="K3544" s="565"/>
      <c r="L3544" s="565"/>
      <c r="M3544" s="565"/>
      <c r="N3544" s="565"/>
      <c r="O3544" s="565"/>
      <c r="P3544" s="565"/>
    </row>
    <row r="3545" spans="1:16" ht="18">
      <c r="A3545" s="565"/>
      <c r="B3545" s="565"/>
      <c r="C3545" s="565"/>
      <c r="D3545" s="978"/>
      <c r="E3545" s="978"/>
      <c r="F3545" s="981"/>
      <c r="G3545" s="981"/>
      <c r="H3545" s="565"/>
      <c r="I3545" s="565"/>
      <c r="J3545" s="565"/>
      <c r="K3545" s="565"/>
      <c r="L3545" s="565"/>
      <c r="M3545" s="565"/>
      <c r="N3545" s="565"/>
      <c r="O3545" s="565"/>
      <c r="P3545" s="565"/>
    </row>
    <row r="3546" spans="1:16" ht="18">
      <c r="A3546" s="565"/>
      <c r="B3546" s="565"/>
      <c r="C3546" s="565"/>
      <c r="D3546" s="978"/>
      <c r="E3546" s="978"/>
      <c r="F3546" s="981"/>
      <c r="G3546" s="981"/>
      <c r="H3546" s="565"/>
      <c r="I3546" s="565"/>
      <c r="J3546" s="565"/>
      <c r="K3546" s="565"/>
      <c r="L3546" s="565"/>
      <c r="M3546" s="565"/>
      <c r="N3546" s="565"/>
      <c r="O3546" s="565"/>
      <c r="P3546" s="565"/>
    </row>
    <row r="3547" spans="1:16" ht="18">
      <c r="A3547" s="565"/>
      <c r="B3547" s="565"/>
      <c r="C3547" s="565"/>
      <c r="D3547" s="978"/>
      <c r="E3547" s="978"/>
      <c r="F3547" s="981"/>
      <c r="G3547" s="981"/>
      <c r="H3547" s="565"/>
      <c r="I3547" s="565"/>
      <c r="J3547" s="565"/>
      <c r="K3547" s="565"/>
      <c r="L3547" s="565"/>
      <c r="M3547" s="565"/>
      <c r="N3547" s="565"/>
      <c r="O3547" s="565"/>
      <c r="P3547" s="565"/>
    </row>
    <row r="3548" spans="1:16" ht="18">
      <c r="A3548" s="565"/>
      <c r="B3548" s="565"/>
      <c r="C3548" s="565"/>
      <c r="D3548" s="978"/>
      <c r="E3548" s="978"/>
      <c r="F3548" s="981"/>
      <c r="G3548" s="981"/>
      <c r="H3548" s="565"/>
      <c r="I3548" s="565"/>
      <c r="J3548" s="565"/>
      <c r="K3548" s="565"/>
      <c r="L3548" s="565"/>
      <c r="M3548" s="565"/>
      <c r="N3548" s="565"/>
      <c r="O3548" s="565"/>
      <c r="P3548" s="565"/>
    </row>
    <row r="3549" spans="1:16" ht="18">
      <c r="A3549" s="565"/>
      <c r="B3549" s="565"/>
      <c r="C3549" s="565"/>
      <c r="D3549" s="978"/>
      <c r="E3549" s="978"/>
      <c r="F3549" s="981"/>
      <c r="G3549" s="981"/>
      <c r="H3549" s="565"/>
      <c r="I3549" s="565"/>
      <c r="J3549" s="565"/>
      <c r="K3549" s="565"/>
      <c r="L3549" s="565"/>
      <c r="M3549" s="565"/>
      <c r="N3549" s="565"/>
      <c r="O3549" s="565"/>
      <c r="P3549" s="565"/>
    </row>
    <row r="3550" spans="1:16" ht="18">
      <c r="A3550" s="565"/>
      <c r="B3550" s="565"/>
      <c r="C3550" s="565"/>
      <c r="D3550" s="978"/>
      <c r="E3550" s="978"/>
      <c r="F3550" s="981"/>
      <c r="G3550" s="981"/>
      <c r="H3550" s="565"/>
      <c r="I3550" s="565"/>
      <c r="J3550" s="565"/>
      <c r="K3550" s="565"/>
      <c r="L3550" s="565"/>
      <c r="M3550" s="565"/>
      <c r="N3550" s="565"/>
      <c r="O3550" s="565"/>
      <c r="P3550" s="565"/>
    </row>
    <row r="3551" spans="1:16" ht="18">
      <c r="A3551" s="565"/>
      <c r="B3551" s="565"/>
      <c r="C3551" s="565"/>
      <c r="D3551" s="978"/>
      <c r="E3551" s="978"/>
      <c r="F3551" s="981"/>
      <c r="G3551" s="981"/>
      <c r="H3551" s="565"/>
      <c r="I3551" s="565"/>
      <c r="J3551" s="565"/>
      <c r="K3551" s="565"/>
      <c r="L3551" s="565"/>
      <c r="M3551" s="565"/>
      <c r="N3551" s="565"/>
      <c r="O3551" s="565"/>
      <c r="P3551" s="565"/>
    </row>
    <row r="3552" spans="1:16" ht="18">
      <c r="A3552" s="565"/>
      <c r="B3552" s="565"/>
      <c r="C3552" s="565"/>
      <c r="D3552" s="978"/>
      <c r="E3552" s="978"/>
      <c r="F3552" s="981"/>
      <c r="G3552" s="981"/>
      <c r="H3552" s="565"/>
      <c r="I3552" s="565"/>
      <c r="J3552" s="565"/>
      <c r="K3552" s="565"/>
      <c r="L3552" s="565"/>
      <c r="M3552" s="565"/>
      <c r="N3552" s="565"/>
      <c r="O3552" s="565"/>
      <c r="P3552" s="565"/>
    </row>
    <row r="3553" spans="1:16" ht="18">
      <c r="A3553" s="565"/>
      <c r="B3553" s="565"/>
      <c r="C3553" s="565"/>
      <c r="D3553" s="978"/>
      <c r="E3553" s="978"/>
      <c r="F3553" s="981"/>
      <c r="G3553" s="981"/>
      <c r="H3553" s="565"/>
      <c r="I3553" s="565"/>
      <c r="J3553" s="565"/>
      <c r="K3553" s="565"/>
      <c r="L3553" s="565"/>
      <c r="M3553" s="565"/>
      <c r="N3553" s="565"/>
      <c r="O3553" s="565"/>
      <c r="P3553" s="565"/>
    </row>
    <row r="3554" spans="1:16" ht="18">
      <c r="A3554" s="565"/>
      <c r="B3554" s="565"/>
      <c r="C3554" s="565"/>
      <c r="D3554" s="978"/>
      <c r="E3554" s="978"/>
      <c r="F3554" s="981"/>
      <c r="G3554" s="981"/>
      <c r="H3554" s="565"/>
      <c r="I3554" s="565"/>
      <c r="J3554" s="565"/>
      <c r="K3554" s="565"/>
      <c r="L3554" s="565"/>
      <c r="M3554" s="565"/>
      <c r="N3554" s="565"/>
      <c r="O3554" s="565"/>
      <c r="P3554" s="565"/>
    </row>
    <row r="3555" spans="1:16" ht="18">
      <c r="A3555" s="565"/>
      <c r="B3555" s="565"/>
      <c r="C3555" s="565"/>
      <c r="D3555" s="978"/>
      <c r="E3555" s="978"/>
      <c r="F3555" s="981"/>
      <c r="G3555" s="981"/>
      <c r="H3555" s="565"/>
      <c r="I3555" s="565"/>
      <c r="J3555" s="565"/>
      <c r="K3555" s="565"/>
      <c r="L3555" s="565"/>
      <c r="M3555" s="565"/>
      <c r="N3555" s="565"/>
      <c r="O3555" s="565"/>
      <c r="P3555" s="565"/>
    </row>
    <row r="3556" spans="1:16" ht="18">
      <c r="A3556" s="565"/>
      <c r="B3556" s="565"/>
      <c r="C3556" s="565"/>
      <c r="D3556" s="978"/>
      <c r="E3556" s="978"/>
      <c r="F3556" s="981"/>
      <c r="G3556" s="981"/>
      <c r="H3556" s="565"/>
      <c r="I3556" s="565"/>
      <c r="J3556" s="565"/>
      <c r="K3556" s="565"/>
      <c r="L3556" s="565"/>
      <c r="M3556" s="565"/>
      <c r="N3556" s="565"/>
      <c r="O3556" s="565"/>
      <c r="P3556" s="565"/>
    </row>
    <row r="3557" spans="1:16" ht="18">
      <c r="A3557" s="565"/>
      <c r="B3557" s="565"/>
      <c r="C3557" s="565"/>
      <c r="D3557" s="978"/>
      <c r="E3557" s="978"/>
      <c r="F3557" s="981"/>
      <c r="G3557" s="981"/>
      <c r="H3557" s="565"/>
      <c r="I3557" s="565"/>
      <c r="J3557" s="565"/>
      <c r="K3557" s="565"/>
      <c r="L3557" s="565"/>
      <c r="M3557" s="565"/>
      <c r="N3557" s="565"/>
      <c r="O3557" s="565"/>
      <c r="P3557" s="565"/>
    </row>
    <row r="3558" spans="1:16" ht="18">
      <c r="A3558" s="565"/>
      <c r="B3558" s="565"/>
      <c r="C3558" s="565"/>
      <c r="D3558" s="978"/>
      <c r="E3558" s="978"/>
      <c r="F3558" s="981"/>
      <c r="G3558" s="981"/>
      <c r="H3558" s="565"/>
      <c r="I3558" s="565"/>
      <c r="J3558" s="565"/>
      <c r="K3558" s="565"/>
      <c r="L3558" s="565"/>
      <c r="M3558" s="565"/>
      <c r="N3558" s="565"/>
      <c r="O3558" s="565"/>
      <c r="P3558" s="565"/>
    </row>
    <row r="3559" spans="1:16" ht="18">
      <c r="A3559" s="565"/>
      <c r="B3559" s="565"/>
      <c r="C3559" s="565"/>
      <c r="D3559" s="978"/>
      <c r="E3559" s="978"/>
      <c r="F3559" s="981"/>
      <c r="G3559" s="981"/>
      <c r="H3559" s="565"/>
      <c r="I3559" s="565"/>
      <c r="J3559" s="565"/>
      <c r="K3559" s="565"/>
      <c r="L3559" s="565"/>
      <c r="M3559" s="565"/>
      <c r="N3559" s="565"/>
      <c r="O3559" s="565"/>
      <c r="P3559" s="565"/>
    </row>
    <row r="3560" spans="1:16" ht="18">
      <c r="A3560" s="565"/>
      <c r="B3560" s="565"/>
      <c r="C3560" s="565"/>
      <c r="D3560" s="978"/>
      <c r="E3560" s="978"/>
      <c r="F3560" s="981"/>
      <c r="G3560" s="981"/>
      <c r="H3560" s="565"/>
      <c r="I3560" s="565"/>
      <c r="J3560" s="565"/>
      <c r="K3560" s="565"/>
      <c r="L3560" s="565"/>
      <c r="M3560" s="565"/>
      <c r="N3560" s="565"/>
      <c r="O3560" s="565"/>
      <c r="P3560" s="565"/>
    </row>
    <row r="3561" spans="1:16" ht="18">
      <c r="A3561" s="565"/>
      <c r="B3561" s="565"/>
      <c r="C3561" s="565"/>
      <c r="D3561" s="978"/>
      <c r="E3561" s="978"/>
      <c r="F3561" s="981"/>
      <c r="G3561" s="981"/>
      <c r="H3561" s="565"/>
      <c r="I3561" s="565"/>
      <c r="J3561" s="565"/>
      <c r="K3561" s="565"/>
      <c r="L3561" s="565"/>
      <c r="M3561" s="565"/>
      <c r="N3561" s="565"/>
      <c r="O3561" s="565"/>
      <c r="P3561" s="565"/>
    </row>
    <row r="3562" spans="1:16" ht="18">
      <c r="A3562" s="565"/>
      <c r="B3562" s="565"/>
      <c r="C3562" s="565"/>
      <c r="D3562" s="978"/>
      <c r="E3562" s="978"/>
      <c r="F3562" s="981"/>
      <c r="G3562" s="981"/>
      <c r="H3562" s="565"/>
      <c r="I3562" s="565"/>
      <c r="J3562" s="565"/>
      <c r="K3562" s="565"/>
      <c r="L3562" s="565"/>
      <c r="M3562" s="565"/>
      <c r="N3562" s="565"/>
      <c r="O3562" s="565"/>
      <c r="P3562" s="565"/>
    </row>
    <row r="3563" spans="1:16" ht="18">
      <c r="A3563" s="565"/>
      <c r="B3563" s="565"/>
      <c r="C3563" s="565"/>
      <c r="D3563" s="978"/>
      <c r="E3563" s="978"/>
      <c r="F3563" s="981"/>
      <c r="G3563" s="981"/>
      <c r="H3563" s="565"/>
      <c r="I3563" s="565"/>
      <c r="J3563" s="565"/>
      <c r="K3563" s="565"/>
      <c r="L3563" s="565"/>
      <c r="M3563" s="565"/>
      <c r="N3563" s="565"/>
      <c r="O3563" s="565"/>
      <c r="P3563" s="565"/>
    </row>
    <row r="3564" spans="1:16" ht="18">
      <c r="A3564" s="565"/>
      <c r="B3564" s="565"/>
      <c r="C3564" s="565"/>
      <c r="D3564" s="978"/>
      <c r="E3564" s="978"/>
      <c r="F3564" s="981"/>
      <c r="G3564" s="981"/>
      <c r="H3564" s="565"/>
      <c r="I3564" s="565"/>
      <c r="J3564" s="565"/>
      <c r="K3564" s="565"/>
      <c r="L3564" s="565"/>
      <c r="M3564" s="565"/>
      <c r="N3564" s="565"/>
      <c r="O3564" s="565"/>
      <c r="P3564" s="565"/>
    </row>
    <row r="3565" spans="1:16" ht="18">
      <c r="A3565" s="565"/>
      <c r="B3565" s="565"/>
      <c r="C3565" s="565"/>
      <c r="D3565" s="978"/>
      <c r="E3565" s="978"/>
      <c r="F3565" s="981"/>
      <c r="G3565" s="981"/>
      <c r="H3565" s="565"/>
      <c r="I3565" s="565"/>
      <c r="J3565" s="565"/>
      <c r="K3565" s="565"/>
      <c r="L3565" s="565"/>
      <c r="M3565" s="565"/>
      <c r="N3565" s="565"/>
      <c r="O3565" s="565"/>
      <c r="P3565" s="565"/>
    </row>
    <row r="3566" spans="1:16" ht="18">
      <c r="A3566" s="565"/>
      <c r="B3566" s="565"/>
      <c r="C3566" s="565"/>
      <c r="D3566" s="978"/>
      <c r="E3566" s="978"/>
      <c r="F3566" s="981"/>
      <c r="G3566" s="981"/>
      <c r="H3566" s="565"/>
      <c r="I3566" s="565"/>
      <c r="J3566" s="565"/>
      <c r="K3566" s="565"/>
      <c r="L3566" s="565"/>
      <c r="M3566" s="565"/>
      <c r="N3566" s="565"/>
      <c r="O3566" s="565"/>
      <c r="P3566" s="565"/>
    </row>
    <row r="3567" spans="1:16" ht="18">
      <c r="A3567" s="565"/>
      <c r="B3567" s="565"/>
      <c r="C3567" s="565"/>
      <c r="D3567" s="978"/>
      <c r="E3567" s="978"/>
      <c r="F3567" s="981"/>
      <c r="G3567" s="981"/>
      <c r="H3567" s="565"/>
      <c r="I3567" s="565"/>
      <c r="J3567" s="565"/>
      <c r="K3567" s="565"/>
      <c r="L3567" s="565"/>
      <c r="M3567" s="565"/>
      <c r="N3567" s="565"/>
      <c r="O3567" s="565"/>
      <c r="P3567" s="565"/>
    </row>
    <row r="3568" spans="1:16" ht="18">
      <c r="A3568" s="565"/>
      <c r="B3568" s="565"/>
      <c r="C3568" s="565"/>
      <c r="D3568" s="978"/>
      <c r="E3568" s="978"/>
      <c r="F3568" s="981"/>
      <c r="G3568" s="981"/>
      <c r="H3568" s="565"/>
      <c r="I3568" s="565"/>
      <c r="J3568" s="565"/>
      <c r="K3568" s="565"/>
      <c r="L3568" s="565"/>
      <c r="M3568" s="565"/>
      <c r="N3568" s="565"/>
      <c r="O3568" s="565"/>
      <c r="P3568" s="565"/>
    </row>
    <row r="3569" spans="1:16" ht="18">
      <c r="A3569" s="565"/>
      <c r="B3569" s="565"/>
      <c r="C3569" s="565"/>
      <c r="D3569" s="978"/>
      <c r="E3569" s="978"/>
      <c r="F3569" s="981"/>
      <c r="G3569" s="981"/>
      <c r="H3569" s="565"/>
      <c r="I3569" s="565"/>
      <c r="J3569" s="565"/>
      <c r="K3569" s="565"/>
      <c r="L3569" s="565"/>
      <c r="M3569" s="565"/>
      <c r="N3569" s="565"/>
      <c r="O3569" s="565"/>
      <c r="P3569" s="565"/>
    </row>
    <row r="3570" spans="1:16" ht="18">
      <c r="A3570" s="565"/>
      <c r="B3570" s="565"/>
      <c r="C3570" s="565"/>
      <c r="D3570" s="978"/>
      <c r="E3570" s="978"/>
      <c r="F3570" s="981"/>
      <c r="G3570" s="981"/>
      <c r="H3570" s="565"/>
      <c r="I3570" s="565"/>
      <c r="J3570" s="565"/>
      <c r="K3570" s="565"/>
      <c r="L3570" s="565"/>
      <c r="M3570" s="565"/>
      <c r="N3570" s="565"/>
      <c r="O3570" s="565"/>
      <c r="P3570" s="565"/>
    </row>
    <row r="3571" spans="1:16" ht="18">
      <c r="A3571" s="565"/>
      <c r="B3571" s="565"/>
      <c r="C3571" s="565"/>
      <c r="D3571" s="978"/>
      <c r="E3571" s="978"/>
      <c r="F3571" s="981"/>
      <c r="G3571" s="981"/>
      <c r="H3571" s="565"/>
      <c r="I3571" s="565"/>
      <c r="J3571" s="565"/>
      <c r="K3571" s="565"/>
      <c r="L3571" s="565"/>
      <c r="M3571" s="565"/>
      <c r="N3571" s="565"/>
      <c r="O3571" s="565"/>
      <c r="P3571" s="565"/>
    </row>
    <row r="3572" spans="1:16" ht="18">
      <c r="A3572" s="565"/>
      <c r="B3572" s="565"/>
      <c r="C3572" s="565"/>
      <c r="D3572" s="978"/>
      <c r="E3572" s="978"/>
      <c r="F3572" s="981"/>
      <c r="G3572" s="981"/>
      <c r="H3572" s="565"/>
      <c r="I3572" s="565"/>
      <c r="J3572" s="565"/>
      <c r="K3572" s="565"/>
      <c r="L3572" s="565"/>
      <c r="M3572" s="565"/>
      <c r="N3572" s="565"/>
      <c r="O3572" s="565"/>
      <c r="P3572" s="565"/>
    </row>
    <row r="3573" spans="1:16" ht="18">
      <c r="A3573" s="565"/>
      <c r="B3573" s="565"/>
      <c r="C3573" s="565"/>
      <c r="D3573" s="978"/>
      <c r="E3573" s="978"/>
      <c r="F3573" s="981"/>
      <c r="G3573" s="981"/>
      <c r="H3573" s="565"/>
      <c r="I3573" s="565"/>
      <c r="J3573" s="565"/>
      <c r="K3573" s="565"/>
      <c r="L3573" s="565"/>
      <c r="M3573" s="565"/>
      <c r="N3573" s="565"/>
      <c r="O3573" s="565"/>
      <c r="P3573" s="565"/>
    </row>
    <row r="3574" spans="1:16" ht="18">
      <c r="A3574" s="565"/>
      <c r="B3574" s="565"/>
      <c r="C3574" s="565"/>
      <c r="D3574" s="978"/>
      <c r="E3574" s="978"/>
      <c r="F3574" s="981"/>
      <c r="G3574" s="981"/>
      <c r="H3574" s="565"/>
      <c r="I3574" s="565"/>
      <c r="J3574" s="565"/>
      <c r="K3574" s="565"/>
      <c r="L3574" s="565"/>
      <c r="M3574" s="565"/>
      <c r="N3574" s="565"/>
      <c r="O3574" s="565"/>
      <c r="P3574" s="565"/>
    </row>
    <row r="3575" spans="1:16" ht="18">
      <c r="A3575" s="565"/>
      <c r="B3575" s="565"/>
      <c r="C3575" s="565"/>
      <c r="D3575" s="978"/>
      <c r="E3575" s="978"/>
      <c r="F3575" s="981"/>
      <c r="G3575" s="981"/>
      <c r="H3575" s="565"/>
      <c r="I3575" s="565"/>
      <c r="J3575" s="565"/>
      <c r="K3575" s="565"/>
      <c r="L3575" s="565"/>
      <c r="M3575" s="565"/>
      <c r="N3575" s="565"/>
      <c r="O3575" s="565"/>
      <c r="P3575" s="565"/>
    </row>
    <row r="3576" spans="1:16" ht="18">
      <c r="A3576" s="565"/>
      <c r="B3576" s="565"/>
      <c r="C3576" s="565"/>
      <c r="D3576" s="978"/>
      <c r="E3576" s="978"/>
      <c r="F3576" s="981"/>
      <c r="G3576" s="981"/>
      <c r="H3576" s="565"/>
      <c r="I3576" s="565"/>
      <c r="J3576" s="565"/>
      <c r="K3576" s="565"/>
      <c r="L3576" s="565"/>
      <c r="M3576" s="565"/>
      <c r="N3576" s="565"/>
      <c r="O3576" s="565"/>
      <c r="P3576" s="565"/>
    </row>
    <row r="3577" spans="1:16" ht="18">
      <c r="A3577" s="565"/>
      <c r="B3577" s="565"/>
      <c r="C3577" s="565"/>
      <c r="D3577" s="978"/>
      <c r="E3577" s="978"/>
      <c r="F3577" s="981"/>
      <c r="G3577" s="981"/>
      <c r="H3577" s="565"/>
      <c r="I3577" s="565"/>
      <c r="J3577" s="565"/>
      <c r="K3577" s="565"/>
      <c r="L3577" s="565"/>
      <c r="M3577" s="565"/>
      <c r="N3577" s="565"/>
      <c r="O3577" s="565"/>
      <c r="P3577" s="565"/>
    </row>
    <row r="3578" spans="1:16" ht="18">
      <c r="A3578" s="565"/>
      <c r="B3578" s="565"/>
      <c r="C3578" s="565"/>
      <c r="D3578" s="978"/>
      <c r="E3578" s="978"/>
      <c r="F3578" s="981"/>
      <c r="G3578" s="981"/>
      <c r="H3578" s="565"/>
      <c r="I3578" s="565"/>
      <c r="J3578" s="565"/>
      <c r="K3578" s="565"/>
      <c r="L3578" s="565"/>
      <c r="M3578" s="565"/>
      <c r="N3578" s="565"/>
      <c r="O3578" s="565"/>
      <c r="P3578" s="565"/>
    </row>
    <row r="3579" spans="1:16" ht="18">
      <c r="A3579" s="565"/>
      <c r="B3579" s="565"/>
      <c r="C3579" s="565"/>
      <c r="D3579" s="978"/>
      <c r="E3579" s="978"/>
      <c r="F3579" s="981"/>
      <c r="G3579" s="981"/>
      <c r="H3579" s="565"/>
      <c r="I3579" s="565"/>
      <c r="J3579" s="565"/>
      <c r="K3579" s="565"/>
      <c r="L3579" s="565"/>
      <c r="M3579" s="565"/>
      <c r="N3579" s="565"/>
      <c r="O3579" s="565"/>
      <c r="P3579" s="565"/>
    </row>
    <row r="3580" spans="1:16" ht="18">
      <c r="A3580" s="565"/>
      <c r="B3580" s="565"/>
      <c r="C3580" s="565"/>
      <c r="D3580" s="978"/>
      <c r="E3580" s="978"/>
      <c r="F3580" s="981"/>
      <c r="G3580" s="981"/>
      <c r="H3580" s="565"/>
      <c r="I3580" s="565"/>
      <c r="J3580" s="565"/>
      <c r="K3580" s="565"/>
      <c r="L3580" s="565"/>
      <c r="M3580" s="565"/>
      <c r="N3580" s="565"/>
      <c r="O3580" s="565"/>
      <c r="P3580" s="565"/>
    </row>
    <row r="3581" spans="1:16" ht="18">
      <c r="A3581" s="565"/>
      <c r="B3581" s="565"/>
      <c r="C3581" s="565"/>
      <c r="D3581" s="978"/>
      <c r="E3581" s="978"/>
      <c r="F3581" s="981"/>
      <c r="G3581" s="981"/>
      <c r="H3581" s="565"/>
      <c r="I3581" s="565"/>
      <c r="J3581" s="565"/>
      <c r="K3581" s="565"/>
      <c r="L3581" s="565"/>
      <c r="M3581" s="565"/>
      <c r="N3581" s="565"/>
      <c r="O3581" s="565"/>
      <c r="P3581" s="565"/>
    </row>
    <row r="3582" spans="1:16" ht="18">
      <c r="A3582" s="565"/>
      <c r="B3582" s="565"/>
      <c r="C3582" s="565"/>
      <c r="D3582" s="978"/>
      <c r="E3582" s="978"/>
      <c r="F3582" s="981"/>
      <c r="G3582" s="981"/>
      <c r="H3582" s="565"/>
      <c r="I3582" s="565"/>
      <c r="J3582" s="565"/>
      <c r="K3582" s="565"/>
      <c r="L3582" s="565"/>
      <c r="M3582" s="565"/>
      <c r="N3582" s="565"/>
      <c r="O3582" s="565"/>
      <c r="P3582" s="565"/>
    </row>
    <row r="3583" spans="1:16" ht="18">
      <c r="A3583" s="565"/>
      <c r="B3583" s="565"/>
      <c r="C3583" s="565"/>
      <c r="D3583" s="978"/>
      <c r="E3583" s="978"/>
      <c r="F3583" s="981"/>
      <c r="G3583" s="981"/>
      <c r="H3583" s="565"/>
      <c r="I3583" s="565"/>
      <c r="J3583" s="565"/>
      <c r="K3583" s="565"/>
      <c r="L3583" s="565"/>
      <c r="M3583" s="565"/>
      <c r="N3583" s="565"/>
      <c r="O3583" s="565"/>
      <c r="P3583" s="565"/>
    </row>
    <row r="3584" spans="1:16" ht="18">
      <c r="A3584" s="565"/>
      <c r="B3584" s="565"/>
      <c r="C3584" s="565"/>
      <c r="D3584" s="978"/>
      <c r="E3584" s="978"/>
      <c r="F3584" s="981"/>
      <c r="G3584" s="981"/>
      <c r="H3584" s="565"/>
      <c r="I3584" s="565"/>
      <c r="J3584" s="565"/>
      <c r="K3584" s="565"/>
      <c r="L3584" s="565"/>
      <c r="M3584" s="565"/>
      <c r="N3584" s="565"/>
      <c r="O3584" s="565"/>
      <c r="P3584" s="565"/>
    </row>
    <row r="3585" spans="1:16" ht="18">
      <c r="A3585" s="565"/>
      <c r="B3585" s="565"/>
      <c r="C3585" s="565"/>
      <c r="D3585" s="978"/>
      <c r="E3585" s="978"/>
      <c r="F3585" s="981"/>
      <c r="G3585" s="981"/>
      <c r="H3585" s="565"/>
      <c r="I3585" s="565"/>
      <c r="J3585" s="565"/>
      <c r="K3585" s="565"/>
      <c r="L3585" s="565"/>
      <c r="M3585" s="565"/>
      <c r="N3585" s="565"/>
      <c r="O3585" s="565"/>
      <c r="P3585" s="565"/>
    </row>
    <row r="3586" spans="1:16" ht="18">
      <c r="A3586" s="565"/>
      <c r="B3586" s="565"/>
      <c r="C3586" s="565"/>
      <c r="D3586" s="978"/>
      <c r="E3586" s="978"/>
      <c r="F3586" s="981"/>
      <c r="G3586" s="981"/>
      <c r="H3586" s="565"/>
      <c r="I3586" s="565"/>
      <c r="J3586" s="565"/>
      <c r="K3586" s="565"/>
      <c r="L3586" s="565"/>
      <c r="M3586" s="565"/>
      <c r="N3586" s="565"/>
      <c r="O3586" s="565"/>
      <c r="P3586" s="565"/>
    </row>
    <row r="3587" spans="1:16" ht="18">
      <c r="A3587" s="565"/>
      <c r="B3587" s="565"/>
      <c r="C3587" s="565"/>
      <c r="D3587" s="978"/>
      <c r="E3587" s="978"/>
      <c r="F3587" s="981"/>
      <c r="G3587" s="981"/>
      <c r="H3587" s="565"/>
      <c r="I3587" s="565"/>
      <c r="J3587" s="565"/>
      <c r="K3587" s="565"/>
      <c r="L3587" s="565"/>
      <c r="M3587" s="565"/>
      <c r="N3587" s="565"/>
      <c r="O3587" s="565"/>
      <c r="P3587" s="565"/>
    </row>
    <row r="3588" spans="1:16" ht="18">
      <c r="A3588" s="565"/>
      <c r="B3588" s="565"/>
      <c r="C3588" s="565"/>
      <c r="D3588" s="978"/>
      <c r="E3588" s="978"/>
      <c r="F3588" s="981"/>
      <c r="G3588" s="981"/>
      <c r="H3588" s="565"/>
      <c r="I3588" s="565"/>
      <c r="J3588" s="565"/>
      <c r="K3588" s="565"/>
      <c r="L3588" s="565"/>
      <c r="M3588" s="565"/>
      <c r="N3588" s="565"/>
      <c r="O3588" s="565"/>
      <c r="P3588" s="565"/>
    </row>
    <row r="3589" spans="1:16" ht="18">
      <c r="A3589" s="565"/>
      <c r="B3589" s="565"/>
      <c r="C3589" s="565"/>
      <c r="D3589" s="978"/>
      <c r="E3589" s="978"/>
      <c r="F3589" s="981"/>
      <c r="G3589" s="981"/>
      <c r="H3589" s="565"/>
      <c r="I3589" s="565"/>
      <c r="J3589" s="565"/>
      <c r="K3589" s="565"/>
      <c r="L3589" s="565"/>
      <c r="M3589" s="565"/>
      <c r="N3589" s="565"/>
      <c r="O3589" s="565"/>
      <c r="P3589" s="565"/>
    </row>
    <row r="3590" spans="1:16" ht="18">
      <c r="A3590" s="565"/>
      <c r="B3590" s="565"/>
      <c r="C3590" s="565"/>
      <c r="D3590" s="978"/>
      <c r="E3590" s="978"/>
      <c r="F3590" s="981"/>
      <c r="G3590" s="981"/>
      <c r="H3590" s="565"/>
      <c r="I3590" s="565"/>
      <c r="J3590" s="565"/>
      <c r="K3590" s="565"/>
      <c r="L3590" s="565"/>
      <c r="M3590" s="565"/>
      <c r="N3590" s="565"/>
      <c r="O3590" s="565"/>
      <c r="P3590" s="565"/>
    </row>
    <row r="3591" spans="1:16" ht="18">
      <c r="A3591" s="565"/>
      <c r="B3591" s="565"/>
      <c r="C3591" s="565"/>
      <c r="D3591" s="978"/>
      <c r="E3591" s="978"/>
      <c r="F3591" s="981"/>
      <c r="G3591" s="981"/>
      <c r="H3591" s="565"/>
      <c r="I3591" s="565"/>
      <c r="J3591" s="565"/>
      <c r="K3591" s="565"/>
      <c r="L3591" s="565"/>
      <c r="M3591" s="565"/>
      <c r="N3591" s="565"/>
      <c r="O3591" s="565"/>
      <c r="P3591" s="565"/>
    </row>
    <row r="3592" spans="1:16" ht="18">
      <c r="A3592" s="565"/>
      <c r="B3592" s="565"/>
      <c r="C3592" s="565"/>
      <c r="D3592" s="978"/>
      <c r="E3592" s="978"/>
      <c r="F3592" s="981"/>
      <c r="G3592" s="981"/>
      <c r="H3592" s="565"/>
      <c r="I3592" s="565"/>
      <c r="J3592" s="565"/>
      <c r="K3592" s="565"/>
      <c r="L3592" s="565"/>
      <c r="M3592" s="565"/>
      <c r="N3592" s="565"/>
      <c r="O3592" s="565"/>
      <c r="P3592" s="565"/>
    </row>
    <row r="3593" spans="1:16" ht="18">
      <c r="A3593" s="565"/>
      <c r="B3593" s="565"/>
      <c r="C3593" s="565"/>
      <c r="D3593" s="978"/>
      <c r="E3593" s="978"/>
      <c r="F3593" s="981"/>
      <c r="G3593" s="981"/>
      <c r="H3593" s="565"/>
      <c r="I3593" s="565"/>
      <c r="J3593" s="565"/>
      <c r="K3593" s="565"/>
      <c r="L3593" s="565"/>
      <c r="M3593" s="565"/>
      <c r="N3593" s="565"/>
      <c r="O3593" s="565"/>
      <c r="P3593" s="565"/>
    </row>
    <row r="3594" spans="1:16" ht="18">
      <c r="A3594" s="565"/>
      <c r="B3594" s="565"/>
      <c r="C3594" s="565"/>
      <c r="D3594" s="978"/>
      <c r="E3594" s="978"/>
      <c r="F3594" s="981"/>
      <c r="G3594" s="981"/>
      <c r="H3594" s="565"/>
      <c r="I3594" s="565"/>
      <c r="J3594" s="565"/>
      <c r="K3594" s="565"/>
      <c r="L3594" s="565"/>
      <c r="M3594" s="565"/>
      <c r="N3594" s="565"/>
      <c r="O3594" s="565"/>
      <c r="P3594" s="565"/>
    </row>
    <row r="3595" spans="1:16" ht="18">
      <c r="A3595" s="565"/>
      <c r="B3595" s="565"/>
      <c r="C3595" s="565"/>
      <c r="D3595" s="978"/>
      <c r="E3595" s="978"/>
      <c r="F3595" s="981"/>
      <c r="G3595" s="981"/>
      <c r="H3595" s="565"/>
      <c r="I3595" s="565"/>
      <c r="J3595" s="565"/>
      <c r="K3595" s="565"/>
      <c r="L3595" s="565"/>
      <c r="M3595" s="565"/>
      <c r="N3595" s="565"/>
      <c r="O3595" s="565"/>
      <c r="P3595" s="565"/>
    </row>
    <row r="3596" spans="1:16" ht="18">
      <c r="A3596" s="565"/>
      <c r="B3596" s="565"/>
      <c r="C3596" s="565"/>
      <c r="D3596" s="978"/>
      <c r="E3596" s="978"/>
      <c r="F3596" s="981"/>
      <c r="G3596" s="981"/>
      <c r="H3596" s="565"/>
      <c r="I3596" s="565"/>
      <c r="J3596" s="565"/>
      <c r="K3596" s="565"/>
      <c r="L3596" s="565"/>
      <c r="M3596" s="565"/>
      <c r="N3596" s="565"/>
      <c r="O3596" s="565"/>
      <c r="P3596" s="565"/>
    </row>
    <row r="3597" spans="1:16" ht="18">
      <c r="A3597" s="565"/>
      <c r="B3597" s="565"/>
      <c r="C3597" s="565"/>
      <c r="D3597" s="978"/>
      <c r="E3597" s="978"/>
      <c r="F3597" s="981"/>
      <c r="G3597" s="981"/>
      <c r="H3597" s="565"/>
      <c r="I3597" s="565"/>
      <c r="J3597" s="565"/>
      <c r="K3597" s="565"/>
      <c r="L3597" s="565"/>
      <c r="M3597" s="565"/>
      <c r="N3597" s="565"/>
      <c r="O3597" s="565"/>
      <c r="P3597" s="565"/>
    </row>
    <row r="3598" spans="1:16" ht="18">
      <c r="A3598" s="565"/>
      <c r="B3598" s="565"/>
      <c r="C3598" s="565"/>
      <c r="D3598" s="978"/>
      <c r="E3598" s="978"/>
      <c r="F3598" s="981"/>
      <c r="G3598" s="981"/>
      <c r="H3598" s="565"/>
      <c r="I3598" s="565"/>
      <c r="J3598" s="565"/>
      <c r="K3598" s="565"/>
      <c r="L3598" s="565"/>
      <c r="M3598" s="565"/>
      <c r="N3598" s="565"/>
      <c r="O3598" s="565"/>
      <c r="P3598" s="565"/>
    </row>
    <row r="3599" spans="1:16" ht="18">
      <c r="A3599" s="565"/>
      <c r="B3599" s="565"/>
      <c r="C3599" s="565"/>
      <c r="D3599" s="978"/>
      <c r="E3599" s="978"/>
      <c r="F3599" s="981"/>
      <c r="G3599" s="981"/>
      <c r="H3599" s="565"/>
      <c r="I3599" s="565"/>
      <c r="J3599" s="565"/>
      <c r="K3599" s="565"/>
      <c r="L3599" s="565"/>
      <c r="M3599" s="565"/>
      <c r="N3599" s="565"/>
      <c r="O3599" s="565"/>
      <c r="P3599" s="565"/>
    </row>
    <row r="3600" spans="1:16" ht="18">
      <c r="A3600" s="565"/>
      <c r="B3600" s="565"/>
      <c r="C3600" s="565"/>
      <c r="D3600" s="978"/>
      <c r="E3600" s="978"/>
      <c r="F3600" s="981"/>
      <c r="G3600" s="981"/>
      <c r="H3600" s="565"/>
      <c r="I3600" s="565"/>
      <c r="J3600" s="565"/>
      <c r="K3600" s="565"/>
      <c r="L3600" s="565"/>
      <c r="M3600" s="565"/>
      <c r="N3600" s="565"/>
      <c r="O3600" s="565"/>
      <c r="P3600" s="565"/>
    </row>
    <row r="3601" spans="1:16" ht="18">
      <c r="A3601" s="565"/>
      <c r="B3601" s="565"/>
      <c r="C3601" s="565"/>
      <c r="D3601" s="978"/>
      <c r="E3601" s="978"/>
      <c r="F3601" s="981"/>
      <c r="G3601" s="981"/>
      <c r="H3601" s="565"/>
      <c r="I3601" s="565"/>
      <c r="J3601" s="565"/>
      <c r="K3601" s="565"/>
      <c r="L3601" s="565"/>
      <c r="M3601" s="565"/>
      <c r="N3601" s="565"/>
      <c r="O3601" s="565"/>
      <c r="P3601" s="565"/>
    </row>
    <row r="3602" spans="1:16" ht="18">
      <c r="A3602" s="565"/>
      <c r="B3602" s="565"/>
      <c r="C3602" s="565"/>
      <c r="D3602" s="978"/>
      <c r="E3602" s="978"/>
      <c r="F3602" s="981"/>
      <c r="G3602" s="981"/>
      <c r="H3602" s="565"/>
      <c r="I3602" s="565"/>
      <c r="J3602" s="565"/>
      <c r="K3602" s="565"/>
      <c r="L3602" s="565"/>
      <c r="M3602" s="565"/>
      <c r="N3602" s="565"/>
      <c r="O3602" s="565"/>
      <c r="P3602" s="565"/>
    </row>
    <row r="3603" spans="1:16" ht="18">
      <c r="A3603" s="565"/>
      <c r="B3603" s="565"/>
      <c r="C3603" s="565"/>
      <c r="D3603" s="978"/>
      <c r="E3603" s="978"/>
      <c r="F3603" s="981"/>
      <c r="G3603" s="981"/>
      <c r="H3603" s="565"/>
      <c r="I3603" s="565"/>
      <c r="J3603" s="565"/>
      <c r="K3603" s="565"/>
      <c r="L3603" s="565"/>
      <c r="M3603" s="565"/>
      <c r="N3603" s="565"/>
      <c r="O3603" s="565"/>
      <c r="P3603" s="565"/>
    </row>
    <row r="3604" spans="1:16" ht="18">
      <c r="A3604" s="565"/>
      <c r="B3604" s="565"/>
      <c r="C3604" s="565"/>
      <c r="D3604" s="978"/>
      <c r="E3604" s="978"/>
      <c r="F3604" s="981"/>
      <c r="G3604" s="981"/>
      <c r="H3604" s="565"/>
      <c r="I3604" s="565"/>
      <c r="J3604" s="565"/>
      <c r="K3604" s="565"/>
      <c r="L3604" s="565"/>
      <c r="M3604" s="565"/>
      <c r="N3604" s="565"/>
      <c r="O3604" s="565"/>
      <c r="P3604" s="565"/>
    </row>
    <row r="3605" spans="1:16" ht="18">
      <c r="A3605" s="565"/>
      <c r="B3605" s="565"/>
      <c r="C3605" s="565"/>
      <c r="D3605" s="978"/>
      <c r="E3605" s="978"/>
      <c r="F3605" s="981"/>
      <c r="G3605" s="981"/>
      <c r="H3605" s="565"/>
      <c r="I3605" s="565"/>
      <c r="J3605" s="565"/>
      <c r="K3605" s="565"/>
      <c r="L3605" s="565"/>
      <c r="M3605" s="565"/>
      <c r="N3605" s="565"/>
      <c r="O3605" s="565"/>
      <c r="P3605" s="565"/>
    </row>
    <row r="3606" spans="1:16" ht="18">
      <c r="A3606" s="565"/>
      <c r="B3606" s="565"/>
      <c r="C3606" s="565"/>
      <c r="D3606" s="978"/>
      <c r="E3606" s="978"/>
      <c r="F3606" s="981"/>
      <c r="G3606" s="981"/>
      <c r="H3606" s="565"/>
      <c r="I3606" s="565"/>
      <c r="J3606" s="565"/>
      <c r="K3606" s="565"/>
      <c r="L3606" s="565"/>
      <c r="M3606" s="565"/>
      <c r="N3606" s="565"/>
      <c r="O3606" s="565"/>
      <c r="P3606" s="565"/>
    </row>
    <row r="3607" spans="1:16" ht="18">
      <c r="A3607" s="565"/>
      <c r="B3607" s="565"/>
      <c r="C3607" s="565"/>
      <c r="D3607" s="978"/>
      <c r="E3607" s="978"/>
      <c r="F3607" s="981"/>
      <c r="G3607" s="981"/>
      <c r="H3607" s="565"/>
      <c r="I3607" s="565"/>
      <c r="J3607" s="565"/>
      <c r="K3607" s="565"/>
      <c r="L3607" s="565"/>
      <c r="M3607" s="565"/>
      <c r="N3607" s="565"/>
      <c r="O3607" s="565"/>
      <c r="P3607" s="565"/>
    </row>
    <row r="3608" spans="1:16" ht="18">
      <c r="A3608" s="565"/>
      <c r="B3608" s="565"/>
      <c r="C3608" s="565"/>
      <c r="D3608" s="978"/>
      <c r="E3608" s="978"/>
      <c r="F3608" s="981"/>
      <c r="G3608" s="981"/>
      <c r="H3608" s="565"/>
      <c r="I3608" s="565"/>
      <c r="J3608" s="565"/>
      <c r="K3608" s="565"/>
      <c r="L3608" s="565"/>
      <c r="M3608" s="565"/>
      <c r="N3608" s="565"/>
      <c r="O3608" s="565"/>
      <c r="P3608" s="565"/>
    </row>
    <row r="3609" spans="1:16" ht="18">
      <c r="A3609" s="565"/>
      <c r="B3609" s="565"/>
      <c r="C3609" s="565"/>
      <c r="D3609" s="978"/>
      <c r="E3609" s="978"/>
      <c r="F3609" s="981"/>
      <c r="G3609" s="981"/>
      <c r="H3609" s="565"/>
      <c r="I3609" s="565"/>
      <c r="J3609" s="565"/>
      <c r="K3609" s="565"/>
      <c r="L3609" s="565"/>
      <c r="M3609" s="565"/>
      <c r="N3609" s="565"/>
      <c r="O3609" s="565"/>
      <c r="P3609" s="565"/>
    </row>
    <row r="3610" spans="1:16" ht="18">
      <c r="A3610" s="565"/>
      <c r="B3610" s="565"/>
      <c r="C3610" s="565"/>
      <c r="D3610" s="978"/>
      <c r="E3610" s="978"/>
      <c r="F3610" s="981"/>
      <c r="G3610" s="981"/>
      <c r="H3610" s="565"/>
      <c r="I3610" s="565"/>
      <c r="J3610" s="565"/>
      <c r="K3610" s="565"/>
      <c r="L3610" s="565"/>
      <c r="M3610" s="565"/>
      <c r="N3610" s="565"/>
      <c r="O3610" s="565"/>
      <c r="P3610" s="565"/>
    </row>
    <row r="3611" spans="1:16" ht="18">
      <c r="A3611" s="565"/>
      <c r="B3611" s="565"/>
      <c r="C3611" s="565"/>
      <c r="D3611" s="978"/>
      <c r="E3611" s="978"/>
      <c r="F3611" s="981"/>
      <c r="G3611" s="981"/>
      <c r="H3611" s="565"/>
      <c r="I3611" s="565"/>
      <c r="J3611" s="565"/>
      <c r="K3611" s="565"/>
      <c r="L3611" s="565"/>
      <c r="M3611" s="565"/>
      <c r="N3611" s="565"/>
      <c r="O3611" s="565"/>
      <c r="P3611" s="565"/>
    </row>
    <row r="3612" spans="1:16" ht="18">
      <c r="A3612" s="565"/>
      <c r="B3612" s="565"/>
      <c r="C3612" s="565"/>
      <c r="D3612" s="978"/>
      <c r="E3612" s="978"/>
      <c r="F3612" s="981"/>
      <c r="G3612" s="981"/>
      <c r="H3612" s="565"/>
      <c r="I3612" s="565"/>
      <c r="J3612" s="565"/>
      <c r="K3612" s="565"/>
      <c r="L3612" s="565"/>
      <c r="M3612" s="565"/>
      <c r="N3612" s="565"/>
      <c r="O3612" s="565"/>
      <c r="P3612" s="565"/>
    </row>
    <row r="3613" spans="1:16" ht="18">
      <c r="A3613" s="565"/>
      <c r="B3613" s="565"/>
      <c r="C3613" s="565"/>
      <c r="D3613" s="978"/>
      <c r="E3613" s="978"/>
      <c r="F3613" s="981"/>
      <c r="G3613" s="981"/>
      <c r="H3613" s="565"/>
      <c r="I3613" s="565"/>
      <c r="J3613" s="565"/>
      <c r="K3613" s="565"/>
      <c r="L3613" s="565"/>
      <c r="M3613" s="565"/>
      <c r="N3613" s="565"/>
      <c r="O3613" s="565"/>
      <c r="P3613" s="565"/>
    </row>
    <row r="3614" spans="1:16" ht="18">
      <c r="A3614" s="565"/>
      <c r="B3614" s="565"/>
      <c r="C3614" s="565"/>
      <c r="D3614" s="978"/>
      <c r="E3614" s="978"/>
      <c r="F3614" s="981"/>
      <c r="G3614" s="981"/>
      <c r="H3614" s="565"/>
      <c r="I3614" s="565"/>
      <c r="J3614" s="565"/>
      <c r="K3614" s="565"/>
      <c r="L3614" s="565"/>
      <c r="M3614" s="565"/>
      <c r="N3614" s="565"/>
      <c r="O3614" s="565"/>
      <c r="P3614" s="565"/>
    </row>
    <row r="3615" spans="1:16" ht="18">
      <c r="A3615" s="565"/>
      <c r="B3615" s="565"/>
      <c r="C3615" s="565"/>
      <c r="D3615" s="978"/>
      <c r="E3615" s="978"/>
      <c r="F3615" s="981"/>
      <c r="G3615" s="981"/>
      <c r="H3615" s="565"/>
      <c r="I3615" s="565"/>
      <c r="J3615" s="565"/>
      <c r="K3615" s="565"/>
      <c r="L3615" s="565"/>
      <c r="M3615" s="565"/>
      <c r="N3615" s="565"/>
      <c r="O3615" s="565"/>
      <c r="P3615" s="565"/>
    </row>
    <row r="3616" spans="1:16" ht="18">
      <c r="A3616" s="565"/>
      <c r="B3616" s="565"/>
      <c r="C3616" s="565"/>
      <c r="D3616" s="978"/>
      <c r="E3616" s="978"/>
      <c r="F3616" s="981"/>
      <c r="G3616" s="981"/>
      <c r="H3616" s="565"/>
      <c r="I3616" s="565"/>
      <c r="J3616" s="565"/>
      <c r="K3616" s="565"/>
      <c r="L3616" s="565"/>
      <c r="M3616" s="565"/>
      <c r="N3616" s="565"/>
      <c r="O3616" s="565"/>
      <c r="P3616" s="565"/>
    </row>
    <row r="3617" spans="1:16" ht="18">
      <c r="A3617" s="565"/>
      <c r="B3617" s="565"/>
      <c r="C3617" s="565"/>
      <c r="D3617" s="978"/>
      <c r="E3617" s="978"/>
      <c r="F3617" s="981"/>
      <c r="G3617" s="981"/>
      <c r="H3617" s="565"/>
      <c r="I3617" s="565"/>
      <c r="J3617" s="565"/>
      <c r="K3617" s="565"/>
      <c r="L3617" s="565"/>
      <c r="M3617" s="565"/>
      <c r="N3617" s="565"/>
      <c r="O3617" s="565"/>
      <c r="P3617" s="565"/>
    </row>
    <row r="3618" spans="1:16" ht="18">
      <c r="A3618" s="565"/>
      <c r="B3618" s="565"/>
      <c r="C3618" s="565"/>
      <c r="D3618" s="978"/>
      <c r="E3618" s="978"/>
      <c r="F3618" s="981"/>
      <c r="G3618" s="981"/>
      <c r="H3618" s="565"/>
      <c r="I3618" s="565"/>
      <c r="J3618" s="565"/>
      <c r="K3618" s="565"/>
      <c r="L3618" s="565"/>
      <c r="M3618" s="565"/>
      <c r="N3618" s="565"/>
      <c r="O3618" s="565"/>
      <c r="P3618" s="565"/>
    </row>
    <row r="3619" spans="1:16" ht="18">
      <c r="A3619" s="565"/>
      <c r="B3619" s="565"/>
      <c r="C3619" s="565"/>
      <c r="D3619" s="978"/>
      <c r="E3619" s="978"/>
      <c r="F3619" s="981"/>
      <c r="G3619" s="981"/>
      <c r="H3619" s="565"/>
      <c r="I3619" s="565"/>
      <c r="J3619" s="565"/>
      <c r="K3619" s="565"/>
      <c r="L3619" s="565"/>
      <c r="M3619" s="565"/>
      <c r="N3619" s="565"/>
      <c r="O3619" s="565"/>
      <c r="P3619" s="565"/>
    </row>
    <row r="3620" spans="1:16" ht="18">
      <c r="A3620" s="565"/>
      <c r="B3620" s="565"/>
      <c r="C3620" s="565"/>
      <c r="D3620" s="978"/>
      <c r="E3620" s="978"/>
      <c r="F3620" s="981"/>
      <c r="G3620" s="981"/>
      <c r="H3620" s="565"/>
      <c r="I3620" s="565"/>
      <c r="J3620" s="565"/>
      <c r="K3620" s="565"/>
      <c r="L3620" s="565"/>
      <c r="M3620" s="565"/>
      <c r="N3620" s="565"/>
      <c r="O3620" s="565"/>
      <c r="P3620" s="565"/>
    </row>
    <row r="3621" spans="1:16" ht="18">
      <c r="A3621" s="565"/>
      <c r="B3621" s="565"/>
      <c r="C3621" s="565"/>
      <c r="D3621" s="978"/>
      <c r="E3621" s="978"/>
      <c r="F3621" s="981"/>
      <c r="G3621" s="981"/>
      <c r="H3621" s="565"/>
      <c r="I3621" s="565"/>
      <c r="J3621" s="565"/>
      <c r="K3621" s="565"/>
      <c r="L3621" s="565"/>
      <c r="M3621" s="565"/>
      <c r="N3621" s="565"/>
      <c r="O3621" s="565"/>
      <c r="P3621" s="565"/>
    </row>
    <row r="3622" spans="1:16" ht="18">
      <c r="A3622" s="565"/>
      <c r="B3622" s="565"/>
      <c r="C3622" s="565"/>
      <c r="D3622" s="978"/>
      <c r="E3622" s="978"/>
      <c r="F3622" s="981"/>
      <c r="G3622" s="981"/>
      <c r="H3622" s="565"/>
      <c r="I3622" s="565"/>
      <c r="J3622" s="565"/>
      <c r="K3622" s="565"/>
      <c r="L3622" s="565"/>
      <c r="M3622" s="565"/>
      <c r="N3622" s="565"/>
      <c r="O3622" s="565"/>
      <c r="P3622" s="565"/>
    </row>
    <row r="3623" spans="1:16" ht="18">
      <c r="A3623" s="565"/>
      <c r="B3623" s="565"/>
      <c r="C3623" s="565"/>
      <c r="D3623" s="978"/>
      <c r="E3623" s="978"/>
      <c r="F3623" s="981"/>
      <c r="G3623" s="981"/>
      <c r="H3623" s="565"/>
      <c r="I3623" s="565"/>
      <c r="J3623" s="565"/>
      <c r="K3623" s="565"/>
      <c r="L3623" s="565"/>
      <c r="M3623" s="565"/>
      <c r="N3623" s="565"/>
      <c r="O3623" s="565"/>
      <c r="P3623" s="565"/>
    </row>
    <row r="3624" spans="1:16" ht="18">
      <c r="A3624" s="565"/>
      <c r="B3624" s="565"/>
      <c r="C3624" s="565"/>
      <c r="D3624" s="978"/>
      <c r="E3624" s="978"/>
      <c r="F3624" s="981"/>
      <c r="G3624" s="981"/>
      <c r="H3624" s="565"/>
      <c r="I3624" s="565"/>
      <c r="J3624" s="565"/>
      <c r="K3624" s="565"/>
      <c r="L3624" s="565"/>
      <c r="M3624" s="565"/>
      <c r="N3624" s="565"/>
      <c r="O3624" s="565"/>
      <c r="P3624" s="565"/>
    </row>
    <row r="3625" spans="1:16" ht="18">
      <c r="A3625" s="565"/>
      <c r="B3625" s="565"/>
      <c r="C3625" s="565"/>
      <c r="D3625" s="978"/>
      <c r="E3625" s="978"/>
      <c r="F3625" s="981"/>
      <c r="G3625" s="981"/>
      <c r="H3625" s="565"/>
      <c r="I3625" s="565"/>
      <c r="J3625" s="565"/>
      <c r="K3625" s="565"/>
      <c r="L3625" s="565"/>
      <c r="M3625" s="565"/>
      <c r="N3625" s="565"/>
      <c r="O3625" s="565"/>
      <c r="P3625" s="565"/>
    </row>
    <row r="3626" spans="1:16" ht="18">
      <c r="A3626" s="565"/>
      <c r="B3626" s="565"/>
      <c r="C3626" s="565"/>
      <c r="D3626" s="978"/>
      <c r="E3626" s="978"/>
      <c r="F3626" s="981"/>
      <c r="G3626" s="981"/>
      <c r="H3626" s="565"/>
      <c r="I3626" s="565"/>
      <c r="J3626" s="565"/>
      <c r="K3626" s="565"/>
      <c r="L3626" s="565"/>
      <c r="M3626" s="565"/>
      <c r="N3626" s="565"/>
      <c r="O3626" s="565"/>
      <c r="P3626" s="565"/>
    </row>
    <row r="3627" spans="1:16" ht="18">
      <c r="A3627" s="565"/>
      <c r="B3627" s="565"/>
      <c r="C3627" s="565"/>
      <c r="D3627" s="978"/>
      <c r="E3627" s="978"/>
      <c r="F3627" s="981"/>
      <c r="G3627" s="981"/>
      <c r="H3627" s="565"/>
      <c r="I3627" s="565"/>
      <c r="J3627" s="565"/>
      <c r="K3627" s="565"/>
      <c r="L3627" s="565"/>
      <c r="M3627" s="565"/>
      <c r="N3627" s="565"/>
      <c r="O3627" s="565"/>
      <c r="P3627" s="565"/>
    </row>
    <row r="3628" spans="1:16" ht="18">
      <c r="A3628" s="565"/>
      <c r="B3628" s="565"/>
      <c r="C3628" s="565"/>
      <c r="D3628" s="978"/>
      <c r="E3628" s="978"/>
      <c r="F3628" s="981"/>
      <c r="G3628" s="981"/>
      <c r="H3628" s="565"/>
      <c r="I3628" s="565"/>
      <c r="J3628" s="565"/>
      <c r="K3628" s="565"/>
      <c r="L3628" s="565"/>
      <c r="M3628" s="565"/>
      <c r="N3628" s="565"/>
      <c r="O3628" s="565"/>
      <c r="P3628" s="565"/>
    </row>
    <row r="3629" spans="1:16" ht="18">
      <c r="A3629" s="565"/>
      <c r="B3629" s="565"/>
      <c r="C3629" s="565"/>
      <c r="D3629" s="978"/>
      <c r="E3629" s="978"/>
      <c r="F3629" s="981"/>
      <c r="G3629" s="981"/>
      <c r="H3629" s="565"/>
      <c r="I3629" s="565"/>
      <c r="J3629" s="565"/>
      <c r="K3629" s="565"/>
      <c r="L3629" s="565"/>
      <c r="M3629" s="565"/>
      <c r="N3629" s="565"/>
      <c r="O3629" s="565"/>
      <c r="P3629" s="565"/>
    </row>
    <row r="3630" spans="1:16" ht="18">
      <c r="A3630" s="565"/>
      <c r="B3630" s="565"/>
      <c r="C3630" s="565"/>
      <c r="D3630" s="978"/>
      <c r="E3630" s="978"/>
      <c r="F3630" s="981"/>
      <c r="G3630" s="981"/>
      <c r="H3630" s="565"/>
      <c r="I3630" s="565"/>
      <c r="J3630" s="565"/>
      <c r="K3630" s="565"/>
      <c r="L3630" s="565"/>
      <c r="M3630" s="565"/>
      <c r="N3630" s="565"/>
      <c r="O3630" s="565"/>
      <c r="P3630" s="565"/>
    </row>
    <row r="3631" spans="1:16" ht="18">
      <c r="A3631" s="565"/>
      <c r="B3631" s="565"/>
      <c r="C3631" s="565"/>
      <c r="D3631" s="978"/>
      <c r="E3631" s="978"/>
      <c r="F3631" s="981"/>
      <c r="G3631" s="981"/>
      <c r="H3631" s="565"/>
      <c r="I3631" s="565"/>
      <c r="J3631" s="565"/>
      <c r="K3631" s="565"/>
      <c r="L3631" s="565"/>
      <c r="M3631" s="565"/>
      <c r="N3631" s="565"/>
      <c r="O3631" s="565"/>
      <c r="P3631" s="565"/>
    </row>
    <row r="3632" spans="1:16" ht="18">
      <c r="A3632" s="565"/>
      <c r="B3632" s="565"/>
      <c r="C3632" s="565"/>
      <c r="D3632" s="978"/>
      <c r="E3632" s="978"/>
      <c r="F3632" s="981"/>
      <c r="G3632" s="981"/>
      <c r="H3632" s="565"/>
      <c r="I3632" s="565"/>
      <c r="J3632" s="565"/>
      <c r="K3632" s="565"/>
      <c r="L3632" s="565"/>
      <c r="M3632" s="565"/>
      <c r="N3632" s="565"/>
      <c r="O3632" s="565"/>
      <c r="P3632" s="565"/>
    </row>
    <row r="3633" spans="1:16" ht="18">
      <c r="A3633" s="565"/>
      <c r="B3633" s="565"/>
      <c r="C3633" s="565"/>
      <c r="D3633" s="978"/>
      <c r="E3633" s="978"/>
      <c r="F3633" s="981"/>
      <c r="G3633" s="981"/>
      <c r="H3633" s="565"/>
      <c r="I3633" s="565"/>
      <c r="J3633" s="565"/>
      <c r="K3633" s="565"/>
      <c r="L3633" s="565"/>
      <c r="M3633" s="565"/>
      <c r="N3633" s="565"/>
      <c r="O3633" s="565"/>
      <c r="P3633" s="565"/>
    </row>
    <row r="3634" spans="1:16" ht="18">
      <c r="A3634" s="565"/>
      <c r="B3634" s="565"/>
      <c r="C3634" s="565"/>
      <c r="D3634" s="978"/>
      <c r="E3634" s="978"/>
      <c r="F3634" s="981"/>
      <c r="G3634" s="981"/>
      <c r="H3634" s="565"/>
      <c r="I3634" s="565"/>
      <c r="J3634" s="565"/>
      <c r="K3634" s="565"/>
      <c r="L3634" s="565"/>
      <c r="M3634" s="565"/>
      <c r="N3634" s="565"/>
      <c r="O3634" s="565"/>
      <c r="P3634" s="565"/>
    </row>
    <row r="3635" spans="1:16" ht="18">
      <c r="A3635" s="565"/>
      <c r="B3635" s="565"/>
      <c r="C3635" s="565"/>
      <c r="D3635" s="978"/>
      <c r="E3635" s="978"/>
      <c r="F3635" s="981"/>
      <c r="G3635" s="981"/>
      <c r="H3635" s="565"/>
      <c r="I3635" s="565"/>
      <c r="J3635" s="565"/>
      <c r="K3635" s="565"/>
      <c r="L3635" s="565"/>
      <c r="M3635" s="565"/>
      <c r="N3635" s="565"/>
      <c r="O3635" s="565"/>
      <c r="P3635" s="565"/>
    </row>
    <row r="3636" spans="1:16" ht="18">
      <c r="A3636" s="565"/>
      <c r="B3636" s="565"/>
      <c r="C3636" s="565"/>
      <c r="D3636" s="978"/>
      <c r="E3636" s="978"/>
      <c r="F3636" s="981"/>
      <c r="G3636" s="981"/>
      <c r="H3636" s="565"/>
      <c r="I3636" s="565"/>
      <c r="J3636" s="565"/>
      <c r="K3636" s="565"/>
      <c r="L3636" s="565"/>
      <c r="M3636" s="565"/>
      <c r="N3636" s="565"/>
      <c r="O3636" s="565"/>
      <c r="P3636" s="565"/>
    </row>
    <row r="3637" spans="1:16" ht="18">
      <c r="A3637" s="565"/>
      <c r="B3637" s="565"/>
      <c r="C3637" s="565"/>
      <c r="D3637" s="978"/>
      <c r="E3637" s="978"/>
      <c r="F3637" s="981"/>
      <c r="G3637" s="981"/>
      <c r="H3637" s="565"/>
      <c r="I3637" s="565"/>
      <c r="J3637" s="565"/>
      <c r="K3637" s="565"/>
      <c r="L3637" s="565"/>
      <c r="M3637" s="565"/>
      <c r="N3637" s="565"/>
      <c r="O3637" s="565"/>
      <c r="P3637" s="565"/>
    </row>
    <row r="3638" spans="1:16" ht="18">
      <c r="A3638" s="565"/>
      <c r="B3638" s="565"/>
      <c r="C3638" s="565"/>
      <c r="D3638" s="978"/>
      <c r="E3638" s="978"/>
      <c r="F3638" s="981"/>
      <c r="G3638" s="981"/>
      <c r="H3638" s="565"/>
      <c r="I3638" s="565"/>
      <c r="J3638" s="565"/>
      <c r="K3638" s="565"/>
      <c r="L3638" s="565"/>
      <c r="M3638" s="565"/>
      <c r="N3638" s="565"/>
      <c r="O3638" s="565"/>
      <c r="P3638" s="565"/>
    </row>
    <row r="3639" spans="1:16" ht="18">
      <c r="A3639" s="565"/>
      <c r="B3639" s="565"/>
      <c r="C3639" s="565"/>
      <c r="D3639" s="978"/>
      <c r="E3639" s="978"/>
      <c r="F3639" s="981"/>
      <c r="G3639" s="981"/>
      <c r="H3639" s="565"/>
      <c r="I3639" s="565"/>
      <c r="J3639" s="565"/>
      <c r="K3639" s="565"/>
      <c r="L3639" s="565"/>
      <c r="M3639" s="565"/>
      <c r="N3639" s="565"/>
      <c r="O3639" s="565"/>
      <c r="P3639" s="565"/>
    </row>
    <row r="3640" spans="1:16" ht="18">
      <c r="A3640" s="565"/>
      <c r="B3640" s="565"/>
      <c r="C3640" s="565"/>
      <c r="D3640" s="978"/>
      <c r="E3640" s="978"/>
      <c r="F3640" s="981"/>
      <c r="G3640" s="981"/>
      <c r="H3640" s="565"/>
      <c r="I3640" s="565"/>
      <c r="J3640" s="565"/>
      <c r="K3640" s="565"/>
      <c r="L3640" s="565"/>
      <c r="M3640" s="565"/>
      <c r="N3640" s="565"/>
      <c r="O3640" s="565"/>
      <c r="P3640" s="565"/>
    </row>
    <row r="3641" spans="1:16" ht="18">
      <c r="A3641" s="565"/>
      <c r="B3641" s="565"/>
      <c r="C3641" s="565"/>
      <c r="D3641" s="978"/>
      <c r="E3641" s="978"/>
      <c r="F3641" s="981"/>
      <c r="G3641" s="981"/>
      <c r="H3641" s="565"/>
      <c r="I3641" s="565"/>
      <c r="J3641" s="565"/>
      <c r="K3641" s="565"/>
      <c r="L3641" s="565"/>
      <c r="M3641" s="565"/>
      <c r="N3641" s="565"/>
      <c r="O3641" s="565"/>
      <c r="P3641" s="565"/>
    </row>
    <row r="3642" spans="1:16" ht="18">
      <c r="A3642" s="565"/>
      <c r="B3642" s="565"/>
      <c r="C3642" s="565"/>
      <c r="D3642" s="978"/>
      <c r="E3642" s="978"/>
      <c r="F3642" s="981"/>
      <c r="G3642" s="981"/>
      <c r="H3642" s="565"/>
      <c r="I3642" s="565"/>
      <c r="J3642" s="565"/>
      <c r="K3642" s="565"/>
      <c r="L3642" s="565"/>
      <c r="M3642" s="565"/>
      <c r="N3642" s="565"/>
      <c r="O3642" s="565"/>
      <c r="P3642" s="565"/>
    </row>
    <row r="3643" spans="1:16" ht="18">
      <c r="A3643" s="565"/>
      <c r="B3643" s="565"/>
      <c r="C3643" s="565"/>
      <c r="D3643" s="978"/>
      <c r="E3643" s="978"/>
      <c r="F3643" s="981"/>
      <c r="G3643" s="981"/>
      <c r="H3643" s="565"/>
      <c r="I3643" s="565"/>
      <c r="J3643" s="565"/>
      <c r="K3643" s="565"/>
      <c r="L3643" s="565"/>
      <c r="M3643" s="565"/>
      <c r="N3643" s="565"/>
      <c r="O3643" s="565"/>
      <c r="P3643" s="565"/>
    </row>
    <row r="3644" spans="1:16" ht="18">
      <c r="A3644" s="565"/>
      <c r="B3644" s="565"/>
      <c r="C3644" s="565"/>
      <c r="D3644" s="978"/>
      <c r="E3644" s="978"/>
      <c r="F3644" s="981"/>
      <c r="G3644" s="981"/>
      <c r="H3644" s="565"/>
      <c r="I3644" s="565"/>
      <c r="J3644" s="565"/>
      <c r="K3644" s="565"/>
      <c r="L3644" s="565"/>
      <c r="M3644" s="565"/>
      <c r="N3644" s="565"/>
      <c r="O3644" s="565"/>
      <c r="P3644" s="565"/>
    </row>
    <row r="3645" spans="1:16" ht="18">
      <c r="A3645" s="565"/>
      <c r="B3645" s="565"/>
      <c r="C3645" s="565"/>
      <c r="D3645" s="978"/>
      <c r="E3645" s="978"/>
      <c r="F3645" s="981"/>
      <c r="G3645" s="981"/>
      <c r="H3645" s="565"/>
      <c r="I3645" s="565"/>
      <c r="J3645" s="565"/>
      <c r="K3645" s="565"/>
      <c r="L3645" s="565"/>
      <c r="M3645" s="565"/>
      <c r="N3645" s="565"/>
      <c r="O3645" s="565"/>
      <c r="P3645" s="565"/>
    </row>
    <row r="3646" spans="1:16" ht="18">
      <c r="A3646" s="565"/>
      <c r="B3646" s="565"/>
      <c r="C3646" s="565"/>
      <c r="D3646" s="978"/>
      <c r="E3646" s="978"/>
      <c r="F3646" s="981"/>
      <c r="G3646" s="981"/>
      <c r="H3646" s="565"/>
      <c r="I3646" s="565"/>
      <c r="J3646" s="565"/>
      <c r="K3646" s="565"/>
      <c r="L3646" s="565"/>
      <c r="M3646" s="565"/>
      <c r="N3646" s="565"/>
      <c r="O3646" s="565"/>
      <c r="P3646" s="565"/>
    </row>
    <row r="3647" spans="1:16" ht="18">
      <c r="A3647" s="565"/>
      <c r="B3647" s="565"/>
      <c r="C3647" s="565"/>
      <c r="D3647" s="978"/>
      <c r="E3647" s="978"/>
      <c r="F3647" s="981"/>
      <c r="G3647" s="981"/>
      <c r="H3647" s="565"/>
      <c r="I3647" s="565"/>
      <c r="J3647" s="565"/>
      <c r="K3647" s="565"/>
      <c r="L3647" s="565"/>
      <c r="M3647" s="565"/>
      <c r="N3647" s="565"/>
      <c r="O3647" s="565"/>
      <c r="P3647" s="565"/>
    </row>
    <row r="3648" spans="1:16" ht="18">
      <c r="A3648" s="565"/>
      <c r="B3648" s="565"/>
      <c r="C3648" s="565"/>
      <c r="D3648" s="978"/>
      <c r="E3648" s="978"/>
      <c r="F3648" s="981"/>
      <c r="G3648" s="981"/>
      <c r="H3648" s="565"/>
      <c r="I3648" s="565"/>
      <c r="J3648" s="565"/>
      <c r="K3648" s="565"/>
      <c r="L3648" s="565"/>
      <c r="M3648" s="565"/>
      <c r="N3648" s="565"/>
      <c r="O3648" s="565"/>
      <c r="P3648" s="565"/>
    </row>
    <row r="3649" spans="1:16" ht="18">
      <c r="A3649" s="565"/>
      <c r="B3649" s="565"/>
      <c r="C3649" s="565"/>
      <c r="D3649" s="978"/>
      <c r="E3649" s="978"/>
      <c r="F3649" s="981"/>
      <c r="G3649" s="981"/>
      <c r="H3649" s="565"/>
      <c r="I3649" s="565"/>
      <c r="J3649" s="565"/>
      <c r="K3649" s="565"/>
      <c r="L3649" s="565"/>
      <c r="M3649" s="565"/>
      <c r="N3649" s="565"/>
      <c r="O3649" s="565"/>
      <c r="P3649" s="565"/>
    </row>
    <row r="3650" spans="1:16" ht="18">
      <c r="A3650" s="565"/>
      <c r="B3650" s="565"/>
      <c r="C3650" s="565"/>
      <c r="D3650" s="978"/>
      <c r="E3650" s="978"/>
      <c r="F3650" s="981"/>
      <c r="G3650" s="981"/>
      <c r="H3650" s="565"/>
      <c r="I3650" s="565"/>
      <c r="J3650" s="565"/>
      <c r="K3650" s="565"/>
      <c r="L3650" s="565"/>
      <c r="M3650" s="565"/>
      <c r="N3650" s="565"/>
      <c r="O3650" s="565"/>
      <c r="P3650" s="565"/>
    </row>
    <row r="3651" spans="1:16" ht="18">
      <c r="A3651" s="565"/>
      <c r="B3651" s="565"/>
      <c r="C3651" s="565"/>
      <c r="D3651" s="978"/>
      <c r="E3651" s="978"/>
      <c r="F3651" s="981"/>
      <c r="G3651" s="981"/>
      <c r="H3651" s="565"/>
      <c r="I3651" s="565"/>
      <c r="J3651" s="565"/>
      <c r="K3651" s="565"/>
      <c r="L3651" s="565"/>
      <c r="M3651" s="565"/>
      <c r="N3651" s="565"/>
      <c r="O3651" s="565"/>
      <c r="P3651" s="565"/>
    </row>
    <row r="3652" spans="1:16" ht="18">
      <c r="A3652" s="565"/>
      <c r="B3652" s="565"/>
      <c r="C3652" s="565"/>
      <c r="D3652" s="978"/>
      <c r="E3652" s="978"/>
      <c r="F3652" s="981"/>
      <c r="G3652" s="981"/>
      <c r="H3652" s="565"/>
      <c r="I3652" s="565"/>
      <c r="J3652" s="565"/>
      <c r="K3652" s="565"/>
      <c r="L3652" s="565"/>
      <c r="M3652" s="565"/>
      <c r="N3652" s="565"/>
      <c r="O3652" s="565"/>
      <c r="P3652" s="565"/>
    </row>
    <row r="3653" spans="1:16" ht="18">
      <c r="A3653" s="565"/>
      <c r="B3653" s="565"/>
      <c r="C3653" s="565"/>
      <c r="D3653" s="978"/>
      <c r="E3653" s="978"/>
      <c r="F3653" s="981"/>
      <c r="G3653" s="981"/>
      <c r="H3653" s="565"/>
      <c r="I3653" s="565"/>
      <c r="J3653" s="565"/>
      <c r="K3653" s="565"/>
      <c r="L3653" s="565"/>
      <c r="M3653" s="565"/>
      <c r="N3653" s="565"/>
      <c r="O3653" s="565"/>
      <c r="P3653" s="565"/>
    </row>
    <row r="3654" spans="1:16" ht="18">
      <c r="A3654" s="565"/>
      <c r="B3654" s="565"/>
      <c r="C3654" s="565"/>
      <c r="D3654" s="978"/>
      <c r="E3654" s="978"/>
      <c r="F3654" s="981"/>
      <c r="G3654" s="981"/>
      <c r="H3654" s="565"/>
      <c r="I3654" s="565"/>
      <c r="J3654" s="565"/>
      <c r="K3654" s="565"/>
      <c r="L3654" s="565"/>
      <c r="M3654" s="565"/>
      <c r="N3654" s="565"/>
      <c r="O3654" s="565"/>
      <c r="P3654" s="565"/>
    </row>
    <row r="3655" spans="1:16" ht="18">
      <c r="A3655" s="565"/>
      <c r="B3655" s="565"/>
      <c r="C3655" s="565"/>
      <c r="D3655" s="978"/>
      <c r="E3655" s="978"/>
      <c r="F3655" s="981"/>
      <c r="G3655" s="981"/>
      <c r="H3655" s="565"/>
      <c r="I3655" s="565"/>
      <c r="J3655" s="565"/>
      <c r="K3655" s="565"/>
      <c r="L3655" s="565"/>
      <c r="M3655" s="565"/>
      <c r="N3655" s="565"/>
      <c r="O3655" s="565"/>
      <c r="P3655" s="565"/>
    </row>
    <row r="3656" spans="1:16" ht="18">
      <c r="A3656" s="565"/>
      <c r="B3656" s="565"/>
      <c r="C3656" s="565"/>
      <c r="D3656" s="978"/>
      <c r="E3656" s="978"/>
      <c r="F3656" s="981"/>
      <c r="G3656" s="981"/>
      <c r="H3656" s="565"/>
      <c r="I3656" s="565"/>
      <c r="J3656" s="565"/>
      <c r="K3656" s="565"/>
      <c r="L3656" s="565"/>
      <c r="M3656" s="565"/>
      <c r="N3656" s="565"/>
      <c r="O3656" s="565"/>
      <c r="P3656" s="565"/>
    </row>
    <row r="3657" spans="1:16" ht="18">
      <c r="A3657" s="565"/>
      <c r="B3657" s="565"/>
      <c r="C3657" s="565"/>
      <c r="D3657" s="978"/>
      <c r="E3657" s="978"/>
      <c r="F3657" s="981"/>
      <c r="G3657" s="981"/>
      <c r="H3657" s="565"/>
      <c r="I3657" s="565"/>
      <c r="J3657" s="565"/>
      <c r="K3657" s="565"/>
      <c r="L3657" s="565"/>
      <c r="M3657" s="565"/>
      <c r="N3657" s="565"/>
      <c r="O3657" s="565"/>
      <c r="P3657" s="565"/>
    </row>
    <row r="3658" spans="1:16" ht="18">
      <c r="A3658" s="565"/>
      <c r="B3658" s="565"/>
      <c r="C3658" s="565"/>
      <c r="D3658" s="978"/>
      <c r="E3658" s="978"/>
      <c r="F3658" s="981"/>
      <c r="G3658" s="981"/>
      <c r="H3658" s="565"/>
      <c r="I3658" s="565"/>
      <c r="J3658" s="565"/>
      <c r="K3658" s="565"/>
      <c r="L3658" s="565"/>
      <c r="M3658" s="565"/>
      <c r="N3658" s="565"/>
      <c r="O3658" s="565"/>
      <c r="P3658" s="565"/>
    </row>
    <row r="3659" spans="1:16" ht="18">
      <c r="A3659" s="565"/>
      <c r="B3659" s="565"/>
      <c r="C3659" s="565"/>
      <c r="D3659" s="978"/>
      <c r="E3659" s="978"/>
      <c r="F3659" s="981"/>
      <c r="G3659" s="981"/>
      <c r="H3659" s="565"/>
      <c r="I3659" s="565"/>
      <c r="J3659" s="565"/>
      <c r="K3659" s="565"/>
      <c r="L3659" s="565"/>
      <c r="M3659" s="565"/>
      <c r="N3659" s="565"/>
      <c r="O3659" s="565"/>
      <c r="P3659" s="565"/>
    </row>
    <row r="3660" spans="1:16" ht="18">
      <c r="A3660" s="565"/>
      <c r="B3660" s="565"/>
      <c r="C3660" s="565"/>
      <c r="D3660" s="978"/>
      <c r="E3660" s="978"/>
      <c r="F3660" s="981"/>
      <c r="G3660" s="981"/>
      <c r="H3660" s="565"/>
      <c r="I3660" s="565"/>
      <c r="J3660" s="565"/>
      <c r="K3660" s="565"/>
      <c r="L3660" s="565"/>
      <c r="M3660" s="565"/>
      <c r="N3660" s="565"/>
      <c r="O3660" s="565"/>
      <c r="P3660" s="565"/>
    </row>
    <row r="3661" spans="1:16" ht="18">
      <c r="A3661" s="565"/>
      <c r="B3661" s="565"/>
      <c r="C3661" s="565"/>
      <c r="D3661" s="978"/>
      <c r="E3661" s="978"/>
      <c r="F3661" s="981"/>
      <c r="G3661" s="981"/>
      <c r="H3661" s="565"/>
      <c r="I3661" s="565"/>
      <c r="J3661" s="565"/>
      <c r="K3661" s="565"/>
      <c r="L3661" s="565"/>
      <c r="M3661" s="565"/>
      <c r="N3661" s="565"/>
      <c r="O3661" s="565"/>
      <c r="P3661" s="565"/>
    </row>
    <row r="3662" spans="1:16" ht="18">
      <c r="A3662" s="565"/>
      <c r="B3662" s="565"/>
      <c r="C3662" s="565"/>
      <c r="D3662" s="978"/>
      <c r="E3662" s="978"/>
      <c r="F3662" s="981"/>
      <c r="G3662" s="981"/>
      <c r="H3662" s="565"/>
      <c r="I3662" s="565"/>
      <c r="J3662" s="565"/>
      <c r="K3662" s="565"/>
      <c r="L3662" s="565"/>
      <c r="M3662" s="565"/>
      <c r="N3662" s="565"/>
      <c r="O3662" s="565"/>
      <c r="P3662" s="565"/>
    </row>
    <row r="3663" spans="1:16" ht="18">
      <c r="A3663" s="565"/>
      <c r="B3663" s="565"/>
      <c r="C3663" s="565"/>
      <c r="D3663" s="978"/>
      <c r="E3663" s="978"/>
      <c r="F3663" s="981"/>
      <c r="G3663" s="981"/>
      <c r="H3663" s="565"/>
      <c r="I3663" s="565"/>
      <c r="J3663" s="565"/>
      <c r="K3663" s="565"/>
      <c r="L3663" s="565"/>
      <c r="M3663" s="565"/>
      <c r="N3663" s="565"/>
      <c r="O3663" s="565"/>
      <c r="P3663" s="565"/>
    </row>
    <row r="3664" spans="1:16" ht="18">
      <c r="A3664" s="565"/>
      <c r="B3664" s="565"/>
      <c r="C3664" s="565"/>
      <c r="D3664" s="978"/>
      <c r="E3664" s="978"/>
      <c r="F3664" s="981"/>
      <c r="G3664" s="981"/>
      <c r="H3664" s="565"/>
      <c r="I3664" s="565"/>
      <c r="J3664" s="565"/>
      <c r="K3664" s="565"/>
      <c r="L3664" s="565"/>
      <c r="M3664" s="565"/>
      <c r="N3664" s="565"/>
      <c r="O3664" s="565"/>
      <c r="P3664" s="565"/>
    </row>
    <row r="3665" spans="1:16" ht="18">
      <c r="A3665" s="565"/>
      <c r="B3665" s="565"/>
      <c r="C3665" s="565"/>
      <c r="D3665" s="978"/>
      <c r="E3665" s="978"/>
      <c r="F3665" s="981"/>
      <c r="G3665" s="981"/>
      <c r="H3665" s="565"/>
      <c r="I3665" s="565"/>
      <c r="J3665" s="565"/>
      <c r="K3665" s="565"/>
      <c r="L3665" s="565"/>
      <c r="M3665" s="565"/>
      <c r="N3665" s="565"/>
      <c r="O3665" s="565"/>
      <c r="P3665" s="565"/>
    </row>
    <row r="3666" spans="1:16" ht="18">
      <c r="A3666" s="565"/>
      <c r="B3666" s="565"/>
      <c r="C3666" s="565"/>
      <c r="D3666" s="978"/>
      <c r="E3666" s="978"/>
      <c r="F3666" s="981"/>
      <c r="G3666" s="981"/>
      <c r="H3666" s="565"/>
      <c r="I3666" s="565"/>
      <c r="J3666" s="565"/>
      <c r="K3666" s="565"/>
      <c r="L3666" s="565"/>
      <c r="M3666" s="565"/>
      <c r="N3666" s="565"/>
      <c r="O3666" s="565"/>
      <c r="P3666" s="565"/>
    </row>
    <row r="3667" spans="1:16" ht="18">
      <c r="A3667" s="565"/>
      <c r="B3667" s="565"/>
      <c r="C3667" s="565"/>
      <c r="D3667" s="978"/>
      <c r="E3667" s="978"/>
      <c r="F3667" s="981"/>
      <c r="G3667" s="981"/>
      <c r="H3667" s="565"/>
      <c r="I3667" s="565"/>
      <c r="J3667" s="565"/>
      <c r="K3667" s="565"/>
      <c r="L3667" s="565"/>
      <c r="M3667" s="565"/>
      <c r="N3667" s="565"/>
      <c r="O3667" s="565"/>
      <c r="P3667" s="565"/>
    </row>
    <row r="3668" spans="1:16" ht="18">
      <c r="A3668" s="565"/>
      <c r="B3668" s="565"/>
      <c r="C3668" s="565"/>
      <c r="D3668" s="978"/>
      <c r="E3668" s="978"/>
      <c r="F3668" s="981"/>
      <c r="G3668" s="981"/>
      <c r="H3668" s="565"/>
      <c r="I3668" s="565"/>
      <c r="J3668" s="565"/>
      <c r="K3668" s="565"/>
      <c r="L3668" s="565"/>
      <c r="M3668" s="565"/>
      <c r="N3668" s="565"/>
      <c r="O3668" s="565"/>
      <c r="P3668" s="565"/>
    </row>
    <row r="3669" spans="1:16" ht="18">
      <c r="A3669" s="565"/>
      <c r="B3669" s="565"/>
      <c r="C3669" s="565"/>
      <c r="D3669" s="978"/>
      <c r="E3669" s="978"/>
      <c r="F3669" s="981"/>
      <c r="G3669" s="981"/>
      <c r="H3669" s="565"/>
      <c r="I3669" s="565"/>
      <c r="J3669" s="565"/>
      <c r="K3669" s="565"/>
      <c r="L3669" s="565"/>
      <c r="M3669" s="565"/>
      <c r="N3669" s="565"/>
      <c r="O3669" s="565"/>
      <c r="P3669" s="565"/>
    </row>
    <row r="3670" spans="1:16" ht="18">
      <c r="A3670" s="565"/>
      <c r="B3670" s="565"/>
      <c r="C3670" s="565"/>
      <c r="D3670" s="978"/>
      <c r="E3670" s="978"/>
      <c r="F3670" s="981"/>
      <c r="G3670" s="981"/>
      <c r="H3670" s="565"/>
      <c r="I3670" s="565"/>
      <c r="J3670" s="565"/>
      <c r="K3670" s="565"/>
      <c r="L3670" s="565"/>
      <c r="M3670" s="565"/>
      <c r="N3670" s="565"/>
      <c r="O3670" s="565"/>
      <c r="P3670" s="565"/>
    </row>
    <row r="3671" spans="1:16" ht="18">
      <c r="A3671" s="565"/>
      <c r="B3671" s="565"/>
      <c r="C3671" s="565"/>
      <c r="D3671" s="978"/>
      <c r="E3671" s="978"/>
      <c r="F3671" s="981"/>
      <c r="G3671" s="981"/>
      <c r="H3671" s="565"/>
      <c r="I3671" s="565"/>
      <c r="J3671" s="565"/>
      <c r="K3671" s="565"/>
      <c r="L3671" s="565"/>
      <c r="M3671" s="565"/>
      <c r="N3671" s="565"/>
      <c r="O3671" s="565"/>
      <c r="P3671" s="565"/>
    </row>
    <row r="3672" spans="1:16" ht="18">
      <c r="A3672" s="565"/>
      <c r="B3672" s="565"/>
      <c r="C3672" s="565"/>
      <c r="D3672" s="978"/>
      <c r="E3672" s="978"/>
      <c r="F3672" s="981"/>
      <c r="G3672" s="981"/>
      <c r="H3672" s="565"/>
      <c r="I3672" s="565"/>
      <c r="J3672" s="565"/>
      <c r="K3672" s="565"/>
      <c r="L3672" s="565"/>
      <c r="M3672" s="565"/>
      <c r="N3672" s="565"/>
      <c r="O3672" s="565"/>
      <c r="P3672" s="565"/>
    </row>
    <row r="3673" spans="1:16" ht="18">
      <c r="A3673" s="565"/>
      <c r="B3673" s="565"/>
      <c r="C3673" s="565"/>
      <c r="D3673" s="978"/>
      <c r="E3673" s="978"/>
      <c r="F3673" s="981"/>
      <c r="G3673" s="981"/>
      <c r="H3673" s="565"/>
      <c r="I3673" s="565"/>
      <c r="J3673" s="565"/>
      <c r="K3673" s="565"/>
      <c r="L3673" s="565"/>
      <c r="M3673" s="565"/>
      <c r="N3673" s="565"/>
      <c r="O3673" s="565"/>
      <c r="P3673" s="565"/>
    </row>
    <row r="3674" spans="1:16" ht="18">
      <c r="A3674" s="565"/>
      <c r="B3674" s="565"/>
      <c r="C3674" s="565"/>
      <c r="D3674" s="978"/>
      <c r="E3674" s="978"/>
      <c r="F3674" s="981"/>
      <c r="G3674" s="981"/>
      <c r="H3674" s="565"/>
      <c r="I3674" s="565"/>
      <c r="J3674" s="565"/>
      <c r="K3674" s="565"/>
      <c r="L3674" s="565"/>
      <c r="M3674" s="565"/>
      <c r="N3674" s="565"/>
      <c r="O3674" s="565"/>
      <c r="P3674" s="565"/>
    </row>
    <row r="3675" spans="1:16" ht="18">
      <c r="A3675" s="565"/>
      <c r="B3675" s="565"/>
      <c r="C3675" s="565"/>
      <c r="D3675" s="978"/>
      <c r="E3675" s="978"/>
      <c r="F3675" s="981"/>
      <c r="G3675" s="981"/>
      <c r="H3675" s="565"/>
      <c r="I3675" s="565"/>
      <c r="J3675" s="565"/>
      <c r="K3675" s="565"/>
      <c r="L3675" s="565"/>
      <c r="M3675" s="565"/>
      <c r="N3675" s="565"/>
      <c r="O3675" s="565"/>
      <c r="P3675" s="565"/>
    </row>
    <row r="3676" spans="1:16" ht="18">
      <c r="A3676" s="565"/>
      <c r="B3676" s="565"/>
      <c r="C3676" s="565"/>
      <c r="D3676" s="978"/>
      <c r="E3676" s="978"/>
      <c r="F3676" s="981"/>
      <c r="G3676" s="981"/>
      <c r="H3676" s="565"/>
      <c r="I3676" s="565"/>
      <c r="J3676" s="565"/>
      <c r="K3676" s="565"/>
      <c r="L3676" s="565"/>
      <c r="M3676" s="565"/>
      <c r="N3676" s="565"/>
      <c r="O3676" s="565"/>
      <c r="P3676" s="565"/>
    </row>
    <row r="3677" spans="1:16" ht="18">
      <c r="A3677" s="565"/>
      <c r="B3677" s="565"/>
      <c r="C3677" s="565"/>
      <c r="D3677" s="978"/>
      <c r="E3677" s="978"/>
      <c r="F3677" s="981"/>
      <c r="G3677" s="981"/>
      <c r="H3677" s="565"/>
      <c r="I3677" s="565"/>
      <c r="J3677" s="565"/>
      <c r="K3677" s="565"/>
      <c r="L3677" s="565"/>
      <c r="M3677" s="565"/>
      <c r="N3677" s="565"/>
      <c r="O3677" s="565"/>
      <c r="P3677" s="565"/>
    </row>
    <row r="3678" spans="1:16" ht="18">
      <c r="A3678" s="565"/>
      <c r="B3678" s="565"/>
      <c r="C3678" s="565"/>
      <c r="D3678" s="978"/>
      <c r="E3678" s="978"/>
      <c r="F3678" s="981"/>
      <c r="G3678" s="981"/>
      <c r="H3678" s="565"/>
      <c r="I3678" s="565"/>
      <c r="J3678" s="565"/>
      <c r="K3678" s="565"/>
      <c r="L3678" s="565"/>
      <c r="M3678" s="565"/>
      <c r="N3678" s="565"/>
      <c r="O3678" s="565"/>
      <c r="P3678" s="565"/>
    </row>
    <row r="3679" spans="1:16" ht="18">
      <c r="A3679" s="565"/>
      <c r="B3679" s="565"/>
      <c r="C3679" s="565"/>
      <c r="D3679" s="978"/>
      <c r="E3679" s="978"/>
      <c r="F3679" s="981"/>
      <c r="G3679" s="981"/>
      <c r="H3679" s="565"/>
      <c r="I3679" s="565"/>
      <c r="J3679" s="565"/>
      <c r="K3679" s="565"/>
      <c r="L3679" s="565"/>
      <c r="M3679" s="565"/>
      <c r="N3679" s="565"/>
      <c r="O3679" s="565"/>
      <c r="P3679" s="565"/>
    </row>
    <row r="3680" spans="1:16" ht="18">
      <c r="A3680" s="565"/>
      <c r="B3680" s="565"/>
      <c r="C3680" s="565"/>
      <c r="D3680" s="978"/>
      <c r="E3680" s="978"/>
      <c r="F3680" s="981"/>
      <c r="G3680" s="981"/>
      <c r="H3680" s="565"/>
      <c r="I3680" s="565"/>
      <c r="J3680" s="565"/>
      <c r="K3680" s="565"/>
      <c r="L3680" s="565"/>
      <c r="M3680" s="565"/>
      <c r="N3680" s="565"/>
      <c r="O3680" s="565"/>
      <c r="P3680" s="565"/>
    </row>
    <row r="3681" spans="1:16" ht="18">
      <c r="A3681" s="565"/>
      <c r="B3681" s="565"/>
      <c r="C3681" s="565"/>
      <c r="D3681" s="978"/>
      <c r="E3681" s="978"/>
      <c r="F3681" s="981"/>
      <c r="G3681" s="981"/>
      <c r="H3681" s="565"/>
      <c r="I3681" s="565"/>
      <c r="J3681" s="565"/>
      <c r="K3681" s="565"/>
      <c r="L3681" s="565"/>
      <c r="M3681" s="565"/>
      <c r="N3681" s="565"/>
      <c r="O3681" s="565"/>
      <c r="P3681" s="565"/>
    </row>
    <row r="3682" spans="1:16" ht="18">
      <c r="A3682" s="565"/>
      <c r="B3682" s="565"/>
      <c r="C3682" s="565"/>
      <c r="D3682" s="978"/>
      <c r="E3682" s="978"/>
      <c r="F3682" s="981"/>
      <c r="G3682" s="981"/>
      <c r="H3682" s="565"/>
      <c r="I3682" s="565"/>
      <c r="J3682" s="565"/>
      <c r="K3682" s="565"/>
      <c r="L3682" s="565"/>
      <c r="M3682" s="565"/>
      <c r="N3682" s="565"/>
      <c r="O3682" s="565"/>
      <c r="P3682" s="565"/>
    </row>
    <row r="3683" spans="1:16" ht="18">
      <c r="A3683" s="565"/>
      <c r="B3683" s="565"/>
      <c r="C3683" s="565"/>
      <c r="D3683" s="978"/>
      <c r="E3683" s="978"/>
      <c r="F3683" s="981"/>
      <c r="G3683" s="981"/>
      <c r="H3683" s="565"/>
      <c r="I3683" s="565"/>
      <c r="J3683" s="565"/>
      <c r="K3683" s="565"/>
      <c r="L3683" s="565"/>
      <c r="M3683" s="565"/>
      <c r="N3683" s="565"/>
      <c r="O3683" s="565"/>
      <c r="P3683" s="565"/>
    </row>
    <row r="3684" spans="1:16" ht="18">
      <c r="A3684" s="565"/>
      <c r="B3684" s="565"/>
      <c r="C3684" s="565"/>
      <c r="D3684" s="978"/>
      <c r="E3684" s="978"/>
      <c r="F3684" s="981"/>
      <c r="G3684" s="981"/>
      <c r="H3684" s="565"/>
      <c r="I3684" s="565"/>
      <c r="J3684" s="565"/>
      <c r="K3684" s="565"/>
      <c r="L3684" s="565"/>
      <c r="M3684" s="565"/>
      <c r="N3684" s="565"/>
      <c r="O3684" s="565"/>
      <c r="P3684" s="565"/>
    </row>
    <row r="3685" spans="1:16" ht="18">
      <c r="A3685" s="565"/>
      <c r="B3685" s="565"/>
      <c r="C3685" s="565"/>
      <c r="D3685" s="978"/>
      <c r="E3685" s="978"/>
      <c r="F3685" s="981"/>
      <c r="G3685" s="981"/>
      <c r="H3685" s="565"/>
      <c r="I3685" s="565"/>
      <c r="J3685" s="565"/>
      <c r="K3685" s="565"/>
      <c r="L3685" s="565"/>
      <c r="M3685" s="565"/>
      <c r="N3685" s="565"/>
      <c r="O3685" s="565"/>
      <c r="P3685" s="565"/>
    </row>
    <row r="3686" spans="1:16" ht="18">
      <c r="A3686" s="565"/>
      <c r="B3686" s="565"/>
      <c r="C3686" s="565"/>
      <c r="D3686" s="978"/>
      <c r="E3686" s="978"/>
      <c r="F3686" s="981"/>
      <c r="G3686" s="981"/>
      <c r="H3686" s="565"/>
      <c r="I3686" s="565"/>
      <c r="J3686" s="565"/>
      <c r="K3686" s="565"/>
      <c r="L3686" s="565"/>
      <c r="M3686" s="565"/>
      <c r="N3686" s="565"/>
      <c r="O3686" s="565"/>
      <c r="P3686" s="565"/>
    </row>
    <row r="3687" spans="1:16" ht="18">
      <c r="A3687" s="565"/>
      <c r="B3687" s="565"/>
      <c r="C3687" s="565"/>
      <c r="D3687" s="978"/>
      <c r="E3687" s="978"/>
      <c r="F3687" s="981"/>
      <c r="G3687" s="981"/>
      <c r="H3687" s="565"/>
      <c r="I3687" s="565"/>
      <c r="J3687" s="565"/>
      <c r="K3687" s="565"/>
      <c r="L3687" s="565"/>
      <c r="M3687" s="565"/>
      <c r="N3687" s="565"/>
      <c r="O3687" s="565"/>
      <c r="P3687" s="565"/>
    </row>
    <row r="3688" spans="1:16" ht="18">
      <c r="A3688" s="565"/>
      <c r="B3688" s="565"/>
      <c r="C3688" s="565"/>
      <c r="D3688" s="978"/>
      <c r="E3688" s="978"/>
      <c r="F3688" s="981"/>
      <c r="G3688" s="981"/>
      <c r="H3688" s="565"/>
      <c r="I3688" s="565"/>
      <c r="J3688" s="565"/>
      <c r="K3688" s="565"/>
      <c r="L3688" s="565"/>
      <c r="M3688" s="565"/>
      <c r="N3688" s="565"/>
      <c r="O3688" s="565"/>
      <c r="P3688" s="565"/>
    </row>
    <row r="3689" spans="1:16" ht="18">
      <c r="A3689" s="565"/>
      <c r="B3689" s="565"/>
      <c r="C3689" s="565"/>
      <c r="D3689" s="978"/>
      <c r="E3689" s="978"/>
      <c r="F3689" s="981"/>
      <c r="G3689" s="981"/>
      <c r="H3689" s="565"/>
      <c r="I3689" s="565"/>
      <c r="J3689" s="565"/>
      <c r="K3689" s="565"/>
      <c r="L3689" s="565"/>
      <c r="M3689" s="565"/>
      <c r="N3689" s="565"/>
      <c r="O3689" s="565"/>
      <c r="P3689" s="565"/>
    </row>
    <row r="3690" spans="1:16" ht="18">
      <c r="A3690" s="565"/>
      <c r="B3690" s="565"/>
      <c r="C3690" s="565"/>
      <c r="D3690" s="978"/>
      <c r="E3690" s="978"/>
      <c r="F3690" s="981"/>
      <c r="G3690" s="981"/>
      <c r="H3690" s="565"/>
      <c r="I3690" s="565"/>
      <c r="J3690" s="565"/>
      <c r="K3690" s="565"/>
      <c r="L3690" s="565"/>
      <c r="M3690" s="565"/>
      <c r="N3690" s="565"/>
      <c r="O3690" s="565"/>
      <c r="P3690" s="565"/>
    </row>
    <row r="3691" spans="1:16" ht="18">
      <c r="A3691" s="565"/>
      <c r="B3691" s="565"/>
      <c r="C3691" s="565"/>
      <c r="D3691" s="978"/>
      <c r="E3691" s="978"/>
      <c r="F3691" s="981"/>
      <c r="G3691" s="981"/>
      <c r="H3691" s="565"/>
      <c r="I3691" s="565"/>
      <c r="J3691" s="565"/>
      <c r="K3691" s="565"/>
      <c r="L3691" s="565"/>
      <c r="M3691" s="565"/>
      <c r="N3691" s="565"/>
      <c r="O3691" s="565"/>
      <c r="P3691" s="565"/>
    </row>
    <row r="3692" spans="1:16" ht="18">
      <c r="A3692" s="565"/>
      <c r="B3692" s="565"/>
      <c r="C3692" s="565"/>
      <c r="D3692" s="978"/>
      <c r="E3692" s="978"/>
      <c r="F3692" s="981"/>
      <c r="G3692" s="981"/>
      <c r="H3692" s="565"/>
      <c r="I3692" s="565"/>
      <c r="J3692" s="565"/>
      <c r="K3692" s="565"/>
      <c r="L3692" s="565"/>
      <c r="M3692" s="565"/>
      <c r="N3692" s="565"/>
      <c r="O3692" s="565"/>
      <c r="P3692" s="565"/>
    </row>
    <row r="3693" spans="1:16" ht="18">
      <c r="A3693" s="565"/>
      <c r="B3693" s="565"/>
      <c r="C3693" s="565"/>
      <c r="D3693" s="978"/>
      <c r="E3693" s="978"/>
      <c r="F3693" s="981"/>
      <c r="G3693" s="981"/>
      <c r="H3693" s="565"/>
      <c r="I3693" s="565"/>
      <c r="J3693" s="565"/>
      <c r="K3693" s="565"/>
      <c r="L3693" s="565"/>
      <c r="M3693" s="565"/>
      <c r="N3693" s="565"/>
      <c r="O3693" s="565"/>
      <c r="P3693" s="565"/>
    </row>
    <row r="3694" spans="1:16" ht="18">
      <c r="A3694" s="565"/>
      <c r="B3694" s="565"/>
      <c r="C3694" s="565"/>
      <c r="D3694" s="978"/>
      <c r="E3694" s="978"/>
      <c r="F3694" s="981"/>
      <c r="G3694" s="981"/>
      <c r="H3694" s="565"/>
      <c r="I3694" s="565"/>
      <c r="J3694" s="565"/>
      <c r="K3694" s="565"/>
      <c r="L3694" s="565"/>
      <c r="M3694" s="565"/>
      <c r="N3694" s="565"/>
      <c r="O3694" s="565"/>
      <c r="P3694" s="565"/>
    </row>
    <row r="3695" spans="1:16" ht="18">
      <c r="A3695" s="565"/>
      <c r="B3695" s="565"/>
      <c r="C3695" s="565"/>
      <c r="D3695" s="978"/>
      <c r="E3695" s="978"/>
      <c r="F3695" s="981"/>
      <c r="G3695" s="981"/>
      <c r="H3695" s="565"/>
      <c r="I3695" s="565"/>
      <c r="J3695" s="565"/>
      <c r="K3695" s="565"/>
      <c r="L3695" s="565"/>
      <c r="M3695" s="565"/>
      <c r="N3695" s="565"/>
      <c r="O3695" s="565"/>
      <c r="P3695" s="565"/>
    </row>
    <row r="3696" spans="1:16" ht="18">
      <c r="A3696" s="565"/>
      <c r="B3696" s="565"/>
      <c r="C3696" s="565"/>
      <c r="D3696" s="978"/>
      <c r="E3696" s="978"/>
      <c r="F3696" s="981"/>
      <c r="G3696" s="981"/>
      <c r="H3696" s="565"/>
      <c r="I3696" s="565"/>
      <c r="J3696" s="565"/>
      <c r="K3696" s="565"/>
      <c r="L3696" s="565"/>
      <c r="M3696" s="565"/>
      <c r="N3696" s="565"/>
      <c r="O3696" s="565"/>
      <c r="P3696" s="565"/>
    </row>
    <row r="3697" spans="1:16" ht="18">
      <c r="A3697" s="565"/>
      <c r="B3697" s="565"/>
      <c r="C3697" s="565"/>
      <c r="D3697" s="978"/>
      <c r="E3697" s="978"/>
      <c r="F3697" s="981"/>
      <c r="G3697" s="981"/>
      <c r="H3697" s="565"/>
      <c r="I3697" s="565"/>
      <c r="J3697" s="565"/>
      <c r="K3697" s="565"/>
      <c r="L3697" s="565"/>
      <c r="M3697" s="565"/>
      <c r="N3697" s="565"/>
      <c r="O3697" s="565"/>
      <c r="P3697" s="565"/>
    </row>
    <row r="3698" spans="1:16" ht="18">
      <c r="A3698" s="565"/>
      <c r="B3698" s="565"/>
      <c r="C3698" s="565"/>
      <c r="D3698" s="978"/>
      <c r="E3698" s="978"/>
      <c r="F3698" s="981"/>
      <c r="G3698" s="981"/>
      <c r="H3698" s="565"/>
      <c r="I3698" s="565"/>
      <c r="J3698" s="565"/>
      <c r="K3698" s="565"/>
      <c r="L3698" s="565"/>
      <c r="M3698" s="565"/>
      <c r="N3698" s="565"/>
      <c r="O3698" s="565"/>
      <c r="P3698" s="565"/>
    </row>
    <row r="3699" spans="1:16" ht="18">
      <c r="A3699" s="565"/>
      <c r="B3699" s="565"/>
      <c r="C3699" s="565"/>
      <c r="D3699" s="978"/>
      <c r="E3699" s="978"/>
      <c r="F3699" s="981"/>
      <c r="G3699" s="981"/>
      <c r="H3699" s="565"/>
      <c r="I3699" s="565"/>
      <c r="J3699" s="565"/>
      <c r="K3699" s="565"/>
      <c r="L3699" s="565"/>
      <c r="M3699" s="565"/>
      <c r="N3699" s="565"/>
      <c r="O3699" s="565"/>
      <c r="P3699" s="565"/>
    </row>
    <row r="3700" spans="1:16" ht="18">
      <c r="A3700" s="565"/>
      <c r="B3700" s="565"/>
      <c r="C3700" s="565"/>
      <c r="D3700" s="978"/>
      <c r="E3700" s="978"/>
      <c r="F3700" s="981"/>
      <c r="G3700" s="981"/>
      <c r="H3700" s="565"/>
      <c r="I3700" s="565"/>
      <c r="J3700" s="565"/>
      <c r="K3700" s="565"/>
      <c r="L3700" s="565"/>
      <c r="M3700" s="565"/>
      <c r="N3700" s="565"/>
      <c r="O3700" s="565"/>
      <c r="P3700" s="565"/>
    </row>
    <row r="3701" spans="1:16" ht="18">
      <c r="A3701" s="565"/>
      <c r="B3701" s="565"/>
      <c r="C3701" s="565"/>
      <c r="D3701" s="978"/>
      <c r="E3701" s="978"/>
      <c r="F3701" s="981"/>
      <c r="G3701" s="981"/>
      <c r="H3701" s="565"/>
      <c r="I3701" s="565"/>
      <c r="J3701" s="565"/>
      <c r="K3701" s="565"/>
      <c r="L3701" s="565"/>
      <c r="M3701" s="565"/>
      <c r="N3701" s="565"/>
      <c r="O3701" s="565"/>
      <c r="P3701" s="565"/>
    </row>
    <row r="3702" spans="1:16" ht="18">
      <c r="A3702" s="565"/>
      <c r="B3702" s="565"/>
      <c r="C3702" s="565"/>
      <c r="D3702" s="978"/>
      <c r="E3702" s="978"/>
      <c r="F3702" s="981"/>
      <c r="G3702" s="981"/>
      <c r="H3702" s="565"/>
      <c r="I3702" s="565"/>
      <c r="J3702" s="565"/>
      <c r="K3702" s="565"/>
      <c r="L3702" s="565"/>
      <c r="M3702" s="565"/>
      <c r="N3702" s="565"/>
      <c r="O3702" s="565"/>
      <c r="P3702" s="565"/>
    </row>
    <row r="3703" spans="1:16" ht="18">
      <c r="A3703" s="565"/>
      <c r="B3703" s="565"/>
      <c r="C3703" s="565"/>
      <c r="D3703" s="978"/>
      <c r="E3703" s="978"/>
      <c r="F3703" s="981"/>
      <c r="G3703" s="981"/>
      <c r="H3703" s="565"/>
      <c r="I3703" s="565"/>
      <c r="J3703" s="565"/>
      <c r="K3703" s="565"/>
      <c r="L3703" s="565"/>
      <c r="M3703" s="565"/>
      <c r="N3703" s="565"/>
      <c r="O3703" s="565"/>
      <c r="P3703" s="565"/>
    </row>
    <row r="3704" spans="1:16" ht="18">
      <c r="A3704" s="565"/>
      <c r="B3704" s="565"/>
      <c r="C3704" s="565"/>
      <c r="D3704" s="978"/>
      <c r="E3704" s="978"/>
      <c r="F3704" s="981"/>
      <c r="G3704" s="981"/>
      <c r="H3704" s="565"/>
      <c r="I3704" s="565"/>
      <c r="J3704" s="565"/>
      <c r="K3704" s="565"/>
      <c r="L3704" s="565"/>
      <c r="M3704" s="565"/>
      <c r="N3704" s="565"/>
      <c r="O3704" s="565"/>
      <c r="P3704" s="565"/>
    </row>
    <row r="3705" spans="1:16" ht="18">
      <c r="A3705" s="565"/>
      <c r="B3705" s="565"/>
      <c r="C3705" s="565"/>
      <c r="D3705" s="978"/>
      <c r="E3705" s="978"/>
      <c r="F3705" s="981"/>
      <c r="G3705" s="981"/>
      <c r="H3705" s="565"/>
      <c r="I3705" s="565"/>
      <c r="J3705" s="565"/>
      <c r="K3705" s="565"/>
      <c r="L3705" s="565"/>
      <c r="M3705" s="565"/>
      <c r="N3705" s="565"/>
      <c r="O3705" s="565"/>
      <c r="P3705" s="565"/>
    </row>
    <row r="3706" spans="1:16" ht="18">
      <c r="A3706" s="565"/>
      <c r="B3706" s="565"/>
      <c r="C3706" s="565"/>
      <c r="D3706" s="978"/>
      <c r="E3706" s="978"/>
      <c r="F3706" s="981"/>
      <c r="G3706" s="981"/>
      <c r="H3706" s="565"/>
      <c r="I3706" s="565"/>
      <c r="J3706" s="565"/>
      <c r="K3706" s="565"/>
      <c r="L3706" s="565"/>
      <c r="M3706" s="565"/>
      <c r="N3706" s="565"/>
      <c r="O3706" s="565"/>
      <c r="P3706" s="565"/>
    </row>
    <row r="3707" spans="1:16" ht="18">
      <c r="A3707" s="565"/>
      <c r="B3707" s="565"/>
      <c r="C3707" s="565"/>
      <c r="D3707" s="978"/>
      <c r="E3707" s="978"/>
      <c r="F3707" s="981"/>
      <c r="G3707" s="981"/>
      <c r="H3707" s="565"/>
      <c r="I3707" s="565"/>
      <c r="J3707" s="565"/>
      <c r="K3707" s="565"/>
      <c r="L3707" s="565"/>
      <c r="M3707" s="565"/>
      <c r="N3707" s="565"/>
      <c r="O3707" s="565"/>
      <c r="P3707" s="565"/>
    </row>
    <row r="3708" spans="1:16" ht="18">
      <c r="A3708" s="565"/>
      <c r="B3708" s="565"/>
      <c r="C3708" s="565"/>
      <c r="D3708" s="978"/>
      <c r="E3708" s="978"/>
      <c r="F3708" s="981"/>
      <c r="G3708" s="981"/>
      <c r="H3708" s="565"/>
      <c r="I3708" s="565"/>
      <c r="J3708" s="565"/>
      <c r="K3708" s="565"/>
      <c r="L3708" s="565"/>
      <c r="M3708" s="565"/>
      <c r="N3708" s="565"/>
      <c r="O3708" s="565"/>
      <c r="P3708" s="565"/>
    </row>
    <row r="3709" spans="1:16" ht="18">
      <c r="A3709" s="565"/>
      <c r="B3709" s="565"/>
      <c r="C3709" s="565"/>
      <c r="D3709" s="978"/>
      <c r="E3709" s="978"/>
      <c r="F3709" s="981"/>
      <c r="G3709" s="981"/>
      <c r="H3709" s="565"/>
      <c r="I3709" s="565"/>
      <c r="J3709" s="565"/>
      <c r="K3709" s="565"/>
      <c r="L3709" s="565"/>
      <c r="M3709" s="565"/>
      <c r="N3709" s="565"/>
      <c r="O3709" s="565"/>
      <c r="P3709" s="565"/>
    </row>
    <row r="3710" spans="1:16" ht="18">
      <c r="A3710" s="565"/>
      <c r="B3710" s="565"/>
      <c r="C3710" s="565"/>
      <c r="D3710" s="978"/>
      <c r="E3710" s="978"/>
      <c r="F3710" s="981"/>
      <c r="G3710" s="981"/>
      <c r="H3710" s="565"/>
      <c r="I3710" s="565"/>
      <c r="J3710" s="565"/>
      <c r="K3710" s="565"/>
      <c r="L3710" s="565"/>
      <c r="M3710" s="565"/>
      <c r="N3710" s="565"/>
      <c r="O3710" s="565"/>
      <c r="P3710" s="565"/>
    </row>
    <row r="3711" spans="1:16" ht="18">
      <c r="A3711" s="565"/>
      <c r="B3711" s="565"/>
      <c r="C3711" s="565"/>
      <c r="D3711" s="978"/>
      <c r="E3711" s="978"/>
      <c r="F3711" s="981"/>
      <c r="G3711" s="981"/>
      <c r="H3711" s="565"/>
      <c r="I3711" s="565"/>
      <c r="J3711" s="565"/>
      <c r="K3711" s="565"/>
      <c r="L3711" s="565"/>
      <c r="M3711" s="565"/>
      <c r="N3711" s="565"/>
      <c r="O3711" s="565"/>
      <c r="P3711" s="565"/>
    </row>
    <row r="3712" spans="1:16" ht="18">
      <c r="A3712" s="565"/>
      <c r="B3712" s="565"/>
      <c r="C3712" s="565"/>
      <c r="D3712" s="978"/>
      <c r="E3712" s="978"/>
      <c r="F3712" s="981"/>
      <c r="G3712" s="981"/>
      <c r="H3712" s="565"/>
      <c r="I3712" s="565"/>
      <c r="J3712" s="565"/>
      <c r="K3712" s="565"/>
      <c r="L3712" s="565"/>
      <c r="M3712" s="565"/>
      <c r="N3712" s="565"/>
      <c r="O3712" s="565"/>
      <c r="P3712" s="565"/>
    </row>
    <row r="3713" spans="1:16" ht="18">
      <c r="A3713" s="565"/>
      <c r="B3713" s="565"/>
      <c r="C3713" s="565"/>
      <c r="D3713" s="978"/>
      <c r="E3713" s="978"/>
      <c r="F3713" s="981"/>
      <c r="G3713" s="981"/>
      <c r="H3713" s="565"/>
      <c r="I3713" s="565"/>
      <c r="J3713" s="565"/>
      <c r="K3713" s="565"/>
      <c r="L3713" s="565"/>
      <c r="M3713" s="565"/>
      <c r="N3713" s="565"/>
      <c r="O3713" s="565"/>
      <c r="P3713" s="565"/>
    </row>
    <row r="3714" spans="1:16" ht="18">
      <c r="A3714" s="565"/>
      <c r="B3714" s="565"/>
      <c r="C3714" s="565"/>
      <c r="D3714" s="978"/>
      <c r="E3714" s="978"/>
      <c r="F3714" s="981"/>
      <c r="G3714" s="981"/>
      <c r="H3714" s="565"/>
      <c r="I3714" s="565"/>
      <c r="J3714" s="565"/>
      <c r="K3714" s="565"/>
      <c r="L3714" s="565"/>
      <c r="M3714" s="565"/>
      <c r="N3714" s="565"/>
      <c r="O3714" s="565"/>
      <c r="P3714" s="565"/>
    </row>
    <row r="3715" spans="1:16" ht="18">
      <c r="A3715" s="565"/>
      <c r="B3715" s="565"/>
      <c r="C3715" s="565"/>
      <c r="D3715" s="978"/>
      <c r="E3715" s="978"/>
      <c r="F3715" s="981"/>
      <c r="G3715" s="981"/>
      <c r="H3715" s="565"/>
      <c r="I3715" s="565"/>
      <c r="J3715" s="565"/>
      <c r="K3715" s="565"/>
      <c r="L3715" s="565"/>
      <c r="M3715" s="565"/>
      <c r="N3715" s="565"/>
      <c r="O3715" s="565"/>
      <c r="P3715" s="565"/>
    </row>
    <row r="3716" spans="1:16" ht="18">
      <c r="A3716" s="565"/>
      <c r="B3716" s="565"/>
      <c r="C3716" s="565"/>
      <c r="D3716" s="978"/>
      <c r="E3716" s="978"/>
      <c r="F3716" s="981"/>
      <c r="G3716" s="981"/>
      <c r="H3716" s="565"/>
      <c r="I3716" s="565"/>
      <c r="J3716" s="565"/>
      <c r="K3716" s="565"/>
      <c r="L3716" s="565"/>
      <c r="M3716" s="565"/>
      <c r="N3716" s="565"/>
      <c r="O3716" s="565"/>
      <c r="P3716" s="565"/>
    </row>
    <row r="3717" spans="1:16" ht="18">
      <c r="A3717" s="565"/>
      <c r="B3717" s="565"/>
      <c r="C3717" s="565"/>
      <c r="D3717" s="978"/>
      <c r="E3717" s="978"/>
      <c r="F3717" s="981"/>
      <c r="G3717" s="981"/>
      <c r="H3717" s="565"/>
      <c r="I3717" s="565"/>
      <c r="J3717" s="565"/>
      <c r="K3717" s="565"/>
      <c r="L3717" s="565"/>
      <c r="M3717" s="565"/>
      <c r="N3717" s="565"/>
      <c r="O3717" s="565"/>
      <c r="P3717" s="565"/>
    </row>
    <row r="3718" spans="1:16" ht="18">
      <c r="A3718" s="565"/>
      <c r="B3718" s="565"/>
      <c r="C3718" s="565"/>
      <c r="D3718" s="978"/>
      <c r="E3718" s="978"/>
      <c r="F3718" s="981"/>
      <c r="G3718" s="981"/>
      <c r="H3718" s="565"/>
      <c r="I3718" s="565"/>
      <c r="J3718" s="565"/>
      <c r="K3718" s="565"/>
      <c r="L3718" s="565"/>
      <c r="M3718" s="565"/>
      <c r="N3718" s="565"/>
      <c r="O3718" s="565"/>
      <c r="P3718" s="565"/>
    </row>
    <row r="3719" spans="1:16" ht="18">
      <c r="A3719" s="565"/>
      <c r="B3719" s="565"/>
      <c r="C3719" s="565"/>
      <c r="D3719" s="978"/>
      <c r="E3719" s="978"/>
      <c r="F3719" s="981"/>
      <c r="G3719" s="981"/>
      <c r="H3719" s="565"/>
      <c r="I3719" s="565"/>
      <c r="J3719" s="565"/>
      <c r="K3719" s="565"/>
      <c r="L3719" s="565"/>
      <c r="M3719" s="565"/>
      <c r="N3719" s="565"/>
      <c r="O3719" s="565"/>
      <c r="P3719" s="565"/>
    </row>
    <row r="3720" spans="1:16" ht="18">
      <c r="A3720" s="565"/>
      <c r="B3720" s="565"/>
      <c r="C3720" s="565"/>
      <c r="D3720" s="978"/>
      <c r="E3720" s="978"/>
      <c r="F3720" s="981"/>
      <c r="G3720" s="981"/>
      <c r="H3720" s="565"/>
      <c r="I3720" s="565"/>
      <c r="J3720" s="565"/>
      <c r="K3720" s="565"/>
      <c r="L3720" s="565"/>
      <c r="M3720" s="565"/>
      <c r="N3720" s="565"/>
      <c r="O3720" s="565"/>
      <c r="P3720" s="565"/>
    </row>
    <row r="3721" spans="1:16" ht="18">
      <c r="A3721" s="565"/>
      <c r="B3721" s="565"/>
      <c r="C3721" s="565"/>
      <c r="D3721" s="978"/>
      <c r="E3721" s="978"/>
      <c r="F3721" s="981"/>
      <c r="G3721" s="981"/>
      <c r="H3721" s="565"/>
      <c r="I3721" s="565"/>
      <c r="J3721" s="565"/>
      <c r="K3721" s="565"/>
      <c r="L3721" s="565"/>
      <c r="M3721" s="565"/>
      <c r="N3721" s="565"/>
      <c r="O3721" s="565"/>
      <c r="P3721" s="565"/>
    </row>
    <row r="3722" spans="1:16" ht="18">
      <c r="A3722" s="565"/>
      <c r="B3722" s="565"/>
      <c r="C3722" s="565"/>
      <c r="D3722" s="978"/>
      <c r="E3722" s="978"/>
      <c r="F3722" s="981"/>
      <c r="G3722" s="981"/>
      <c r="H3722" s="565"/>
      <c r="I3722" s="565"/>
      <c r="J3722" s="565"/>
      <c r="K3722" s="565"/>
      <c r="L3722" s="565"/>
      <c r="M3722" s="565"/>
      <c r="N3722" s="565"/>
      <c r="O3722" s="565"/>
      <c r="P3722" s="565"/>
    </row>
    <row r="3723" spans="1:16" ht="18">
      <c r="A3723" s="565"/>
      <c r="B3723" s="565"/>
      <c r="C3723" s="565"/>
      <c r="D3723" s="978"/>
      <c r="E3723" s="978"/>
      <c r="F3723" s="981"/>
      <c r="G3723" s="981"/>
      <c r="H3723" s="565"/>
      <c r="I3723" s="565"/>
      <c r="J3723" s="565"/>
      <c r="K3723" s="565"/>
      <c r="L3723" s="565"/>
      <c r="M3723" s="565"/>
      <c r="N3723" s="565"/>
      <c r="O3723" s="565"/>
      <c r="P3723" s="565"/>
    </row>
    <row r="3724" spans="1:16" ht="18">
      <c r="A3724" s="565"/>
      <c r="B3724" s="565"/>
      <c r="C3724" s="565"/>
      <c r="D3724" s="978"/>
      <c r="E3724" s="978"/>
      <c r="F3724" s="981"/>
      <c r="G3724" s="981"/>
      <c r="H3724" s="565"/>
      <c r="I3724" s="565"/>
      <c r="J3724" s="565"/>
      <c r="K3724" s="565"/>
      <c r="L3724" s="565"/>
      <c r="M3724" s="565"/>
      <c r="N3724" s="565"/>
      <c r="O3724" s="565"/>
      <c r="P3724" s="565"/>
    </row>
    <row r="3725" spans="1:16" ht="18">
      <c r="A3725" s="565"/>
      <c r="B3725" s="565"/>
      <c r="C3725" s="565"/>
      <c r="D3725" s="978"/>
      <c r="E3725" s="978"/>
      <c r="F3725" s="981"/>
      <c r="G3725" s="981"/>
      <c r="H3725" s="565"/>
      <c r="I3725" s="565"/>
      <c r="J3725" s="565"/>
      <c r="K3725" s="565"/>
      <c r="L3725" s="565"/>
      <c r="M3725" s="565"/>
      <c r="N3725" s="565"/>
      <c r="O3725" s="565"/>
      <c r="P3725" s="565"/>
    </row>
    <row r="3726" spans="1:16" ht="18">
      <c r="A3726" s="565"/>
      <c r="B3726" s="565"/>
      <c r="C3726" s="565"/>
      <c r="D3726" s="978"/>
      <c r="E3726" s="978"/>
      <c r="F3726" s="981"/>
      <c r="G3726" s="981"/>
      <c r="H3726" s="565"/>
      <c r="I3726" s="565"/>
      <c r="J3726" s="565"/>
      <c r="K3726" s="565"/>
      <c r="L3726" s="565"/>
      <c r="M3726" s="565"/>
      <c r="N3726" s="565"/>
      <c r="O3726" s="565"/>
      <c r="P3726" s="565"/>
    </row>
    <row r="3727" spans="1:16" ht="18">
      <c r="A3727" s="565"/>
      <c r="B3727" s="565"/>
      <c r="C3727" s="565"/>
      <c r="D3727" s="978"/>
      <c r="E3727" s="978"/>
      <c r="F3727" s="981"/>
      <c r="G3727" s="981"/>
      <c r="H3727" s="565"/>
      <c r="I3727" s="565"/>
      <c r="J3727" s="565"/>
      <c r="K3727" s="565"/>
      <c r="L3727" s="565"/>
      <c r="M3727" s="565"/>
      <c r="N3727" s="565"/>
      <c r="O3727" s="565"/>
      <c r="P3727" s="565"/>
    </row>
    <row r="3728" spans="1:16" ht="18">
      <c r="A3728" s="565"/>
      <c r="B3728" s="565"/>
      <c r="C3728" s="565"/>
      <c r="D3728" s="978"/>
      <c r="E3728" s="978"/>
      <c r="F3728" s="981"/>
      <c r="G3728" s="981"/>
      <c r="H3728" s="565"/>
      <c r="I3728" s="565"/>
      <c r="J3728" s="565"/>
      <c r="K3728" s="565"/>
      <c r="L3728" s="565"/>
      <c r="M3728" s="565"/>
      <c r="N3728" s="565"/>
      <c r="O3728" s="565"/>
      <c r="P3728" s="565"/>
    </row>
    <row r="3729" spans="1:16" ht="18">
      <c r="A3729" s="565"/>
      <c r="B3729" s="565"/>
      <c r="C3729" s="565"/>
      <c r="D3729" s="978"/>
      <c r="E3729" s="978"/>
      <c r="F3729" s="981"/>
      <c r="G3729" s="981"/>
      <c r="H3729" s="565"/>
      <c r="I3729" s="565"/>
      <c r="J3729" s="565"/>
      <c r="K3729" s="565"/>
      <c r="L3729" s="565"/>
      <c r="M3729" s="565"/>
      <c r="N3729" s="565"/>
      <c r="O3729" s="565"/>
      <c r="P3729" s="565"/>
    </row>
    <row r="3730" spans="1:16" ht="18">
      <c r="A3730" s="565"/>
      <c r="B3730" s="565"/>
      <c r="C3730" s="565"/>
      <c r="D3730" s="978"/>
      <c r="E3730" s="978"/>
      <c r="F3730" s="981"/>
      <c r="G3730" s="981"/>
      <c r="H3730" s="565"/>
      <c r="I3730" s="565"/>
      <c r="J3730" s="565"/>
      <c r="K3730" s="565"/>
      <c r="L3730" s="565"/>
      <c r="M3730" s="565"/>
      <c r="N3730" s="565"/>
      <c r="O3730" s="565"/>
      <c r="P3730" s="565"/>
    </row>
    <row r="3731" spans="1:16" ht="18">
      <c r="A3731" s="565"/>
      <c r="B3731" s="565"/>
      <c r="C3731" s="565"/>
      <c r="D3731" s="978"/>
      <c r="E3731" s="978"/>
      <c r="F3731" s="981"/>
      <c r="G3731" s="981"/>
      <c r="H3731" s="565"/>
      <c r="I3731" s="565"/>
      <c r="J3731" s="565"/>
      <c r="K3731" s="565"/>
      <c r="L3731" s="565"/>
      <c r="M3731" s="565"/>
      <c r="N3731" s="565"/>
      <c r="O3731" s="565"/>
      <c r="P3731" s="565"/>
    </row>
    <row r="3732" spans="1:16" ht="18">
      <c r="A3732" s="565"/>
      <c r="B3732" s="565"/>
      <c r="C3732" s="565"/>
      <c r="D3732" s="978"/>
      <c r="E3732" s="978"/>
      <c r="F3732" s="981"/>
      <c r="G3732" s="981"/>
      <c r="H3732" s="565"/>
      <c r="I3732" s="565"/>
      <c r="J3732" s="565"/>
      <c r="K3732" s="565"/>
      <c r="L3732" s="565"/>
      <c r="M3732" s="565"/>
      <c r="N3732" s="565"/>
      <c r="O3732" s="565"/>
      <c r="P3732" s="565"/>
    </row>
    <row r="3733" spans="1:16" ht="18">
      <c r="A3733" s="565"/>
      <c r="B3733" s="565"/>
      <c r="C3733" s="565"/>
      <c r="D3733" s="978"/>
      <c r="E3733" s="978"/>
      <c r="F3733" s="981"/>
      <c r="G3733" s="981"/>
      <c r="H3733" s="565"/>
      <c r="I3733" s="565"/>
      <c r="J3733" s="565"/>
      <c r="K3733" s="565"/>
      <c r="L3733" s="565"/>
      <c r="M3733" s="565"/>
      <c r="N3733" s="565"/>
      <c r="O3733" s="565"/>
      <c r="P3733" s="565"/>
    </row>
    <row r="3734" spans="1:16" ht="18">
      <c r="A3734" s="565"/>
      <c r="B3734" s="565"/>
      <c r="C3734" s="565"/>
      <c r="D3734" s="978"/>
      <c r="E3734" s="978"/>
      <c r="F3734" s="981"/>
      <c r="G3734" s="981"/>
      <c r="H3734" s="565"/>
      <c r="I3734" s="565"/>
      <c r="J3734" s="565"/>
      <c r="K3734" s="565"/>
      <c r="L3734" s="565"/>
      <c r="M3734" s="565"/>
      <c r="N3734" s="565"/>
      <c r="O3734" s="565"/>
      <c r="P3734" s="565"/>
    </row>
    <row r="3735" spans="1:16" ht="18">
      <c r="A3735" s="565"/>
      <c r="B3735" s="565"/>
      <c r="C3735" s="565"/>
      <c r="D3735" s="978"/>
      <c r="E3735" s="978"/>
      <c r="F3735" s="981"/>
      <c r="G3735" s="981"/>
      <c r="H3735" s="565"/>
      <c r="I3735" s="565"/>
      <c r="J3735" s="565"/>
      <c r="K3735" s="565"/>
      <c r="L3735" s="565"/>
      <c r="M3735" s="565"/>
      <c r="N3735" s="565"/>
      <c r="O3735" s="565"/>
      <c r="P3735" s="565"/>
    </row>
    <row r="3736" spans="1:16" ht="18">
      <c r="A3736" s="565"/>
      <c r="B3736" s="565"/>
      <c r="C3736" s="565"/>
      <c r="D3736" s="978"/>
      <c r="E3736" s="978"/>
      <c r="F3736" s="981"/>
      <c r="G3736" s="981"/>
      <c r="H3736" s="565"/>
      <c r="I3736" s="565"/>
      <c r="J3736" s="565"/>
      <c r="K3736" s="565"/>
      <c r="L3736" s="565"/>
      <c r="M3736" s="565"/>
      <c r="N3736" s="565"/>
      <c r="O3736" s="565"/>
      <c r="P3736" s="565"/>
    </row>
    <row r="3737" spans="1:16" ht="18">
      <c r="A3737" s="565"/>
      <c r="B3737" s="565"/>
      <c r="C3737" s="565"/>
      <c r="D3737" s="978"/>
      <c r="E3737" s="978"/>
      <c r="F3737" s="981"/>
      <c r="G3737" s="981"/>
      <c r="H3737" s="565"/>
      <c r="I3737" s="565"/>
      <c r="J3737" s="565"/>
      <c r="K3737" s="565"/>
      <c r="L3737" s="565"/>
      <c r="M3737" s="565"/>
      <c r="N3737" s="565"/>
      <c r="O3737" s="565"/>
      <c r="P3737" s="565"/>
    </row>
    <row r="3738" spans="1:16" ht="18">
      <c r="A3738" s="565"/>
      <c r="B3738" s="565"/>
      <c r="C3738" s="565"/>
      <c r="D3738" s="978"/>
      <c r="E3738" s="978"/>
      <c r="F3738" s="981"/>
      <c r="G3738" s="981"/>
      <c r="H3738" s="565"/>
      <c r="I3738" s="565"/>
      <c r="J3738" s="565"/>
      <c r="K3738" s="565"/>
      <c r="L3738" s="565"/>
      <c r="M3738" s="565"/>
      <c r="N3738" s="565"/>
      <c r="O3738" s="565"/>
      <c r="P3738" s="565"/>
    </row>
    <row r="3739" spans="1:16" ht="18">
      <c r="A3739" s="565"/>
      <c r="B3739" s="565"/>
      <c r="C3739" s="565"/>
      <c r="D3739" s="978"/>
      <c r="E3739" s="978"/>
      <c r="F3739" s="981"/>
      <c r="G3739" s="981"/>
      <c r="H3739" s="565"/>
      <c r="I3739" s="565"/>
      <c r="J3739" s="565"/>
      <c r="K3739" s="565"/>
      <c r="L3739" s="565"/>
      <c r="M3739" s="565"/>
      <c r="N3739" s="565"/>
      <c r="O3739" s="565"/>
      <c r="P3739" s="565"/>
    </row>
    <row r="3740" spans="1:16" ht="18">
      <c r="A3740" s="565"/>
      <c r="B3740" s="565"/>
      <c r="C3740" s="565"/>
      <c r="D3740" s="978"/>
      <c r="E3740" s="978"/>
      <c r="F3740" s="981"/>
      <c r="G3740" s="981"/>
      <c r="H3740" s="565"/>
      <c r="I3740" s="565"/>
      <c r="J3740" s="565"/>
      <c r="K3740" s="565"/>
      <c r="L3740" s="565"/>
      <c r="M3740" s="565"/>
      <c r="N3740" s="565"/>
      <c r="O3740" s="565"/>
      <c r="P3740" s="565"/>
    </row>
    <row r="3741" spans="1:16" ht="18">
      <c r="A3741" s="565"/>
      <c r="B3741" s="565"/>
      <c r="C3741" s="565"/>
      <c r="D3741" s="978"/>
      <c r="E3741" s="978"/>
      <c r="F3741" s="981"/>
      <c r="G3741" s="981"/>
      <c r="H3741" s="565"/>
      <c r="I3741" s="565"/>
      <c r="J3741" s="565"/>
      <c r="K3741" s="565"/>
      <c r="L3741" s="565"/>
      <c r="M3741" s="565"/>
      <c r="N3741" s="565"/>
      <c r="O3741" s="565"/>
      <c r="P3741" s="565"/>
    </row>
    <row r="3742" spans="1:16" ht="18">
      <c r="A3742" s="565"/>
      <c r="B3742" s="565"/>
      <c r="C3742" s="565"/>
      <c r="D3742" s="978"/>
      <c r="E3742" s="978"/>
      <c r="F3742" s="981"/>
      <c r="G3742" s="981"/>
      <c r="H3742" s="565"/>
      <c r="I3742" s="565"/>
      <c r="J3742" s="565"/>
      <c r="K3742" s="565"/>
      <c r="L3742" s="565"/>
      <c r="M3742" s="565"/>
      <c r="N3742" s="565"/>
      <c r="O3742" s="565"/>
      <c r="P3742" s="565"/>
    </row>
    <row r="3743" spans="1:16" ht="18">
      <c r="A3743" s="565"/>
      <c r="B3743" s="565"/>
      <c r="C3743" s="565"/>
      <c r="D3743" s="978"/>
      <c r="E3743" s="978"/>
      <c r="F3743" s="981"/>
      <c r="G3743" s="981"/>
      <c r="H3743" s="565"/>
      <c r="I3743" s="565"/>
      <c r="J3743" s="565"/>
      <c r="K3743" s="565"/>
      <c r="L3743" s="565"/>
      <c r="M3743" s="565"/>
      <c r="N3743" s="565"/>
      <c r="O3743" s="565"/>
      <c r="P3743" s="565"/>
    </row>
    <row r="3744" spans="1:16" ht="18">
      <c r="A3744" s="565"/>
      <c r="B3744" s="565"/>
      <c r="C3744" s="565"/>
      <c r="D3744" s="978"/>
      <c r="E3744" s="978"/>
      <c r="F3744" s="981"/>
      <c r="G3744" s="981"/>
      <c r="H3744" s="565"/>
      <c r="I3744" s="565"/>
      <c r="J3744" s="565"/>
      <c r="K3744" s="565"/>
      <c r="L3744" s="565"/>
      <c r="M3744" s="565"/>
      <c r="N3744" s="565"/>
      <c r="O3744" s="565"/>
      <c r="P3744" s="565"/>
    </row>
    <row r="3745" spans="1:16" ht="18">
      <c r="A3745" s="565"/>
      <c r="B3745" s="565"/>
      <c r="C3745" s="565"/>
      <c r="D3745" s="978"/>
      <c r="E3745" s="978"/>
      <c r="F3745" s="981"/>
      <c r="G3745" s="981"/>
      <c r="H3745" s="565"/>
      <c r="I3745" s="565"/>
      <c r="J3745" s="565"/>
      <c r="K3745" s="565"/>
      <c r="L3745" s="565"/>
      <c r="M3745" s="565"/>
      <c r="N3745" s="565"/>
      <c r="O3745" s="565"/>
      <c r="P3745" s="565"/>
    </row>
    <row r="3746" spans="1:16" ht="18">
      <c r="A3746" s="565"/>
      <c r="B3746" s="565"/>
      <c r="C3746" s="565"/>
      <c r="D3746" s="978"/>
      <c r="E3746" s="978"/>
      <c r="F3746" s="981"/>
      <c r="G3746" s="981"/>
      <c r="H3746" s="565"/>
      <c r="I3746" s="565"/>
      <c r="J3746" s="565"/>
      <c r="K3746" s="565"/>
      <c r="L3746" s="565"/>
      <c r="M3746" s="565"/>
      <c r="N3746" s="565"/>
      <c r="O3746" s="565"/>
      <c r="P3746" s="565"/>
    </row>
    <row r="3747" spans="1:16" ht="18">
      <c r="A3747" s="565"/>
      <c r="B3747" s="565"/>
      <c r="C3747" s="565"/>
      <c r="D3747" s="978"/>
      <c r="E3747" s="978"/>
      <c r="F3747" s="981"/>
      <c r="G3747" s="981"/>
      <c r="H3747" s="565"/>
      <c r="I3747" s="565"/>
      <c r="J3747" s="565"/>
      <c r="K3747" s="565"/>
      <c r="L3747" s="565"/>
      <c r="M3747" s="565"/>
      <c r="N3747" s="565"/>
      <c r="O3747" s="565"/>
      <c r="P3747" s="565"/>
    </row>
    <row r="3748" spans="1:16" ht="18">
      <c r="A3748" s="565"/>
      <c r="B3748" s="565"/>
      <c r="C3748" s="565"/>
      <c r="D3748" s="978"/>
      <c r="E3748" s="978"/>
      <c r="F3748" s="981"/>
      <c r="G3748" s="981"/>
      <c r="H3748" s="565"/>
      <c r="I3748" s="565"/>
      <c r="J3748" s="565"/>
      <c r="K3748" s="565"/>
      <c r="L3748" s="565"/>
      <c r="M3748" s="565"/>
      <c r="N3748" s="565"/>
      <c r="O3748" s="565"/>
      <c r="P3748" s="565"/>
    </row>
    <row r="3749" spans="1:16" ht="18">
      <c r="A3749" s="565"/>
      <c r="B3749" s="565"/>
      <c r="C3749" s="565"/>
      <c r="D3749" s="978"/>
      <c r="E3749" s="978"/>
      <c r="F3749" s="981"/>
      <c r="G3749" s="981"/>
      <c r="H3749" s="565"/>
      <c r="I3749" s="565"/>
      <c r="J3749" s="565"/>
      <c r="K3749" s="565"/>
      <c r="L3749" s="565"/>
      <c r="M3749" s="565"/>
      <c r="N3749" s="565"/>
      <c r="O3749" s="565"/>
      <c r="P3749" s="565"/>
    </row>
    <row r="3750" spans="1:16" ht="18">
      <c r="A3750" s="565"/>
      <c r="B3750" s="565"/>
      <c r="C3750" s="565"/>
      <c r="D3750" s="978"/>
      <c r="E3750" s="978"/>
      <c r="F3750" s="981"/>
      <c r="G3750" s="981"/>
      <c r="H3750" s="565"/>
      <c r="I3750" s="565"/>
      <c r="J3750" s="565"/>
      <c r="K3750" s="565"/>
      <c r="L3750" s="565"/>
      <c r="M3750" s="565"/>
      <c r="N3750" s="565"/>
      <c r="O3750" s="565"/>
      <c r="P3750" s="565"/>
    </row>
    <row r="3751" spans="1:16" ht="18">
      <c r="A3751" s="565"/>
      <c r="B3751" s="565"/>
      <c r="C3751" s="565"/>
      <c r="D3751" s="978"/>
      <c r="E3751" s="978"/>
      <c r="F3751" s="981"/>
      <c r="G3751" s="981"/>
      <c r="H3751" s="565"/>
      <c r="I3751" s="565"/>
      <c r="J3751" s="565"/>
      <c r="K3751" s="565"/>
      <c r="L3751" s="565"/>
      <c r="M3751" s="565"/>
      <c r="N3751" s="565"/>
      <c r="O3751" s="565"/>
      <c r="P3751" s="565"/>
    </row>
    <row r="3752" spans="1:16" ht="18">
      <c r="A3752" s="565"/>
      <c r="B3752" s="565"/>
      <c r="C3752" s="565"/>
      <c r="D3752" s="978"/>
      <c r="E3752" s="978"/>
      <c r="F3752" s="981"/>
      <c r="G3752" s="981"/>
      <c r="H3752" s="565"/>
      <c r="I3752" s="565"/>
      <c r="J3752" s="565"/>
      <c r="K3752" s="565"/>
      <c r="L3752" s="565"/>
      <c r="M3752" s="565"/>
      <c r="N3752" s="565"/>
      <c r="O3752" s="565"/>
      <c r="P3752" s="565"/>
    </row>
    <row r="3753" spans="1:16" ht="18">
      <c r="A3753" s="565"/>
      <c r="B3753" s="565"/>
      <c r="C3753" s="565"/>
      <c r="D3753" s="978"/>
      <c r="E3753" s="978"/>
      <c r="F3753" s="981"/>
      <c r="G3753" s="981"/>
      <c r="H3753" s="565"/>
      <c r="I3753" s="565"/>
      <c r="J3753" s="565"/>
      <c r="K3753" s="565"/>
      <c r="L3753" s="565"/>
      <c r="M3753" s="565"/>
      <c r="N3753" s="565"/>
      <c r="O3753" s="565"/>
      <c r="P3753" s="565"/>
    </row>
    <row r="3754" spans="1:16" ht="18">
      <c r="A3754" s="565"/>
      <c r="B3754" s="565"/>
      <c r="C3754" s="565"/>
      <c r="D3754" s="978"/>
      <c r="E3754" s="978"/>
      <c r="F3754" s="981"/>
      <c r="G3754" s="981"/>
      <c r="H3754" s="565"/>
      <c r="I3754" s="565"/>
      <c r="J3754" s="565"/>
      <c r="K3754" s="565"/>
      <c r="L3754" s="565"/>
      <c r="M3754" s="565"/>
      <c r="N3754" s="565"/>
      <c r="O3754" s="565"/>
      <c r="P3754" s="565"/>
    </row>
    <row r="3755" spans="1:16" ht="18">
      <c r="A3755" s="565"/>
      <c r="B3755" s="565"/>
      <c r="C3755" s="565"/>
      <c r="D3755" s="978"/>
      <c r="E3755" s="978"/>
      <c r="F3755" s="981"/>
      <c r="G3755" s="981"/>
      <c r="H3755" s="565"/>
      <c r="I3755" s="565"/>
      <c r="J3755" s="565"/>
      <c r="K3755" s="565"/>
      <c r="L3755" s="565"/>
      <c r="M3755" s="565"/>
      <c r="N3755" s="565"/>
      <c r="O3755" s="565"/>
      <c r="P3755" s="565"/>
    </row>
    <row r="3756" spans="1:16" ht="18">
      <c r="A3756" s="565"/>
      <c r="B3756" s="565"/>
      <c r="C3756" s="565"/>
      <c r="D3756" s="978"/>
      <c r="E3756" s="978"/>
      <c r="F3756" s="981"/>
      <c r="G3756" s="981"/>
      <c r="H3756" s="565"/>
      <c r="I3756" s="565"/>
      <c r="J3756" s="565"/>
      <c r="K3756" s="565"/>
      <c r="L3756" s="565"/>
      <c r="M3756" s="565"/>
      <c r="N3756" s="565"/>
      <c r="O3756" s="565"/>
      <c r="P3756" s="565"/>
    </row>
    <row r="3757" spans="1:16" ht="18">
      <c r="A3757" s="565"/>
      <c r="B3757" s="565"/>
      <c r="C3757" s="565"/>
      <c r="D3757" s="978"/>
      <c r="E3757" s="978"/>
      <c r="F3757" s="981"/>
      <c r="G3757" s="981"/>
      <c r="H3757" s="565"/>
      <c r="I3757" s="565"/>
      <c r="J3757" s="565"/>
      <c r="K3757" s="565"/>
      <c r="L3757" s="565"/>
      <c r="M3757" s="565"/>
      <c r="N3757" s="565"/>
      <c r="O3757" s="565"/>
      <c r="P3757" s="565"/>
    </row>
    <row r="3758" spans="1:16" ht="18">
      <c r="A3758" s="565"/>
      <c r="B3758" s="565"/>
      <c r="C3758" s="565"/>
      <c r="D3758" s="978"/>
      <c r="E3758" s="978"/>
      <c r="F3758" s="981"/>
      <c r="G3758" s="981"/>
      <c r="H3758" s="565"/>
      <c r="I3758" s="565"/>
      <c r="J3758" s="565"/>
      <c r="K3758" s="565"/>
      <c r="L3758" s="565"/>
      <c r="M3758" s="565"/>
      <c r="N3758" s="565"/>
      <c r="O3758" s="565"/>
      <c r="P3758" s="565"/>
    </row>
    <row r="3759" spans="1:16" ht="18">
      <c r="A3759" s="565"/>
      <c r="B3759" s="565"/>
      <c r="C3759" s="565"/>
      <c r="D3759" s="978"/>
      <c r="E3759" s="978"/>
      <c r="F3759" s="981"/>
      <c r="G3759" s="981"/>
      <c r="H3759" s="565"/>
      <c r="I3759" s="565"/>
      <c r="J3759" s="565"/>
      <c r="K3759" s="565"/>
      <c r="L3759" s="565"/>
      <c r="M3759" s="565"/>
      <c r="N3759" s="565"/>
      <c r="O3759" s="565"/>
      <c r="P3759" s="565"/>
    </row>
    <row r="3760" spans="1:16" ht="18">
      <c r="A3760" s="565"/>
      <c r="B3760" s="565"/>
      <c r="C3760" s="565"/>
      <c r="D3760" s="978"/>
      <c r="E3760" s="978"/>
      <c r="F3760" s="981"/>
      <c r="G3760" s="981"/>
      <c r="H3760" s="565"/>
      <c r="I3760" s="565"/>
      <c r="J3760" s="565"/>
      <c r="K3760" s="565"/>
      <c r="L3760" s="565"/>
      <c r="M3760" s="565"/>
      <c r="N3760" s="565"/>
      <c r="O3760" s="565"/>
      <c r="P3760" s="565"/>
    </row>
    <row r="3761" spans="1:16" ht="18">
      <c r="A3761" s="565"/>
      <c r="B3761" s="565"/>
      <c r="C3761" s="565"/>
      <c r="D3761" s="978"/>
      <c r="E3761" s="978"/>
      <c r="F3761" s="981"/>
      <c r="G3761" s="981"/>
      <c r="H3761" s="565"/>
      <c r="I3761" s="565"/>
      <c r="J3761" s="565"/>
      <c r="K3761" s="565"/>
      <c r="L3761" s="565"/>
      <c r="M3761" s="565"/>
      <c r="N3761" s="565"/>
      <c r="O3761" s="565"/>
      <c r="P3761" s="565"/>
    </row>
    <row r="3762" spans="1:16" ht="18">
      <c r="A3762" s="565"/>
      <c r="B3762" s="565"/>
      <c r="C3762" s="565"/>
      <c r="D3762" s="978"/>
      <c r="E3762" s="978"/>
      <c r="F3762" s="981"/>
      <c r="G3762" s="981"/>
      <c r="H3762" s="565"/>
      <c r="I3762" s="565"/>
      <c r="J3762" s="565"/>
      <c r="K3762" s="565"/>
      <c r="L3762" s="565"/>
      <c r="M3762" s="565"/>
      <c r="N3762" s="565"/>
      <c r="O3762" s="565"/>
      <c r="P3762" s="565"/>
    </row>
    <row r="3763" spans="1:16" ht="18">
      <c r="A3763" s="565"/>
      <c r="B3763" s="565"/>
      <c r="C3763" s="565"/>
      <c r="D3763" s="978"/>
      <c r="E3763" s="978"/>
      <c r="F3763" s="981"/>
      <c r="G3763" s="981"/>
      <c r="H3763" s="565"/>
      <c r="I3763" s="565"/>
      <c r="J3763" s="565"/>
      <c r="K3763" s="565"/>
      <c r="L3763" s="565"/>
      <c r="M3763" s="565"/>
      <c r="N3763" s="565"/>
      <c r="O3763" s="565"/>
      <c r="P3763" s="565"/>
    </row>
    <row r="3764" spans="1:16" ht="18">
      <c r="A3764" s="565"/>
      <c r="B3764" s="565"/>
      <c r="C3764" s="565"/>
      <c r="D3764" s="978"/>
      <c r="E3764" s="978"/>
      <c r="F3764" s="981"/>
      <c r="G3764" s="981"/>
      <c r="H3764" s="565"/>
      <c r="I3764" s="565"/>
      <c r="J3764" s="565"/>
      <c r="K3764" s="565"/>
      <c r="L3764" s="565"/>
      <c r="M3764" s="565"/>
      <c r="N3764" s="565"/>
      <c r="O3764" s="565"/>
      <c r="P3764" s="565"/>
    </row>
    <row r="3765" spans="1:16" ht="18">
      <c r="A3765" s="565"/>
      <c r="B3765" s="565"/>
      <c r="C3765" s="565"/>
      <c r="D3765" s="978"/>
      <c r="E3765" s="978"/>
      <c r="F3765" s="981"/>
      <c r="G3765" s="981"/>
      <c r="H3765" s="565"/>
      <c r="I3765" s="565"/>
      <c r="J3765" s="565"/>
      <c r="K3765" s="565"/>
      <c r="L3765" s="565"/>
      <c r="M3765" s="565"/>
      <c r="N3765" s="565"/>
      <c r="O3765" s="565"/>
      <c r="P3765" s="565"/>
    </row>
    <row r="3766" spans="1:16" ht="18">
      <c r="A3766" s="565"/>
      <c r="B3766" s="565"/>
      <c r="C3766" s="565"/>
      <c r="D3766" s="978"/>
      <c r="E3766" s="978"/>
      <c r="F3766" s="981"/>
      <c r="G3766" s="981"/>
      <c r="H3766" s="565"/>
      <c r="I3766" s="565"/>
      <c r="J3766" s="565"/>
      <c r="K3766" s="565"/>
      <c r="L3766" s="565"/>
      <c r="M3766" s="565"/>
      <c r="N3766" s="565"/>
      <c r="O3766" s="565"/>
      <c r="P3766" s="565"/>
    </row>
    <row r="3767" spans="1:16" ht="18">
      <c r="A3767" s="565"/>
      <c r="B3767" s="565"/>
      <c r="C3767" s="565"/>
      <c r="D3767" s="978"/>
      <c r="E3767" s="978"/>
      <c r="F3767" s="981"/>
      <c r="G3767" s="981"/>
      <c r="H3767" s="565"/>
      <c r="I3767" s="565"/>
      <c r="J3767" s="565"/>
      <c r="K3767" s="565"/>
      <c r="L3767" s="565"/>
      <c r="M3767" s="565"/>
      <c r="N3767" s="565"/>
      <c r="O3767" s="565"/>
      <c r="P3767" s="565"/>
    </row>
    <row r="3768" spans="1:16" ht="18">
      <c r="A3768" s="565"/>
      <c r="B3768" s="565"/>
      <c r="C3768" s="565"/>
      <c r="D3768" s="978"/>
      <c r="E3768" s="978"/>
      <c r="F3768" s="981"/>
      <c r="G3768" s="981"/>
      <c r="H3768" s="565"/>
      <c r="I3768" s="565"/>
      <c r="J3768" s="565"/>
      <c r="K3768" s="565"/>
      <c r="L3768" s="565"/>
      <c r="M3768" s="565"/>
      <c r="N3768" s="565"/>
      <c r="O3768" s="565"/>
      <c r="P3768" s="565"/>
    </row>
    <row r="3769" spans="1:16" ht="18">
      <c r="A3769" s="565"/>
      <c r="B3769" s="565"/>
      <c r="C3769" s="565"/>
      <c r="D3769" s="978"/>
      <c r="E3769" s="978"/>
      <c r="F3769" s="981"/>
      <c r="G3769" s="981"/>
      <c r="H3769" s="565"/>
      <c r="I3769" s="565"/>
      <c r="J3769" s="565"/>
      <c r="K3769" s="565"/>
      <c r="L3769" s="565"/>
      <c r="M3769" s="565"/>
      <c r="N3769" s="565"/>
      <c r="O3769" s="565"/>
      <c r="P3769" s="565"/>
    </row>
    <row r="3770" spans="1:16" ht="18">
      <c r="A3770" s="565"/>
      <c r="B3770" s="565"/>
      <c r="C3770" s="565"/>
      <c r="D3770" s="978"/>
      <c r="E3770" s="978"/>
      <c r="F3770" s="981"/>
      <c r="G3770" s="981"/>
      <c r="H3770" s="565"/>
      <c r="I3770" s="565"/>
      <c r="J3770" s="565"/>
      <c r="K3770" s="565"/>
      <c r="L3770" s="565"/>
      <c r="M3770" s="565"/>
      <c r="N3770" s="565"/>
      <c r="O3770" s="565"/>
      <c r="P3770" s="565"/>
    </row>
    <row r="3771" spans="1:16" ht="18">
      <c r="A3771" s="565"/>
      <c r="B3771" s="565"/>
      <c r="C3771" s="565"/>
      <c r="D3771" s="978"/>
      <c r="E3771" s="978"/>
      <c r="F3771" s="981"/>
      <c r="G3771" s="981"/>
      <c r="H3771" s="565"/>
      <c r="I3771" s="565"/>
      <c r="J3771" s="565"/>
      <c r="K3771" s="565"/>
      <c r="L3771" s="565"/>
      <c r="M3771" s="565"/>
      <c r="N3771" s="565"/>
      <c r="O3771" s="565"/>
      <c r="P3771" s="565"/>
    </row>
    <row r="3772" spans="1:16" ht="18">
      <c r="A3772" s="565"/>
      <c r="B3772" s="565"/>
      <c r="C3772" s="565"/>
      <c r="D3772" s="978"/>
      <c r="E3772" s="978"/>
      <c r="F3772" s="981"/>
      <c r="G3772" s="981"/>
      <c r="H3772" s="565"/>
      <c r="I3772" s="565"/>
      <c r="J3772" s="565"/>
      <c r="K3772" s="565"/>
      <c r="L3772" s="565"/>
      <c r="M3772" s="565"/>
      <c r="N3772" s="565"/>
      <c r="O3772" s="565"/>
      <c r="P3772" s="565"/>
    </row>
    <row r="3773" spans="1:16" ht="18">
      <c r="A3773" s="565"/>
      <c r="B3773" s="565"/>
      <c r="C3773" s="565"/>
      <c r="D3773" s="978"/>
      <c r="E3773" s="978"/>
      <c r="F3773" s="981"/>
      <c r="G3773" s="981"/>
      <c r="H3773" s="565"/>
      <c r="I3773" s="565"/>
      <c r="J3773" s="565"/>
      <c r="K3773" s="565"/>
      <c r="L3773" s="565"/>
      <c r="M3773" s="565"/>
      <c r="N3773" s="565"/>
      <c r="O3773" s="565"/>
      <c r="P3773" s="565"/>
    </row>
    <row r="3774" spans="1:16" ht="18">
      <c r="A3774" s="565"/>
      <c r="B3774" s="565"/>
      <c r="C3774" s="565"/>
      <c r="D3774" s="978"/>
      <c r="E3774" s="978"/>
      <c r="F3774" s="981"/>
      <c r="G3774" s="981"/>
      <c r="H3774" s="565"/>
      <c r="I3774" s="565"/>
      <c r="J3774" s="565"/>
      <c r="K3774" s="565"/>
      <c r="L3774" s="565"/>
      <c r="M3774" s="565"/>
      <c r="N3774" s="565"/>
      <c r="O3774" s="565"/>
      <c r="P3774" s="565"/>
    </row>
    <row r="3775" spans="1:16" ht="18">
      <c r="A3775" s="565"/>
      <c r="B3775" s="565"/>
      <c r="C3775" s="565"/>
      <c r="D3775" s="978"/>
      <c r="E3775" s="978"/>
      <c r="F3775" s="981"/>
      <c r="G3775" s="981"/>
      <c r="H3775" s="565"/>
      <c r="I3775" s="565"/>
      <c r="J3775" s="565"/>
      <c r="K3775" s="565"/>
      <c r="L3775" s="565"/>
      <c r="M3775" s="565"/>
      <c r="N3775" s="565"/>
      <c r="O3775" s="565"/>
      <c r="P3775" s="565"/>
    </row>
    <row r="3776" spans="1:16" ht="18">
      <c r="A3776" s="565"/>
      <c r="B3776" s="565"/>
      <c r="C3776" s="565"/>
      <c r="D3776" s="978"/>
      <c r="E3776" s="978"/>
      <c r="F3776" s="981"/>
      <c r="G3776" s="981"/>
      <c r="H3776" s="565"/>
      <c r="I3776" s="565"/>
      <c r="J3776" s="565"/>
      <c r="K3776" s="565"/>
      <c r="L3776" s="565"/>
      <c r="M3776" s="565"/>
      <c r="N3776" s="565"/>
      <c r="O3776" s="565"/>
      <c r="P3776" s="565"/>
    </row>
    <row r="3777" spans="1:16" ht="18">
      <c r="A3777" s="565"/>
      <c r="B3777" s="565"/>
      <c r="C3777" s="565"/>
      <c r="D3777" s="978"/>
      <c r="E3777" s="978"/>
      <c r="F3777" s="981"/>
      <c r="G3777" s="981"/>
      <c r="H3777" s="565"/>
      <c r="I3777" s="565"/>
      <c r="J3777" s="565"/>
      <c r="K3777" s="565"/>
      <c r="L3777" s="565"/>
      <c r="M3777" s="565"/>
      <c r="N3777" s="565"/>
      <c r="O3777" s="565"/>
      <c r="P3777" s="565"/>
    </row>
    <row r="3778" spans="1:16" ht="18">
      <c r="A3778" s="565"/>
      <c r="B3778" s="565"/>
      <c r="C3778" s="565"/>
      <c r="D3778" s="978"/>
      <c r="E3778" s="978"/>
      <c r="F3778" s="981"/>
      <c r="G3778" s="981"/>
      <c r="H3778" s="565"/>
      <c r="I3778" s="565"/>
      <c r="J3778" s="565"/>
      <c r="K3778" s="565"/>
      <c r="L3778" s="565"/>
      <c r="M3778" s="565"/>
      <c r="N3778" s="565"/>
      <c r="O3778" s="565"/>
      <c r="P3778" s="565"/>
    </row>
    <row r="3779" spans="1:16" ht="18">
      <c r="A3779" s="565"/>
      <c r="B3779" s="565"/>
      <c r="C3779" s="565"/>
      <c r="D3779" s="978"/>
      <c r="E3779" s="978"/>
      <c r="F3779" s="981"/>
      <c r="G3779" s="981"/>
      <c r="H3779" s="565"/>
      <c r="I3779" s="565"/>
      <c r="J3779" s="565"/>
      <c r="K3779" s="565"/>
      <c r="L3779" s="565"/>
      <c r="M3779" s="565"/>
      <c r="N3779" s="565"/>
      <c r="O3779" s="565"/>
      <c r="P3779" s="565"/>
    </row>
    <row r="3780" spans="1:16" ht="18">
      <c r="A3780" s="565"/>
      <c r="B3780" s="565"/>
      <c r="C3780" s="565"/>
      <c r="D3780" s="978"/>
      <c r="E3780" s="978"/>
      <c r="F3780" s="981"/>
      <c r="G3780" s="981"/>
      <c r="H3780" s="565"/>
      <c r="I3780" s="565"/>
      <c r="J3780" s="565"/>
      <c r="K3780" s="565"/>
      <c r="L3780" s="565"/>
      <c r="M3780" s="565"/>
      <c r="N3780" s="565"/>
      <c r="O3780" s="565"/>
      <c r="P3780" s="565"/>
    </row>
    <row r="3781" spans="1:16" ht="18">
      <c r="A3781" s="565"/>
      <c r="B3781" s="565"/>
      <c r="C3781" s="565"/>
      <c r="D3781" s="978"/>
      <c r="E3781" s="978"/>
      <c r="F3781" s="981"/>
      <c r="G3781" s="981"/>
      <c r="H3781" s="565"/>
      <c r="I3781" s="565"/>
      <c r="J3781" s="565"/>
      <c r="K3781" s="565"/>
      <c r="L3781" s="565"/>
      <c r="M3781" s="565"/>
      <c r="N3781" s="565"/>
      <c r="O3781" s="565"/>
      <c r="P3781" s="565"/>
    </row>
    <row r="3782" spans="1:16" ht="18">
      <c r="A3782" s="565"/>
      <c r="B3782" s="565"/>
      <c r="C3782" s="565"/>
      <c r="D3782" s="978"/>
      <c r="E3782" s="978"/>
      <c r="F3782" s="981"/>
      <c r="G3782" s="981"/>
      <c r="H3782" s="565"/>
      <c r="I3782" s="565"/>
      <c r="J3782" s="565"/>
      <c r="K3782" s="565"/>
      <c r="L3782" s="565"/>
      <c r="M3782" s="565"/>
      <c r="N3782" s="565"/>
      <c r="O3782" s="565"/>
      <c r="P3782" s="565"/>
    </row>
    <row r="3783" spans="1:16" ht="18">
      <c r="A3783" s="565"/>
      <c r="B3783" s="565"/>
      <c r="C3783" s="565"/>
      <c r="D3783" s="978"/>
      <c r="E3783" s="978"/>
      <c r="F3783" s="981"/>
      <c r="G3783" s="981"/>
      <c r="H3783" s="565"/>
      <c r="I3783" s="565"/>
      <c r="J3783" s="565"/>
      <c r="K3783" s="565"/>
      <c r="L3783" s="565"/>
      <c r="M3783" s="565"/>
      <c r="N3783" s="565"/>
      <c r="O3783" s="565"/>
      <c r="P3783" s="565"/>
    </row>
    <row r="3784" spans="1:16" ht="18">
      <c r="A3784" s="565"/>
      <c r="B3784" s="565"/>
      <c r="C3784" s="565"/>
      <c r="D3784" s="978"/>
      <c r="E3784" s="978"/>
      <c r="F3784" s="981"/>
      <c r="G3784" s="981"/>
      <c r="H3784" s="565"/>
      <c r="I3784" s="565"/>
      <c r="J3784" s="565"/>
      <c r="K3784" s="565"/>
      <c r="L3784" s="565"/>
      <c r="M3784" s="565"/>
      <c r="N3784" s="565"/>
      <c r="O3784" s="565"/>
      <c r="P3784" s="565"/>
    </row>
    <row r="3785" spans="1:16" ht="18">
      <c r="A3785" s="565"/>
      <c r="B3785" s="565"/>
      <c r="C3785" s="565"/>
      <c r="D3785" s="978"/>
      <c r="E3785" s="978"/>
      <c r="F3785" s="981"/>
      <c r="G3785" s="981"/>
      <c r="H3785" s="565"/>
      <c r="I3785" s="565"/>
      <c r="J3785" s="565"/>
      <c r="K3785" s="565"/>
      <c r="L3785" s="565"/>
      <c r="M3785" s="565"/>
      <c r="N3785" s="565"/>
      <c r="O3785" s="565"/>
      <c r="P3785" s="565"/>
    </row>
    <row r="3786" spans="1:16" ht="18">
      <c r="A3786" s="565"/>
      <c r="B3786" s="565"/>
      <c r="C3786" s="565"/>
      <c r="D3786" s="978"/>
      <c r="E3786" s="978"/>
      <c r="F3786" s="981"/>
      <c r="G3786" s="981"/>
      <c r="H3786" s="565"/>
      <c r="I3786" s="565"/>
      <c r="J3786" s="565"/>
      <c r="K3786" s="565"/>
      <c r="L3786" s="565"/>
      <c r="M3786" s="565"/>
      <c r="N3786" s="565"/>
      <c r="O3786" s="565"/>
      <c r="P3786" s="565"/>
    </row>
    <row r="3787" spans="1:16" ht="18">
      <c r="A3787" s="565"/>
      <c r="B3787" s="565"/>
      <c r="C3787" s="565"/>
      <c r="D3787" s="978"/>
      <c r="E3787" s="978"/>
      <c r="F3787" s="981"/>
      <c r="G3787" s="981"/>
      <c r="H3787" s="565"/>
      <c r="I3787" s="565"/>
      <c r="J3787" s="565"/>
      <c r="K3787" s="565"/>
      <c r="L3787" s="565"/>
      <c r="M3787" s="565"/>
      <c r="N3787" s="565"/>
      <c r="O3787" s="565"/>
      <c r="P3787" s="565"/>
    </row>
    <row r="3788" spans="1:16" ht="18">
      <c r="A3788" s="565"/>
      <c r="B3788" s="565"/>
      <c r="C3788" s="565"/>
      <c r="D3788" s="978"/>
      <c r="E3788" s="978"/>
      <c r="F3788" s="981"/>
      <c r="G3788" s="981"/>
      <c r="H3788" s="565"/>
      <c r="I3788" s="565"/>
      <c r="J3788" s="565"/>
      <c r="K3788" s="565"/>
      <c r="L3788" s="565"/>
      <c r="M3788" s="565"/>
      <c r="N3788" s="565"/>
      <c r="O3788" s="565"/>
      <c r="P3788" s="565"/>
    </row>
    <row r="3789" spans="1:16" ht="18">
      <c r="A3789" s="565"/>
      <c r="B3789" s="565"/>
      <c r="C3789" s="565"/>
      <c r="D3789" s="978"/>
      <c r="E3789" s="978"/>
      <c r="F3789" s="981"/>
      <c r="G3789" s="981"/>
      <c r="H3789" s="565"/>
      <c r="I3789" s="565"/>
      <c r="J3789" s="565"/>
      <c r="K3789" s="565"/>
      <c r="L3789" s="565"/>
      <c r="M3789" s="565"/>
      <c r="N3789" s="565"/>
      <c r="O3789" s="565"/>
      <c r="P3789" s="565"/>
    </row>
    <row r="3790" spans="1:16" ht="18">
      <c r="A3790" s="565"/>
      <c r="B3790" s="565"/>
      <c r="C3790" s="565"/>
      <c r="D3790" s="978"/>
      <c r="E3790" s="978"/>
      <c r="F3790" s="981"/>
      <c r="G3790" s="981"/>
      <c r="H3790" s="565"/>
      <c r="I3790" s="565"/>
      <c r="J3790" s="565"/>
      <c r="K3790" s="565"/>
      <c r="L3790" s="565"/>
      <c r="M3790" s="565"/>
      <c r="N3790" s="565"/>
      <c r="O3790" s="565"/>
      <c r="P3790" s="565"/>
    </row>
    <row r="3791" spans="1:16" ht="18">
      <c r="A3791" s="565"/>
      <c r="B3791" s="565"/>
      <c r="C3791" s="565"/>
      <c r="D3791" s="978"/>
      <c r="E3791" s="978"/>
      <c r="F3791" s="981"/>
      <c r="G3791" s="981"/>
      <c r="H3791" s="565"/>
      <c r="I3791" s="565"/>
      <c r="J3791" s="565"/>
      <c r="K3791" s="565"/>
      <c r="L3791" s="565"/>
      <c r="M3791" s="565"/>
      <c r="N3791" s="565"/>
      <c r="O3791" s="565"/>
      <c r="P3791" s="565"/>
    </row>
    <row r="3792" spans="1:16" ht="18">
      <c r="A3792" s="565"/>
      <c r="B3792" s="565"/>
      <c r="C3792" s="565"/>
      <c r="D3792" s="978"/>
      <c r="E3792" s="978"/>
      <c r="F3792" s="981"/>
      <c r="G3792" s="981"/>
      <c r="H3792" s="565"/>
      <c r="I3792" s="565"/>
      <c r="J3792" s="565"/>
      <c r="K3792" s="565"/>
      <c r="L3792" s="565"/>
      <c r="M3792" s="565"/>
      <c r="N3792" s="565"/>
      <c r="O3792" s="565"/>
      <c r="P3792" s="565"/>
    </row>
    <row r="3793" spans="1:16" ht="18">
      <c r="A3793" s="565"/>
      <c r="B3793" s="565"/>
      <c r="C3793" s="565"/>
      <c r="D3793" s="978"/>
      <c r="E3793" s="978"/>
      <c r="F3793" s="981"/>
      <c r="G3793" s="981"/>
      <c r="H3793" s="565"/>
      <c r="I3793" s="565"/>
      <c r="J3793" s="565"/>
      <c r="K3793" s="565"/>
      <c r="L3793" s="565"/>
      <c r="M3793" s="565"/>
      <c r="N3793" s="565"/>
      <c r="O3793" s="565"/>
      <c r="P3793" s="565"/>
    </row>
    <row r="3794" spans="1:16" ht="18">
      <c r="A3794" s="565"/>
      <c r="B3794" s="565"/>
      <c r="C3794" s="565"/>
      <c r="D3794" s="978"/>
      <c r="E3794" s="978"/>
      <c r="F3794" s="981"/>
      <c r="G3794" s="981"/>
      <c r="H3794" s="565"/>
      <c r="I3794" s="565"/>
      <c r="J3794" s="565"/>
      <c r="K3794" s="565"/>
      <c r="L3794" s="565"/>
      <c r="M3794" s="565"/>
      <c r="N3794" s="565"/>
      <c r="O3794" s="565"/>
      <c r="P3794" s="565"/>
    </row>
    <row r="3795" spans="1:16" ht="18">
      <c r="A3795" s="565"/>
      <c r="B3795" s="565"/>
      <c r="C3795" s="565"/>
      <c r="D3795" s="978"/>
      <c r="E3795" s="978"/>
      <c r="F3795" s="981"/>
      <c r="G3795" s="981"/>
      <c r="H3795" s="565"/>
      <c r="I3795" s="565"/>
      <c r="J3795" s="565"/>
      <c r="K3795" s="565"/>
      <c r="L3795" s="565"/>
      <c r="M3795" s="565"/>
      <c r="N3795" s="565"/>
      <c r="O3795" s="565"/>
      <c r="P3795" s="565"/>
    </row>
    <row r="3796" spans="1:16" ht="18">
      <c r="A3796" s="565"/>
      <c r="B3796" s="565"/>
      <c r="C3796" s="565"/>
      <c r="D3796" s="978"/>
      <c r="E3796" s="978"/>
      <c r="F3796" s="981"/>
      <c r="G3796" s="981"/>
      <c r="H3796" s="565"/>
      <c r="I3796" s="565"/>
      <c r="J3796" s="565"/>
      <c r="K3796" s="565"/>
      <c r="L3796" s="565"/>
      <c r="M3796" s="565"/>
      <c r="N3796" s="565"/>
      <c r="O3796" s="565"/>
      <c r="P3796" s="565"/>
    </row>
    <row r="3797" spans="1:16" ht="18">
      <c r="A3797" s="565"/>
      <c r="B3797" s="565"/>
      <c r="C3797" s="565"/>
      <c r="D3797" s="978"/>
      <c r="E3797" s="978"/>
      <c r="F3797" s="981"/>
      <c r="G3797" s="981"/>
      <c r="H3797" s="565"/>
      <c r="I3797" s="565"/>
      <c r="J3797" s="565"/>
      <c r="K3797" s="565"/>
      <c r="L3797" s="565"/>
      <c r="M3797" s="565"/>
      <c r="N3797" s="565"/>
      <c r="O3797" s="565"/>
      <c r="P3797" s="565"/>
    </row>
    <row r="3798" spans="1:16" ht="18">
      <c r="A3798" s="565"/>
      <c r="B3798" s="565"/>
      <c r="C3798" s="565"/>
      <c r="D3798" s="978"/>
      <c r="E3798" s="978"/>
      <c r="F3798" s="981"/>
      <c r="G3798" s="981"/>
      <c r="H3798" s="565"/>
      <c r="I3798" s="565"/>
      <c r="J3798" s="565"/>
      <c r="K3798" s="565"/>
      <c r="L3798" s="565"/>
      <c r="M3798" s="565"/>
      <c r="N3798" s="565"/>
      <c r="O3798" s="565"/>
      <c r="P3798" s="565"/>
    </row>
    <row r="3799" spans="1:16" ht="18">
      <c r="A3799" s="565"/>
      <c r="B3799" s="565"/>
      <c r="C3799" s="565"/>
      <c r="D3799" s="978"/>
      <c r="E3799" s="978"/>
      <c r="F3799" s="981"/>
      <c r="G3799" s="981"/>
      <c r="H3799" s="565"/>
      <c r="I3799" s="565"/>
      <c r="J3799" s="565"/>
      <c r="K3799" s="565"/>
      <c r="L3799" s="565"/>
      <c r="M3799" s="565"/>
      <c r="N3799" s="565"/>
      <c r="O3799" s="565"/>
      <c r="P3799" s="565"/>
    </row>
    <row r="3800" spans="1:16" ht="18">
      <c r="A3800" s="565"/>
      <c r="B3800" s="565"/>
      <c r="C3800" s="565"/>
      <c r="D3800" s="978"/>
      <c r="E3800" s="978"/>
      <c r="F3800" s="981"/>
      <c r="G3800" s="981"/>
      <c r="H3800" s="565"/>
      <c r="I3800" s="565"/>
      <c r="J3800" s="565"/>
      <c r="K3800" s="565"/>
      <c r="L3800" s="565"/>
      <c r="M3800" s="565"/>
      <c r="N3800" s="565"/>
      <c r="O3800" s="565"/>
      <c r="P3800" s="565"/>
    </row>
    <row r="3801" spans="1:16" ht="18">
      <c r="A3801" s="565"/>
      <c r="B3801" s="565"/>
      <c r="C3801" s="565"/>
      <c r="D3801" s="978"/>
      <c r="E3801" s="978"/>
      <c r="F3801" s="981"/>
      <c r="G3801" s="981"/>
      <c r="H3801" s="565"/>
      <c r="I3801" s="565"/>
      <c r="J3801" s="565"/>
      <c r="K3801" s="565"/>
      <c r="L3801" s="565"/>
      <c r="M3801" s="565"/>
      <c r="N3801" s="565"/>
      <c r="O3801" s="565"/>
      <c r="P3801" s="565"/>
    </row>
    <row r="3802" spans="1:16" ht="18">
      <c r="A3802" s="565"/>
      <c r="B3802" s="565"/>
      <c r="C3802" s="565"/>
      <c r="D3802" s="978"/>
      <c r="E3802" s="978"/>
      <c r="F3802" s="981"/>
      <c r="G3802" s="981"/>
      <c r="H3802" s="565"/>
      <c r="I3802" s="565"/>
      <c r="J3802" s="565"/>
      <c r="K3802" s="565"/>
      <c r="L3802" s="565"/>
      <c r="M3802" s="565"/>
      <c r="N3802" s="565"/>
      <c r="O3802" s="565"/>
      <c r="P3802" s="565"/>
    </row>
    <row r="3803" spans="1:16" ht="18">
      <c r="A3803" s="565"/>
      <c r="B3803" s="565"/>
      <c r="C3803" s="565"/>
      <c r="D3803" s="978"/>
      <c r="E3803" s="978"/>
      <c r="F3803" s="981"/>
      <c r="G3803" s="981"/>
      <c r="H3803" s="565"/>
      <c r="I3803" s="565"/>
      <c r="J3803" s="565"/>
      <c r="K3803" s="565"/>
      <c r="L3803" s="565"/>
      <c r="M3803" s="565"/>
      <c r="N3803" s="565"/>
      <c r="O3803" s="565"/>
      <c r="P3803" s="565"/>
    </row>
    <row r="3804" spans="1:16" ht="18">
      <c r="A3804" s="565"/>
      <c r="B3804" s="565"/>
      <c r="C3804" s="565"/>
      <c r="D3804" s="978"/>
      <c r="E3804" s="978"/>
      <c r="F3804" s="981"/>
      <c r="G3804" s="981"/>
      <c r="H3804" s="565"/>
      <c r="I3804" s="565"/>
      <c r="J3804" s="565"/>
      <c r="K3804" s="565"/>
      <c r="L3804" s="565"/>
      <c r="M3804" s="565"/>
      <c r="N3804" s="565"/>
      <c r="O3804" s="565"/>
      <c r="P3804" s="565"/>
    </row>
    <row r="3805" spans="1:16" ht="18">
      <c r="A3805" s="565"/>
      <c r="B3805" s="565"/>
      <c r="C3805" s="565"/>
      <c r="D3805" s="978"/>
      <c r="E3805" s="978"/>
      <c r="F3805" s="981"/>
      <c r="G3805" s="981"/>
      <c r="H3805" s="565"/>
      <c r="I3805" s="565"/>
      <c r="J3805" s="565"/>
      <c r="K3805" s="565"/>
      <c r="L3805" s="565"/>
      <c r="M3805" s="565"/>
      <c r="N3805" s="565"/>
      <c r="O3805" s="565"/>
      <c r="P3805" s="565"/>
    </row>
    <row r="3806" spans="1:16" ht="18">
      <c r="A3806" s="565"/>
      <c r="B3806" s="565"/>
      <c r="C3806" s="565"/>
      <c r="D3806" s="978"/>
      <c r="E3806" s="978"/>
      <c r="F3806" s="981"/>
      <c r="G3806" s="981"/>
      <c r="H3806" s="565"/>
      <c r="I3806" s="565"/>
      <c r="J3806" s="565"/>
      <c r="K3806" s="565"/>
      <c r="L3806" s="565"/>
      <c r="M3806" s="565"/>
      <c r="N3806" s="565"/>
      <c r="O3806" s="565"/>
      <c r="P3806" s="565"/>
    </row>
    <row r="3807" spans="1:16" ht="18">
      <c r="A3807" s="565"/>
      <c r="B3807" s="565"/>
      <c r="C3807" s="565"/>
      <c r="D3807" s="978"/>
      <c r="E3807" s="978"/>
      <c r="F3807" s="981"/>
      <c r="G3807" s="981"/>
      <c r="H3807" s="565"/>
      <c r="I3807" s="565"/>
      <c r="J3807" s="565"/>
      <c r="K3807" s="565"/>
      <c r="L3807" s="565"/>
      <c r="M3807" s="565"/>
      <c r="N3807" s="565"/>
      <c r="O3807" s="565"/>
      <c r="P3807" s="565"/>
    </row>
    <row r="3808" spans="1:16" ht="18">
      <c r="A3808" s="565"/>
      <c r="B3808" s="565"/>
      <c r="C3808" s="565"/>
      <c r="D3808" s="978"/>
      <c r="E3808" s="978"/>
      <c r="F3808" s="981"/>
      <c r="G3808" s="981"/>
      <c r="H3808" s="565"/>
      <c r="I3808" s="565"/>
      <c r="J3808" s="565"/>
      <c r="K3808" s="565"/>
      <c r="L3808" s="565"/>
      <c r="M3808" s="565"/>
      <c r="N3808" s="565"/>
      <c r="O3808" s="565"/>
      <c r="P3808" s="565"/>
    </row>
    <row r="3809" spans="1:16" ht="18">
      <c r="A3809" s="565"/>
      <c r="B3809" s="565"/>
      <c r="C3809" s="565"/>
      <c r="D3809" s="978"/>
      <c r="E3809" s="978"/>
      <c r="F3809" s="981"/>
      <c r="G3809" s="981"/>
      <c r="H3809" s="565"/>
      <c r="I3809" s="565"/>
      <c r="J3809" s="565"/>
      <c r="K3809" s="565"/>
      <c r="L3809" s="565"/>
      <c r="M3809" s="565"/>
      <c r="N3809" s="565"/>
      <c r="O3809" s="565"/>
      <c r="P3809" s="565"/>
    </row>
    <row r="3810" spans="1:16" ht="18">
      <c r="A3810" s="565"/>
      <c r="B3810" s="565"/>
      <c r="C3810" s="565"/>
      <c r="D3810" s="978"/>
      <c r="E3810" s="978"/>
      <c r="F3810" s="981"/>
      <c r="G3810" s="981"/>
      <c r="H3810" s="565"/>
      <c r="I3810" s="565"/>
      <c r="J3810" s="565"/>
      <c r="K3810" s="565"/>
      <c r="L3810" s="565"/>
      <c r="M3810" s="565"/>
      <c r="N3810" s="565"/>
      <c r="O3810" s="565"/>
      <c r="P3810" s="565"/>
    </row>
    <row r="3811" spans="1:16" ht="18">
      <c r="A3811" s="565"/>
      <c r="B3811" s="565"/>
      <c r="C3811" s="565"/>
      <c r="D3811" s="978"/>
      <c r="E3811" s="978"/>
      <c r="F3811" s="981"/>
      <c r="G3811" s="981"/>
      <c r="H3811" s="565"/>
      <c r="I3811" s="565"/>
      <c r="J3811" s="565"/>
      <c r="K3811" s="565"/>
      <c r="L3811" s="565"/>
      <c r="M3811" s="565"/>
      <c r="N3811" s="565"/>
      <c r="O3811" s="565"/>
      <c r="P3811" s="565"/>
    </row>
    <row r="3812" spans="1:16" ht="18">
      <c r="A3812" s="565"/>
      <c r="B3812" s="565"/>
      <c r="C3812" s="565"/>
      <c r="D3812" s="978"/>
      <c r="E3812" s="978"/>
      <c r="F3812" s="981"/>
      <c r="G3812" s="981"/>
      <c r="H3812" s="565"/>
      <c r="I3812" s="565"/>
      <c r="J3812" s="565"/>
      <c r="K3812" s="565"/>
      <c r="L3812" s="565"/>
      <c r="M3812" s="565"/>
      <c r="N3812" s="565"/>
      <c r="O3812" s="565"/>
      <c r="P3812" s="565"/>
    </row>
    <row r="3813" spans="1:16" ht="18">
      <c r="A3813" s="565"/>
      <c r="B3813" s="565"/>
      <c r="C3813" s="565"/>
      <c r="D3813" s="978"/>
      <c r="E3813" s="978"/>
      <c r="F3813" s="981"/>
      <c r="G3813" s="981"/>
      <c r="H3813" s="565"/>
      <c r="I3813" s="565"/>
      <c r="J3813" s="565"/>
      <c r="K3813" s="565"/>
      <c r="L3813" s="565"/>
      <c r="M3813" s="565"/>
      <c r="N3813" s="565"/>
      <c r="O3813" s="565"/>
      <c r="P3813" s="565"/>
    </row>
    <row r="3814" spans="1:16" ht="18">
      <c r="A3814" s="565"/>
      <c r="B3814" s="565"/>
      <c r="C3814" s="565"/>
      <c r="D3814" s="978"/>
      <c r="E3814" s="978"/>
      <c r="F3814" s="981"/>
      <c r="G3814" s="981"/>
      <c r="H3814" s="565"/>
      <c r="I3814" s="565"/>
      <c r="J3814" s="565"/>
      <c r="K3814" s="565"/>
      <c r="L3814" s="565"/>
      <c r="M3814" s="565"/>
      <c r="N3814" s="565"/>
      <c r="O3814" s="565"/>
      <c r="P3814" s="565"/>
    </row>
    <row r="3815" spans="1:16" ht="18">
      <c r="A3815" s="565"/>
      <c r="B3815" s="565"/>
      <c r="C3815" s="565"/>
      <c r="D3815" s="978"/>
      <c r="E3815" s="978"/>
      <c r="F3815" s="981"/>
      <c r="G3815" s="981"/>
      <c r="H3815" s="565"/>
      <c r="I3815" s="565"/>
      <c r="J3815" s="565"/>
      <c r="K3815" s="565"/>
      <c r="L3815" s="565"/>
      <c r="M3815" s="565"/>
      <c r="N3815" s="565"/>
      <c r="O3815" s="565"/>
      <c r="P3815" s="565"/>
    </row>
    <row r="3816" spans="1:16" ht="18">
      <c r="A3816" s="565"/>
      <c r="B3816" s="565"/>
      <c r="C3816" s="565"/>
      <c r="D3816" s="978"/>
      <c r="E3816" s="978"/>
      <c r="F3816" s="981"/>
      <c r="G3816" s="981"/>
      <c r="H3816" s="565"/>
      <c r="I3816" s="565"/>
      <c r="J3816" s="565"/>
      <c r="K3816" s="565"/>
      <c r="L3816" s="565"/>
      <c r="M3816" s="565"/>
      <c r="N3816" s="565"/>
      <c r="O3816" s="565"/>
      <c r="P3816" s="565"/>
    </row>
    <row r="3817" spans="1:16" ht="18">
      <c r="A3817" s="565"/>
      <c r="B3817" s="565"/>
      <c r="C3817" s="565"/>
      <c r="D3817" s="978"/>
      <c r="E3817" s="978"/>
      <c r="F3817" s="981"/>
      <c r="G3817" s="981"/>
      <c r="H3817" s="565"/>
      <c r="I3817" s="565"/>
      <c r="J3817" s="565"/>
      <c r="K3817" s="565"/>
      <c r="L3817" s="565"/>
      <c r="M3817" s="565"/>
      <c r="N3817" s="565"/>
      <c r="O3817" s="565"/>
      <c r="P3817" s="565"/>
    </row>
    <row r="3818" spans="1:16" ht="18">
      <c r="A3818" s="565"/>
      <c r="B3818" s="565"/>
      <c r="C3818" s="565"/>
      <c r="D3818" s="978"/>
      <c r="E3818" s="978"/>
      <c r="F3818" s="981"/>
      <c r="G3818" s="981"/>
      <c r="H3818" s="565"/>
      <c r="I3818" s="565"/>
      <c r="J3818" s="565"/>
      <c r="K3818" s="565"/>
      <c r="L3818" s="565"/>
      <c r="M3818" s="565"/>
      <c r="N3818" s="565"/>
      <c r="O3818" s="565"/>
      <c r="P3818" s="565"/>
    </row>
    <row r="3819" spans="1:16" ht="18">
      <c r="A3819" s="565"/>
      <c r="B3819" s="565"/>
      <c r="C3819" s="565"/>
      <c r="D3819" s="978"/>
      <c r="E3819" s="978"/>
      <c r="F3819" s="981"/>
      <c r="G3819" s="981"/>
      <c r="H3819" s="565"/>
      <c r="I3819" s="565"/>
      <c r="J3819" s="565"/>
      <c r="K3819" s="565"/>
      <c r="L3819" s="565"/>
      <c r="M3819" s="565"/>
      <c r="N3819" s="565"/>
      <c r="O3819" s="565"/>
      <c r="P3819" s="565"/>
    </row>
    <row r="3820" spans="1:16" ht="18">
      <c r="A3820" s="565"/>
      <c r="B3820" s="565"/>
      <c r="C3820" s="565"/>
      <c r="D3820" s="978"/>
      <c r="E3820" s="978"/>
      <c r="F3820" s="981"/>
      <c r="G3820" s="981"/>
      <c r="H3820" s="565"/>
      <c r="I3820" s="565"/>
      <c r="J3820" s="565"/>
      <c r="K3820" s="565"/>
      <c r="L3820" s="565"/>
      <c r="M3820" s="565"/>
      <c r="N3820" s="565"/>
      <c r="O3820" s="565"/>
      <c r="P3820" s="565"/>
    </row>
    <row r="3821" spans="1:16" ht="18">
      <c r="A3821" s="565"/>
      <c r="B3821" s="565"/>
      <c r="C3821" s="565"/>
      <c r="D3821" s="978"/>
      <c r="E3821" s="978"/>
      <c r="F3821" s="981"/>
      <c r="G3821" s="981"/>
      <c r="H3821" s="565"/>
      <c r="I3821" s="565"/>
      <c r="J3821" s="565"/>
      <c r="K3821" s="565"/>
      <c r="L3821" s="565"/>
      <c r="M3821" s="565"/>
      <c r="N3821" s="565"/>
      <c r="O3821" s="565"/>
      <c r="P3821" s="565"/>
    </row>
    <row r="3822" spans="1:16" ht="18">
      <c r="A3822" s="565"/>
      <c r="B3822" s="565"/>
      <c r="C3822" s="565"/>
      <c r="D3822" s="978"/>
      <c r="E3822" s="978"/>
      <c r="F3822" s="981"/>
      <c r="G3822" s="981"/>
      <c r="H3822" s="565"/>
      <c r="I3822" s="565"/>
      <c r="J3822" s="565"/>
      <c r="K3822" s="565"/>
      <c r="L3822" s="565"/>
      <c r="M3822" s="565"/>
      <c r="N3822" s="565"/>
      <c r="O3822" s="565"/>
      <c r="P3822" s="565"/>
    </row>
    <row r="3823" spans="1:16" ht="18">
      <c r="A3823" s="565"/>
      <c r="B3823" s="565"/>
      <c r="C3823" s="565"/>
      <c r="D3823" s="978"/>
      <c r="E3823" s="978"/>
      <c r="F3823" s="981"/>
      <c r="G3823" s="981"/>
      <c r="H3823" s="565"/>
      <c r="I3823" s="565"/>
      <c r="J3823" s="565"/>
      <c r="K3823" s="565"/>
      <c r="L3823" s="565"/>
      <c r="M3823" s="565"/>
      <c r="N3823" s="565"/>
      <c r="O3823" s="565"/>
      <c r="P3823" s="565"/>
    </row>
    <row r="3824" spans="1:16" ht="18">
      <c r="A3824" s="565"/>
      <c r="B3824" s="565"/>
      <c r="C3824" s="565"/>
      <c r="D3824" s="978"/>
      <c r="E3824" s="978"/>
      <c r="F3824" s="981"/>
      <c r="G3824" s="981"/>
      <c r="H3824" s="565"/>
      <c r="I3824" s="565"/>
      <c r="J3824" s="565"/>
      <c r="K3824" s="565"/>
      <c r="L3824" s="565"/>
      <c r="M3824" s="565"/>
      <c r="N3824" s="565"/>
      <c r="O3824" s="565"/>
      <c r="P3824" s="565"/>
    </row>
    <row r="3825" spans="1:16" ht="18">
      <c r="A3825" s="565"/>
      <c r="B3825" s="565"/>
      <c r="C3825" s="565"/>
      <c r="D3825" s="978"/>
      <c r="E3825" s="978"/>
      <c r="F3825" s="981"/>
      <c r="G3825" s="981"/>
      <c r="H3825" s="565"/>
      <c r="I3825" s="565"/>
      <c r="J3825" s="565"/>
      <c r="K3825" s="565"/>
      <c r="L3825" s="565"/>
      <c r="M3825" s="565"/>
      <c r="N3825" s="565"/>
      <c r="O3825" s="565"/>
      <c r="P3825" s="565"/>
    </row>
    <row r="3826" spans="1:16" ht="18">
      <c r="A3826" s="565"/>
      <c r="B3826" s="565"/>
      <c r="C3826" s="565"/>
      <c r="D3826" s="978"/>
      <c r="E3826" s="978"/>
      <c r="F3826" s="981"/>
      <c r="G3826" s="981"/>
      <c r="H3826" s="565"/>
      <c r="I3826" s="565"/>
      <c r="J3826" s="565"/>
      <c r="K3826" s="565"/>
      <c r="L3826" s="565"/>
      <c r="M3826" s="565"/>
      <c r="N3826" s="565"/>
      <c r="O3826" s="565"/>
      <c r="P3826" s="565"/>
    </row>
    <row r="3827" spans="1:16" ht="18">
      <c r="A3827" s="565"/>
      <c r="B3827" s="565"/>
      <c r="C3827" s="565"/>
      <c r="D3827" s="978"/>
      <c r="E3827" s="978"/>
      <c r="F3827" s="981"/>
      <c r="G3827" s="981"/>
      <c r="H3827" s="565"/>
      <c r="I3827" s="565"/>
      <c r="J3827" s="565"/>
      <c r="K3827" s="565"/>
      <c r="L3827" s="565"/>
      <c r="M3827" s="565"/>
      <c r="N3827" s="565"/>
      <c r="O3827" s="565"/>
      <c r="P3827" s="565"/>
    </row>
    <row r="3828" spans="1:16" ht="18">
      <c r="A3828" s="565"/>
      <c r="B3828" s="565"/>
      <c r="C3828" s="565"/>
      <c r="D3828" s="978"/>
      <c r="E3828" s="978"/>
      <c r="F3828" s="981"/>
      <c r="G3828" s="981"/>
      <c r="H3828" s="565"/>
      <c r="I3828" s="565"/>
      <c r="J3828" s="565"/>
      <c r="K3828" s="565"/>
      <c r="L3828" s="565"/>
      <c r="M3828" s="565"/>
      <c r="N3828" s="565"/>
      <c r="O3828" s="565"/>
      <c r="P3828" s="565"/>
    </row>
    <row r="3829" spans="1:16" ht="18">
      <c r="A3829" s="565"/>
      <c r="B3829" s="565"/>
      <c r="C3829" s="565"/>
      <c r="D3829" s="978"/>
      <c r="E3829" s="978"/>
      <c r="F3829" s="981"/>
      <c r="G3829" s="981"/>
      <c r="H3829" s="565"/>
      <c r="I3829" s="565"/>
      <c r="J3829" s="565"/>
      <c r="K3829" s="565"/>
      <c r="L3829" s="565"/>
      <c r="M3829" s="565"/>
      <c r="N3829" s="565"/>
      <c r="O3829" s="565"/>
      <c r="P3829" s="565"/>
    </row>
    <row r="3830" spans="1:16" ht="18">
      <c r="A3830" s="565"/>
      <c r="B3830" s="565"/>
      <c r="C3830" s="565"/>
      <c r="D3830" s="978"/>
      <c r="E3830" s="978"/>
      <c r="F3830" s="981"/>
      <c r="G3830" s="981"/>
      <c r="H3830" s="565"/>
      <c r="I3830" s="565"/>
      <c r="J3830" s="565"/>
      <c r="K3830" s="565"/>
      <c r="L3830" s="565"/>
      <c r="M3830" s="565"/>
      <c r="N3830" s="565"/>
      <c r="O3830" s="565"/>
      <c r="P3830" s="565"/>
    </row>
    <row r="3831" spans="1:16" ht="18">
      <c r="A3831" s="565"/>
      <c r="B3831" s="565"/>
      <c r="C3831" s="565"/>
      <c r="D3831" s="978"/>
      <c r="E3831" s="978"/>
      <c r="F3831" s="981"/>
      <c r="G3831" s="981"/>
      <c r="H3831" s="565"/>
      <c r="I3831" s="565"/>
      <c r="J3831" s="565"/>
      <c r="K3831" s="565"/>
      <c r="L3831" s="565"/>
      <c r="M3831" s="565"/>
      <c r="N3831" s="565"/>
      <c r="O3831" s="565"/>
      <c r="P3831" s="565"/>
    </row>
    <row r="3832" spans="1:16" ht="18">
      <c r="A3832" s="565"/>
      <c r="B3832" s="565"/>
      <c r="C3832" s="565"/>
      <c r="D3832" s="978"/>
      <c r="E3832" s="978"/>
      <c r="F3832" s="981"/>
      <c r="G3832" s="981"/>
      <c r="H3832" s="565"/>
      <c r="I3832" s="565"/>
      <c r="J3832" s="565"/>
      <c r="K3832" s="565"/>
      <c r="L3832" s="565"/>
      <c r="M3832" s="565"/>
      <c r="N3832" s="565"/>
      <c r="O3832" s="565"/>
      <c r="P3832" s="565"/>
    </row>
    <row r="3833" spans="1:16" ht="18">
      <c r="A3833" s="565"/>
      <c r="B3833" s="565"/>
      <c r="C3833" s="565"/>
      <c r="D3833" s="978"/>
      <c r="E3833" s="978"/>
      <c r="F3833" s="981"/>
      <c r="G3833" s="981"/>
      <c r="H3833" s="565"/>
      <c r="I3833" s="565"/>
      <c r="J3833" s="565"/>
      <c r="K3833" s="565"/>
      <c r="L3833" s="565"/>
      <c r="M3833" s="565"/>
      <c r="N3833" s="565"/>
      <c r="O3833" s="565"/>
      <c r="P3833" s="565"/>
    </row>
    <row r="3834" spans="1:16" ht="18">
      <c r="A3834" s="565"/>
      <c r="B3834" s="565"/>
      <c r="C3834" s="565"/>
      <c r="D3834" s="978"/>
      <c r="E3834" s="978"/>
      <c r="F3834" s="981"/>
      <c r="G3834" s="981"/>
      <c r="H3834" s="565"/>
      <c r="I3834" s="565"/>
      <c r="J3834" s="565"/>
      <c r="K3834" s="565"/>
      <c r="L3834" s="565"/>
      <c r="M3834" s="565"/>
      <c r="N3834" s="565"/>
      <c r="O3834" s="565"/>
      <c r="P3834" s="565"/>
    </row>
    <row r="3835" spans="1:16" ht="18">
      <c r="A3835" s="565"/>
      <c r="B3835" s="565"/>
      <c r="C3835" s="565"/>
      <c r="D3835" s="978"/>
      <c r="E3835" s="978"/>
      <c r="F3835" s="981"/>
      <c r="G3835" s="981"/>
      <c r="H3835" s="565"/>
      <c r="I3835" s="565"/>
      <c r="J3835" s="565"/>
      <c r="K3835" s="565"/>
      <c r="L3835" s="565"/>
      <c r="M3835" s="565"/>
      <c r="N3835" s="565"/>
      <c r="O3835" s="565"/>
      <c r="P3835" s="565"/>
    </row>
    <row r="3836" spans="1:16" ht="18">
      <c r="A3836" s="565"/>
      <c r="B3836" s="565"/>
      <c r="C3836" s="565"/>
      <c r="D3836" s="978"/>
      <c r="E3836" s="978"/>
      <c r="F3836" s="981"/>
      <c r="G3836" s="981"/>
      <c r="H3836" s="565"/>
      <c r="I3836" s="565"/>
      <c r="J3836" s="565"/>
      <c r="K3836" s="565"/>
      <c r="L3836" s="565"/>
      <c r="M3836" s="565"/>
      <c r="N3836" s="565"/>
      <c r="O3836" s="565"/>
      <c r="P3836" s="565"/>
    </row>
    <row r="3837" spans="1:16" ht="18">
      <c r="A3837" s="565"/>
      <c r="B3837" s="565"/>
      <c r="C3837" s="565"/>
      <c r="D3837" s="978"/>
      <c r="E3837" s="978"/>
      <c r="F3837" s="981"/>
      <c r="G3837" s="981"/>
      <c r="H3837" s="565"/>
      <c r="I3837" s="565"/>
      <c r="J3837" s="565"/>
      <c r="K3837" s="565"/>
      <c r="L3837" s="565"/>
      <c r="M3837" s="565"/>
      <c r="N3837" s="565"/>
      <c r="O3837" s="565"/>
      <c r="P3837" s="565"/>
    </row>
    <row r="3838" spans="1:16" ht="18">
      <c r="A3838" s="565"/>
      <c r="B3838" s="565"/>
      <c r="C3838" s="565"/>
      <c r="D3838" s="978"/>
      <c r="E3838" s="978"/>
      <c r="F3838" s="981"/>
      <c r="G3838" s="981"/>
      <c r="H3838" s="565"/>
      <c r="I3838" s="565"/>
      <c r="J3838" s="565"/>
      <c r="K3838" s="565"/>
      <c r="L3838" s="565"/>
      <c r="M3838" s="565"/>
      <c r="N3838" s="565"/>
      <c r="O3838" s="565"/>
      <c r="P3838" s="565"/>
    </row>
    <row r="3839" spans="1:16" ht="18">
      <c r="A3839" s="565"/>
      <c r="B3839" s="565"/>
      <c r="C3839" s="565"/>
      <c r="D3839" s="978"/>
      <c r="E3839" s="978"/>
      <c r="F3839" s="981"/>
      <c r="G3839" s="981"/>
      <c r="H3839" s="565"/>
      <c r="I3839" s="565"/>
      <c r="J3839" s="565"/>
      <c r="K3839" s="565"/>
      <c r="L3839" s="565"/>
      <c r="M3839" s="565"/>
      <c r="N3839" s="565"/>
      <c r="O3839" s="565"/>
      <c r="P3839" s="565"/>
    </row>
    <row r="3840" spans="1:16" ht="18">
      <c r="A3840" s="565"/>
      <c r="B3840" s="565"/>
      <c r="C3840" s="565"/>
      <c r="D3840" s="978"/>
      <c r="E3840" s="978"/>
      <c r="F3840" s="981"/>
      <c r="G3840" s="981"/>
      <c r="H3840" s="565"/>
      <c r="I3840" s="565"/>
      <c r="J3840" s="565"/>
      <c r="K3840" s="565"/>
      <c r="L3840" s="565"/>
      <c r="M3840" s="565"/>
      <c r="N3840" s="565"/>
      <c r="O3840" s="565"/>
      <c r="P3840" s="565"/>
    </row>
    <row r="3841" spans="1:16" ht="18">
      <c r="A3841" s="565"/>
      <c r="B3841" s="565"/>
      <c r="C3841" s="565"/>
      <c r="D3841" s="978"/>
      <c r="E3841" s="978"/>
      <c r="F3841" s="981"/>
      <c r="G3841" s="981"/>
      <c r="H3841" s="565"/>
      <c r="I3841" s="565"/>
      <c r="J3841" s="565"/>
      <c r="K3841" s="565"/>
      <c r="L3841" s="565"/>
      <c r="M3841" s="565"/>
      <c r="N3841" s="565"/>
      <c r="O3841" s="565"/>
      <c r="P3841" s="565"/>
    </row>
    <row r="3842" spans="1:16" ht="18">
      <c r="A3842" s="565"/>
      <c r="B3842" s="565"/>
      <c r="C3842" s="565"/>
      <c r="D3842" s="978"/>
      <c r="E3842" s="978"/>
      <c r="F3842" s="981"/>
      <c r="G3842" s="981"/>
      <c r="H3842" s="565"/>
      <c r="I3842" s="565"/>
      <c r="J3842" s="565"/>
      <c r="K3842" s="565"/>
      <c r="L3842" s="565"/>
      <c r="M3842" s="565"/>
      <c r="N3842" s="565"/>
      <c r="O3842" s="565"/>
      <c r="P3842" s="565"/>
    </row>
    <row r="3843" spans="1:16" ht="18">
      <c r="A3843" s="565"/>
      <c r="B3843" s="565"/>
      <c r="C3843" s="565"/>
      <c r="D3843" s="978"/>
      <c r="E3843" s="978"/>
      <c r="F3843" s="981"/>
      <c r="G3843" s="981"/>
      <c r="H3843" s="565"/>
      <c r="I3843" s="565"/>
      <c r="J3843" s="565"/>
      <c r="K3843" s="565"/>
      <c r="L3843" s="565"/>
      <c r="M3843" s="565"/>
      <c r="N3843" s="565"/>
      <c r="O3843" s="565"/>
      <c r="P3843" s="565"/>
    </row>
    <row r="3844" spans="1:16" ht="18">
      <c r="A3844" s="565"/>
      <c r="B3844" s="565"/>
      <c r="C3844" s="565"/>
      <c r="D3844" s="978"/>
      <c r="E3844" s="978"/>
      <c r="F3844" s="981"/>
      <c r="G3844" s="981"/>
      <c r="H3844" s="565"/>
      <c r="I3844" s="565"/>
      <c r="J3844" s="565"/>
      <c r="K3844" s="565"/>
      <c r="L3844" s="565"/>
      <c r="M3844" s="565"/>
      <c r="N3844" s="565"/>
      <c r="O3844" s="565"/>
      <c r="P3844" s="565"/>
    </row>
    <row r="3845" spans="1:16" ht="18">
      <c r="A3845" s="565"/>
      <c r="B3845" s="565"/>
      <c r="C3845" s="565"/>
      <c r="D3845" s="978"/>
      <c r="E3845" s="978"/>
      <c r="F3845" s="981"/>
      <c r="G3845" s="981"/>
      <c r="H3845" s="565"/>
      <c r="I3845" s="565"/>
      <c r="J3845" s="565"/>
      <c r="K3845" s="565"/>
      <c r="L3845" s="565"/>
      <c r="M3845" s="565"/>
      <c r="N3845" s="565"/>
      <c r="O3845" s="565"/>
      <c r="P3845" s="565"/>
    </row>
    <row r="3846" spans="1:16" ht="18">
      <c r="A3846" s="565"/>
      <c r="B3846" s="565"/>
      <c r="C3846" s="565"/>
      <c r="D3846" s="978"/>
      <c r="E3846" s="978"/>
      <c r="F3846" s="981"/>
      <c r="G3846" s="981"/>
      <c r="H3846" s="565"/>
      <c r="I3846" s="565"/>
      <c r="J3846" s="565"/>
      <c r="K3846" s="565"/>
      <c r="L3846" s="565"/>
      <c r="M3846" s="565"/>
      <c r="N3846" s="565"/>
      <c r="O3846" s="565"/>
      <c r="P3846" s="565"/>
    </row>
    <row r="3847" spans="1:16" ht="18">
      <c r="A3847" s="565"/>
      <c r="B3847" s="565"/>
      <c r="C3847" s="565"/>
      <c r="D3847" s="978"/>
      <c r="E3847" s="978"/>
      <c r="F3847" s="981"/>
      <c r="G3847" s="981"/>
      <c r="H3847" s="565"/>
      <c r="I3847" s="565"/>
      <c r="J3847" s="565"/>
      <c r="K3847" s="565"/>
      <c r="L3847" s="565"/>
      <c r="M3847" s="565"/>
      <c r="N3847" s="565"/>
      <c r="O3847" s="565"/>
      <c r="P3847" s="565"/>
    </row>
    <row r="3848" spans="1:16" ht="18">
      <c r="A3848" s="565"/>
      <c r="B3848" s="565"/>
      <c r="C3848" s="565"/>
      <c r="D3848" s="978"/>
      <c r="E3848" s="978"/>
      <c r="F3848" s="981"/>
      <c r="G3848" s="981"/>
      <c r="H3848" s="565"/>
      <c r="I3848" s="565"/>
      <c r="J3848" s="565"/>
      <c r="K3848" s="565"/>
      <c r="L3848" s="565"/>
      <c r="M3848" s="565"/>
      <c r="N3848" s="565"/>
      <c r="O3848" s="565"/>
      <c r="P3848" s="565"/>
    </row>
    <row r="3849" spans="1:16" ht="18">
      <c r="A3849" s="565"/>
      <c r="B3849" s="565"/>
      <c r="C3849" s="565"/>
      <c r="D3849" s="978"/>
      <c r="E3849" s="978"/>
      <c r="F3849" s="981"/>
      <c r="G3849" s="981"/>
      <c r="H3849" s="565"/>
      <c r="I3849" s="565"/>
      <c r="J3849" s="565"/>
      <c r="K3849" s="565"/>
      <c r="L3849" s="565"/>
      <c r="M3849" s="565"/>
      <c r="N3849" s="565"/>
      <c r="O3849" s="565"/>
      <c r="P3849" s="565"/>
    </row>
    <row r="3850" spans="1:16" ht="18">
      <c r="A3850" s="565"/>
      <c r="B3850" s="565"/>
      <c r="C3850" s="565"/>
      <c r="D3850" s="978"/>
      <c r="E3850" s="978"/>
      <c r="F3850" s="981"/>
      <c r="G3850" s="981"/>
      <c r="H3850" s="565"/>
      <c r="I3850" s="565"/>
      <c r="J3850" s="565"/>
      <c r="K3850" s="565"/>
      <c r="L3850" s="565"/>
      <c r="M3850" s="565"/>
      <c r="N3850" s="565"/>
      <c r="O3850" s="565"/>
      <c r="P3850" s="565"/>
    </row>
    <row r="3851" spans="1:16" ht="18">
      <c r="A3851" s="565"/>
      <c r="B3851" s="565"/>
      <c r="C3851" s="565"/>
      <c r="D3851" s="978"/>
      <c r="E3851" s="978"/>
      <c r="F3851" s="981"/>
      <c r="G3851" s="981"/>
      <c r="H3851" s="565"/>
      <c r="I3851" s="565"/>
      <c r="J3851" s="565"/>
      <c r="K3851" s="565"/>
      <c r="L3851" s="565"/>
      <c r="M3851" s="565"/>
      <c r="N3851" s="565"/>
      <c r="O3851" s="565"/>
      <c r="P3851" s="565"/>
    </row>
    <row r="3852" spans="1:16" ht="18">
      <c r="A3852" s="565"/>
      <c r="B3852" s="565"/>
      <c r="C3852" s="565"/>
      <c r="D3852" s="978"/>
      <c r="E3852" s="978"/>
      <c r="F3852" s="981"/>
      <c r="G3852" s="981"/>
      <c r="H3852" s="565"/>
      <c r="I3852" s="565"/>
      <c r="J3852" s="565"/>
      <c r="K3852" s="565"/>
      <c r="L3852" s="565"/>
      <c r="M3852" s="565"/>
      <c r="N3852" s="565"/>
      <c r="O3852" s="565"/>
      <c r="P3852" s="565"/>
    </row>
    <row r="3853" spans="1:16" ht="18">
      <c r="A3853" s="565"/>
      <c r="B3853" s="565"/>
      <c r="C3853" s="565"/>
      <c r="D3853" s="978"/>
      <c r="E3853" s="978"/>
      <c r="F3853" s="981"/>
      <c r="G3853" s="981"/>
      <c r="H3853" s="565"/>
      <c r="I3853" s="565"/>
      <c r="J3853" s="565"/>
      <c r="K3853" s="565"/>
      <c r="L3853" s="565"/>
      <c r="M3853" s="565"/>
      <c r="N3853" s="565"/>
      <c r="O3853" s="565"/>
      <c r="P3853" s="565"/>
    </row>
    <row r="3854" spans="1:16" ht="18">
      <c r="A3854" s="565"/>
      <c r="B3854" s="565"/>
      <c r="C3854" s="565"/>
      <c r="D3854" s="978"/>
      <c r="E3854" s="978"/>
      <c r="F3854" s="981"/>
      <c r="G3854" s="981"/>
      <c r="H3854" s="565"/>
      <c r="I3854" s="565"/>
      <c r="J3854" s="565"/>
      <c r="K3854" s="565"/>
      <c r="L3854" s="565"/>
      <c r="M3854" s="565"/>
      <c r="N3854" s="565"/>
      <c r="O3854" s="565"/>
      <c r="P3854" s="565"/>
    </row>
    <row r="3855" spans="1:16" ht="18">
      <c r="A3855" s="565"/>
      <c r="B3855" s="565"/>
      <c r="C3855" s="565"/>
      <c r="D3855" s="978"/>
      <c r="E3855" s="978"/>
      <c r="F3855" s="981"/>
      <c r="G3855" s="981"/>
      <c r="H3855" s="565"/>
      <c r="I3855" s="565"/>
      <c r="J3855" s="565"/>
      <c r="K3855" s="565"/>
      <c r="L3855" s="565"/>
      <c r="M3855" s="565"/>
      <c r="N3855" s="565"/>
      <c r="O3855" s="565"/>
      <c r="P3855" s="565"/>
    </row>
    <row r="3856" spans="1:16" ht="18">
      <c r="A3856" s="565"/>
      <c r="B3856" s="565"/>
      <c r="C3856" s="565"/>
      <c r="D3856" s="978"/>
      <c r="E3856" s="978"/>
      <c r="F3856" s="981"/>
      <c r="G3856" s="981"/>
      <c r="H3856" s="565"/>
      <c r="I3856" s="565"/>
      <c r="J3856" s="565"/>
      <c r="K3856" s="565"/>
      <c r="L3856" s="565"/>
      <c r="M3856" s="565"/>
      <c r="N3856" s="565"/>
      <c r="O3856" s="565"/>
      <c r="P3856" s="565"/>
    </row>
    <row r="3857" spans="1:16" ht="18">
      <c r="A3857" s="565"/>
      <c r="B3857" s="565"/>
      <c r="C3857" s="565"/>
      <c r="D3857" s="978"/>
      <c r="E3857" s="978"/>
      <c r="F3857" s="981"/>
      <c r="G3857" s="981"/>
      <c r="H3857" s="565"/>
      <c r="I3857" s="565"/>
      <c r="J3857" s="565"/>
      <c r="K3857" s="565"/>
      <c r="L3857" s="565"/>
      <c r="M3857" s="565"/>
      <c r="N3857" s="565"/>
      <c r="O3857" s="565"/>
      <c r="P3857" s="565"/>
    </row>
    <row r="3858" spans="1:16" ht="18">
      <c r="A3858" s="565"/>
      <c r="B3858" s="565"/>
      <c r="C3858" s="565"/>
      <c r="D3858" s="978"/>
      <c r="E3858" s="978"/>
      <c r="F3858" s="981"/>
      <c r="G3858" s="981"/>
      <c r="H3858" s="565"/>
      <c r="I3858" s="565"/>
      <c r="J3858" s="565"/>
      <c r="K3858" s="565"/>
      <c r="L3858" s="565"/>
      <c r="M3858" s="565"/>
      <c r="N3858" s="565"/>
      <c r="O3858" s="565"/>
      <c r="P3858" s="565"/>
    </row>
    <row r="3859" spans="1:16" ht="18">
      <c r="A3859" s="565"/>
      <c r="B3859" s="565"/>
      <c r="C3859" s="565"/>
      <c r="D3859" s="978"/>
      <c r="E3859" s="978"/>
      <c r="F3859" s="981"/>
      <c r="G3859" s="981"/>
      <c r="H3859" s="565"/>
      <c r="I3859" s="565"/>
      <c r="J3859" s="565"/>
      <c r="K3859" s="565"/>
      <c r="L3859" s="565"/>
      <c r="M3859" s="565"/>
      <c r="N3859" s="565"/>
      <c r="O3859" s="565"/>
      <c r="P3859" s="565"/>
    </row>
    <row r="3860" spans="1:16" ht="18">
      <c r="A3860" s="565"/>
      <c r="B3860" s="565"/>
      <c r="C3860" s="565"/>
      <c r="D3860" s="978"/>
      <c r="E3860" s="978"/>
      <c r="F3860" s="981"/>
      <c r="G3860" s="981"/>
      <c r="H3860" s="565"/>
      <c r="I3860" s="565"/>
      <c r="J3860" s="565"/>
      <c r="K3860" s="565"/>
      <c r="L3860" s="565"/>
      <c r="M3860" s="565"/>
      <c r="N3860" s="565"/>
      <c r="O3860" s="565"/>
      <c r="P3860" s="565"/>
    </row>
    <row r="3861" spans="1:16" ht="18">
      <c r="A3861" s="565"/>
      <c r="B3861" s="565"/>
      <c r="C3861" s="565"/>
      <c r="D3861" s="978"/>
      <c r="E3861" s="978"/>
      <c r="F3861" s="981"/>
      <c r="G3861" s="981"/>
      <c r="H3861" s="565"/>
      <c r="I3861" s="565"/>
      <c r="J3861" s="565"/>
      <c r="K3861" s="565"/>
      <c r="L3861" s="565"/>
      <c r="M3861" s="565"/>
      <c r="N3861" s="565"/>
      <c r="O3861" s="565"/>
      <c r="P3861" s="565"/>
    </row>
    <row r="3862" spans="1:16" ht="18">
      <c r="A3862" s="565"/>
      <c r="B3862" s="565"/>
      <c r="C3862" s="565"/>
      <c r="D3862" s="978"/>
      <c r="E3862" s="978"/>
      <c r="F3862" s="981"/>
      <c r="G3862" s="981"/>
      <c r="H3862" s="565"/>
      <c r="I3862" s="565"/>
      <c r="J3862" s="565"/>
      <c r="K3862" s="565"/>
      <c r="L3862" s="565"/>
      <c r="M3862" s="565"/>
      <c r="N3862" s="565"/>
      <c r="O3862" s="565"/>
      <c r="P3862" s="565"/>
    </row>
    <row r="3863" spans="1:16" ht="18">
      <c r="A3863" s="565"/>
      <c r="B3863" s="565"/>
      <c r="C3863" s="565"/>
      <c r="D3863" s="978"/>
      <c r="E3863" s="978"/>
      <c r="F3863" s="981"/>
      <c r="G3863" s="981"/>
      <c r="H3863" s="565"/>
      <c r="I3863" s="565"/>
      <c r="J3863" s="565"/>
      <c r="K3863" s="565"/>
      <c r="L3863" s="565"/>
      <c r="M3863" s="565"/>
      <c r="N3863" s="565"/>
      <c r="O3863" s="565"/>
      <c r="P3863" s="565"/>
    </row>
    <row r="3864" spans="1:16" ht="18">
      <c r="A3864" s="565"/>
      <c r="B3864" s="565"/>
      <c r="C3864" s="565"/>
      <c r="D3864" s="978"/>
      <c r="E3864" s="978"/>
      <c r="F3864" s="981"/>
      <c r="G3864" s="981"/>
      <c r="H3864" s="565"/>
      <c r="I3864" s="565"/>
      <c r="J3864" s="565"/>
      <c r="K3864" s="565"/>
      <c r="L3864" s="565"/>
      <c r="M3864" s="565"/>
      <c r="N3864" s="565"/>
      <c r="O3864" s="565"/>
      <c r="P3864" s="565"/>
    </row>
    <row r="3865" spans="1:16" ht="18">
      <c r="A3865" s="565"/>
      <c r="B3865" s="565"/>
      <c r="C3865" s="565"/>
      <c r="D3865" s="978"/>
      <c r="E3865" s="978"/>
      <c r="F3865" s="981"/>
      <c r="G3865" s="981"/>
      <c r="H3865" s="565"/>
      <c r="I3865" s="565"/>
      <c r="J3865" s="565"/>
      <c r="K3865" s="565"/>
      <c r="L3865" s="565"/>
      <c r="M3865" s="565"/>
      <c r="N3865" s="565"/>
      <c r="O3865" s="565"/>
      <c r="P3865" s="565"/>
    </row>
    <row r="3866" spans="1:16" ht="18">
      <c r="A3866" s="565"/>
      <c r="B3866" s="565"/>
      <c r="C3866" s="565"/>
      <c r="D3866" s="978"/>
      <c r="E3866" s="978"/>
      <c r="F3866" s="981"/>
      <c r="G3866" s="981"/>
      <c r="H3866" s="565"/>
      <c r="I3866" s="565"/>
      <c r="J3866" s="565"/>
      <c r="K3866" s="565"/>
      <c r="L3866" s="565"/>
      <c r="M3866" s="565"/>
      <c r="N3866" s="565"/>
      <c r="O3866" s="565"/>
      <c r="P3866" s="565"/>
    </row>
    <row r="3867" spans="1:16" ht="18">
      <c r="A3867" s="565"/>
      <c r="B3867" s="565"/>
      <c r="C3867" s="565"/>
      <c r="D3867" s="978"/>
      <c r="E3867" s="978"/>
      <c r="F3867" s="981"/>
      <c r="G3867" s="981"/>
      <c r="H3867" s="565"/>
      <c r="I3867" s="565"/>
      <c r="J3867" s="565"/>
      <c r="K3867" s="565"/>
      <c r="L3867" s="565"/>
      <c r="M3867" s="565"/>
      <c r="N3867" s="565"/>
      <c r="O3867" s="565"/>
      <c r="P3867" s="565"/>
    </row>
    <row r="3868" spans="1:16" ht="18">
      <c r="A3868" s="565"/>
      <c r="B3868" s="565"/>
      <c r="C3868" s="565"/>
      <c r="D3868" s="978"/>
      <c r="E3868" s="978"/>
      <c r="F3868" s="981"/>
      <c r="G3868" s="981"/>
      <c r="H3868" s="565"/>
      <c r="I3868" s="565"/>
      <c r="J3868" s="565"/>
      <c r="K3868" s="565"/>
      <c r="L3868" s="565"/>
      <c r="M3868" s="565"/>
      <c r="N3868" s="565"/>
      <c r="O3868" s="565"/>
      <c r="P3868" s="565"/>
    </row>
    <row r="3869" spans="1:16" ht="18">
      <c r="A3869" s="565"/>
      <c r="B3869" s="565"/>
      <c r="C3869" s="565"/>
      <c r="D3869" s="978"/>
      <c r="E3869" s="978"/>
      <c r="F3869" s="981"/>
      <c r="G3869" s="981"/>
      <c r="H3869" s="565"/>
      <c r="I3869" s="565"/>
      <c r="J3869" s="565"/>
      <c r="K3869" s="565"/>
      <c r="L3869" s="565"/>
      <c r="M3869" s="565"/>
      <c r="N3869" s="565"/>
      <c r="O3869" s="565"/>
      <c r="P3869" s="565"/>
    </row>
    <row r="3870" spans="1:16" ht="18">
      <c r="A3870" s="565"/>
      <c r="B3870" s="565"/>
      <c r="C3870" s="565"/>
      <c r="D3870" s="978"/>
      <c r="E3870" s="978"/>
      <c r="F3870" s="981"/>
      <c r="G3870" s="981"/>
      <c r="H3870" s="565"/>
      <c r="I3870" s="565"/>
      <c r="J3870" s="565"/>
      <c r="K3870" s="565"/>
      <c r="L3870" s="565"/>
      <c r="M3870" s="565"/>
      <c r="N3870" s="565"/>
      <c r="O3870" s="565"/>
      <c r="P3870" s="565"/>
    </row>
    <row r="3871" spans="1:16" ht="18">
      <c r="A3871" s="565"/>
      <c r="B3871" s="565"/>
      <c r="C3871" s="565"/>
      <c r="D3871" s="978"/>
      <c r="E3871" s="978"/>
      <c r="F3871" s="981"/>
      <c r="G3871" s="981"/>
      <c r="H3871" s="565"/>
      <c r="I3871" s="565"/>
      <c r="J3871" s="565"/>
      <c r="K3871" s="565"/>
      <c r="L3871" s="565"/>
      <c r="M3871" s="565"/>
      <c r="N3871" s="565"/>
      <c r="O3871" s="565"/>
      <c r="P3871" s="565"/>
    </row>
    <row r="3872" spans="1:16" ht="18">
      <c r="A3872" s="565"/>
      <c r="B3872" s="565"/>
      <c r="C3872" s="565"/>
      <c r="D3872" s="978"/>
      <c r="E3872" s="978"/>
      <c r="F3872" s="981"/>
      <c r="G3872" s="981"/>
      <c r="H3872" s="565"/>
      <c r="I3872" s="565"/>
      <c r="J3872" s="565"/>
      <c r="K3872" s="565"/>
      <c r="L3872" s="565"/>
      <c r="M3872" s="565"/>
      <c r="N3872" s="565"/>
      <c r="O3872" s="565"/>
      <c r="P3872" s="565"/>
    </row>
    <row r="3873" spans="1:16" ht="18">
      <c r="A3873" s="565"/>
      <c r="B3873" s="565"/>
      <c r="C3873" s="565"/>
      <c r="D3873" s="978"/>
      <c r="E3873" s="978"/>
      <c r="F3873" s="981"/>
      <c r="G3873" s="981"/>
      <c r="H3873" s="565"/>
      <c r="I3873" s="565"/>
      <c r="J3873" s="565"/>
      <c r="K3873" s="565"/>
      <c r="L3873" s="565"/>
      <c r="M3873" s="565"/>
      <c r="N3873" s="565"/>
      <c r="O3873" s="565"/>
      <c r="P3873" s="565"/>
    </row>
    <row r="3874" spans="1:16" ht="18">
      <c r="A3874" s="565"/>
      <c r="B3874" s="565"/>
      <c r="C3874" s="565"/>
      <c r="D3874" s="978"/>
      <c r="E3874" s="978"/>
      <c r="F3874" s="981"/>
      <c r="G3874" s="981"/>
      <c r="H3874" s="565"/>
      <c r="I3874" s="565"/>
      <c r="J3874" s="565"/>
      <c r="K3874" s="565"/>
      <c r="L3874" s="565"/>
      <c r="M3874" s="565"/>
      <c r="N3874" s="565"/>
      <c r="O3874" s="565"/>
      <c r="P3874" s="565"/>
    </row>
    <row r="3875" spans="1:16" ht="18">
      <c r="A3875" s="565"/>
      <c r="B3875" s="565"/>
      <c r="C3875" s="565"/>
      <c r="D3875" s="978"/>
      <c r="E3875" s="978"/>
      <c r="F3875" s="981"/>
      <c r="G3875" s="981"/>
      <c r="H3875" s="565"/>
      <c r="I3875" s="565"/>
      <c r="J3875" s="565"/>
      <c r="K3875" s="565"/>
      <c r="L3875" s="565"/>
      <c r="M3875" s="565"/>
      <c r="N3875" s="565"/>
      <c r="O3875" s="565"/>
      <c r="P3875" s="565"/>
    </row>
    <row r="3876" spans="1:16" ht="18">
      <c r="A3876" s="565"/>
      <c r="B3876" s="565"/>
      <c r="C3876" s="565"/>
      <c r="D3876" s="978"/>
      <c r="E3876" s="978"/>
      <c r="F3876" s="981"/>
      <c r="G3876" s="981"/>
      <c r="H3876" s="565"/>
      <c r="I3876" s="565"/>
      <c r="J3876" s="565"/>
      <c r="K3876" s="565"/>
      <c r="L3876" s="565"/>
      <c r="M3876" s="565"/>
      <c r="N3876" s="565"/>
      <c r="O3876" s="565"/>
      <c r="P3876" s="565"/>
    </row>
    <row r="3877" spans="1:16" ht="18">
      <c r="A3877" s="565"/>
      <c r="B3877" s="565"/>
      <c r="C3877" s="565"/>
      <c r="D3877" s="978"/>
      <c r="E3877" s="978"/>
      <c r="F3877" s="981"/>
      <c r="G3877" s="981"/>
      <c r="H3877" s="565"/>
      <c r="I3877" s="565"/>
      <c r="J3877" s="565"/>
      <c r="K3877" s="565"/>
      <c r="L3877" s="565"/>
      <c r="M3877" s="565"/>
      <c r="N3877" s="565"/>
      <c r="O3877" s="565"/>
      <c r="P3877" s="565"/>
    </row>
    <row r="3878" spans="1:16" ht="18">
      <c r="A3878" s="565"/>
      <c r="B3878" s="565"/>
      <c r="C3878" s="565"/>
      <c r="D3878" s="978"/>
      <c r="E3878" s="978"/>
      <c r="F3878" s="981"/>
      <c r="G3878" s="981"/>
      <c r="H3878" s="565"/>
      <c r="I3878" s="565"/>
      <c r="J3878" s="565"/>
      <c r="K3878" s="565"/>
      <c r="L3878" s="565"/>
      <c r="M3878" s="565"/>
      <c r="N3878" s="565"/>
      <c r="O3878" s="565"/>
      <c r="P3878" s="565"/>
    </row>
    <row r="3879" spans="1:16" ht="18">
      <c r="A3879" s="565"/>
      <c r="B3879" s="565"/>
      <c r="C3879" s="565"/>
      <c r="D3879" s="978"/>
      <c r="E3879" s="978"/>
      <c r="F3879" s="981"/>
      <c r="G3879" s="981"/>
      <c r="H3879" s="565"/>
      <c r="I3879" s="565"/>
      <c r="J3879" s="565"/>
      <c r="K3879" s="565"/>
      <c r="L3879" s="565"/>
      <c r="M3879" s="565"/>
      <c r="N3879" s="565"/>
      <c r="O3879" s="565"/>
      <c r="P3879" s="565"/>
    </row>
    <row r="3880" spans="1:16" ht="18">
      <c r="A3880" s="565"/>
      <c r="B3880" s="565"/>
      <c r="C3880" s="565"/>
      <c r="D3880" s="978"/>
      <c r="E3880" s="978"/>
      <c r="F3880" s="981"/>
      <c r="G3880" s="981"/>
      <c r="H3880" s="565"/>
      <c r="I3880" s="565"/>
      <c r="J3880" s="565"/>
      <c r="K3880" s="565"/>
      <c r="L3880" s="565"/>
      <c r="M3880" s="565"/>
      <c r="N3880" s="565"/>
      <c r="O3880" s="565"/>
      <c r="P3880" s="565"/>
    </row>
    <row r="3881" spans="1:16" ht="18">
      <c r="A3881" s="565"/>
      <c r="B3881" s="565"/>
      <c r="C3881" s="565"/>
      <c r="D3881" s="978"/>
      <c r="E3881" s="978"/>
      <c r="F3881" s="981"/>
      <c r="G3881" s="981"/>
      <c r="H3881" s="565"/>
      <c r="I3881" s="565"/>
      <c r="J3881" s="565"/>
      <c r="K3881" s="565"/>
      <c r="L3881" s="565"/>
      <c r="M3881" s="565"/>
      <c r="N3881" s="565"/>
      <c r="O3881" s="565"/>
      <c r="P3881" s="565"/>
    </row>
    <row r="3882" spans="1:16" ht="18">
      <c r="A3882" s="565"/>
      <c r="B3882" s="565"/>
      <c r="C3882" s="565"/>
      <c r="D3882" s="978"/>
      <c r="E3882" s="978"/>
      <c r="F3882" s="981"/>
      <c r="G3882" s="981"/>
      <c r="H3882" s="565"/>
      <c r="I3882" s="565"/>
      <c r="J3882" s="565"/>
      <c r="K3882" s="565"/>
      <c r="L3882" s="565"/>
      <c r="M3882" s="565"/>
      <c r="N3882" s="565"/>
      <c r="O3882" s="565"/>
      <c r="P3882" s="565"/>
    </row>
    <row r="3883" spans="1:16" ht="18">
      <c r="A3883" s="565"/>
      <c r="B3883" s="565"/>
      <c r="C3883" s="565"/>
      <c r="D3883" s="978"/>
      <c r="E3883" s="978"/>
      <c r="F3883" s="981"/>
      <c r="G3883" s="981"/>
      <c r="H3883" s="565"/>
      <c r="I3883" s="565"/>
      <c r="J3883" s="565"/>
      <c r="K3883" s="565"/>
      <c r="L3883" s="565"/>
      <c r="M3883" s="565"/>
      <c r="N3883" s="565"/>
      <c r="O3883" s="565"/>
      <c r="P3883" s="565"/>
    </row>
    <row r="3884" spans="1:16" ht="18">
      <c r="A3884" s="565"/>
      <c r="B3884" s="565"/>
      <c r="C3884" s="565"/>
      <c r="D3884" s="978"/>
      <c r="E3884" s="978"/>
      <c r="F3884" s="981"/>
      <c r="G3884" s="981"/>
      <c r="H3884" s="565"/>
      <c r="I3884" s="565"/>
      <c r="J3884" s="565"/>
      <c r="K3884" s="565"/>
      <c r="L3884" s="565"/>
      <c r="M3884" s="565"/>
      <c r="N3884" s="565"/>
      <c r="O3884" s="565"/>
      <c r="P3884" s="565"/>
    </row>
    <row r="3885" spans="1:16" ht="18">
      <c r="A3885" s="565"/>
      <c r="B3885" s="565"/>
      <c r="C3885" s="565"/>
      <c r="D3885" s="978"/>
      <c r="E3885" s="978"/>
      <c r="F3885" s="981"/>
      <c r="G3885" s="981"/>
      <c r="H3885" s="565"/>
      <c r="I3885" s="565"/>
      <c r="J3885" s="565"/>
      <c r="K3885" s="565"/>
      <c r="L3885" s="565"/>
      <c r="M3885" s="565"/>
      <c r="N3885" s="565"/>
      <c r="O3885" s="565"/>
      <c r="P3885" s="565"/>
    </row>
    <row r="3886" spans="1:16" ht="18">
      <c r="A3886" s="565"/>
      <c r="B3886" s="565"/>
      <c r="C3886" s="565"/>
      <c r="D3886" s="978"/>
      <c r="E3886" s="978"/>
      <c r="F3886" s="981"/>
      <c r="G3886" s="981"/>
      <c r="H3886" s="565"/>
      <c r="I3886" s="565"/>
      <c r="J3886" s="565"/>
      <c r="K3886" s="565"/>
      <c r="L3886" s="565"/>
      <c r="M3886" s="565"/>
      <c r="N3886" s="565"/>
      <c r="O3886" s="565"/>
      <c r="P3886" s="565"/>
    </row>
    <row r="3887" spans="1:16" ht="18">
      <c r="A3887" s="565"/>
      <c r="B3887" s="565"/>
      <c r="C3887" s="565"/>
      <c r="D3887" s="978"/>
      <c r="E3887" s="978"/>
      <c r="F3887" s="981"/>
      <c r="G3887" s="981"/>
      <c r="H3887" s="565"/>
      <c r="I3887" s="565"/>
      <c r="J3887" s="565"/>
      <c r="K3887" s="565"/>
      <c r="L3887" s="565"/>
      <c r="M3887" s="565"/>
      <c r="N3887" s="565"/>
      <c r="O3887" s="565"/>
      <c r="P3887" s="565"/>
    </row>
    <row r="3888" spans="1:16" ht="18">
      <c r="A3888" s="565"/>
      <c r="B3888" s="565"/>
      <c r="C3888" s="565"/>
      <c r="D3888" s="978"/>
      <c r="E3888" s="978"/>
      <c r="F3888" s="981"/>
      <c r="G3888" s="981"/>
      <c r="H3888" s="565"/>
      <c r="I3888" s="565"/>
      <c r="J3888" s="565"/>
      <c r="K3888" s="565"/>
      <c r="L3888" s="565"/>
      <c r="M3888" s="565"/>
      <c r="N3888" s="565"/>
      <c r="O3888" s="565"/>
      <c r="P3888" s="565"/>
    </row>
    <row r="3889" spans="1:16" ht="18">
      <c r="A3889" s="565"/>
      <c r="B3889" s="565"/>
      <c r="C3889" s="565"/>
      <c r="D3889" s="978"/>
      <c r="E3889" s="978"/>
      <c r="F3889" s="981"/>
      <c r="G3889" s="981"/>
      <c r="H3889" s="565"/>
      <c r="I3889" s="565"/>
      <c r="J3889" s="565"/>
      <c r="K3889" s="565"/>
      <c r="L3889" s="565"/>
      <c r="M3889" s="565"/>
      <c r="N3889" s="565"/>
      <c r="O3889" s="565"/>
      <c r="P3889" s="565"/>
    </row>
    <row r="3890" spans="1:16" ht="18">
      <c r="A3890" s="565"/>
      <c r="B3890" s="565"/>
      <c r="C3890" s="565"/>
      <c r="D3890" s="978"/>
      <c r="E3890" s="978"/>
      <c r="F3890" s="981"/>
      <c r="G3890" s="981"/>
      <c r="H3890" s="565"/>
      <c r="I3890" s="565"/>
      <c r="J3890" s="565"/>
      <c r="K3890" s="565"/>
      <c r="L3890" s="565"/>
      <c r="M3890" s="565"/>
      <c r="N3890" s="565"/>
      <c r="O3890" s="565"/>
      <c r="P3890" s="565"/>
    </row>
    <row r="3891" spans="1:16" ht="18">
      <c r="A3891" s="565"/>
      <c r="B3891" s="565"/>
      <c r="C3891" s="565"/>
      <c r="D3891" s="978"/>
      <c r="E3891" s="978"/>
      <c r="F3891" s="981"/>
      <c r="G3891" s="981"/>
      <c r="H3891" s="565"/>
      <c r="I3891" s="565"/>
      <c r="J3891" s="565"/>
      <c r="K3891" s="565"/>
      <c r="L3891" s="565"/>
      <c r="M3891" s="565"/>
      <c r="N3891" s="565"/>
      <c r="O3891" s="565"/>
      <c r="P3891" s="565"/>
    </row>
    <row r="3892" spans="1:16" ht="18">
      <c r="A3892" s="565"/>
      <c r="B3892" s="565"/>
      <c r="C3892" s="565"/>
      <c r="D3892" s="978"/>
      <c r="E3892" s="978"/>
      <c r="F3892" s="981"/>
      <c r="G3892" s="981"/>
      <c r="H3892" s="565"/>
      <c r="I3892" s="565"/>
      <c r="J3892" s="565"/>
      <c r="K3892" s="565"/>
      <c r="L3892" s="565"/>
      <c r="M3892" s="565"/>
      <c r="N3892" s="565"/>
      <c r="O3892" s="565"/>
      <c r="P3892" s="565"/>
    </row>
    <row r="3893" spans="1:16" ht="18">
      <c r="A3893" s="565"/>
      <c r="B3893" s="565"/>
      <c r="C3893" s="565"/>
      <c r="D3893" s="978"/>
      <c r="E3893" s="978"/>
      <c r="F3893" s="981"/>
      <c r="G3893" s="981"/>
      <c r="H3893" s="565"/>
      <c r="I3893" s="565"/>
      <c r="J3893" s="565"/>
      <c r="K3893" s="565"/>
      <c r="L3893" s="565"/>
      <c r="M3893" s="565"/>
      <c r="N3893" s="565"/>
      <c r="O3893" s="565"/>
      <c r="P3893" s="565"/>
    </row>
    <row r="3894" spans="1:16" ht="18">
      <c r="A3894" s="565"/>
      <c r="B3894" s="565"/>
      <c r="C3894" s="565"/>
      <c r="D3894" s="978"/>
      <c r="E3894" s="978"/>
      <c r="F3894" s="981"/>
      <c r="G3894" s="981"/>
      <c r="H3894" s="565"/>
      <c r="I3894" s="565"/>
      <c r="J3894" s="565"/>
      <c r="K3894" s="565"/>
      <c r="L3894" s="565"/>
      <c r="M3894" s="565"/>
      <c r="N3894" s="565"/>
      <c r="O3894" s="565"/>
      <c r="P3894" s="565"/>
    </row>
    <row r="3895" spans="1:16" ht="18">
      <c r="A3895" s="565"/>
      <c r="B3895" s="565"/>
      <c r="C3895" s="565"/>
      <c r="D3895" s="978"/>
      <c r="E3895" s="978"/>
      <c r="F3895" s="981"/>
      <c r="G3895" s="981"/>
      <c r="H3895" s="565"/>
      <c r="I3895" s="565"/>
      <c r="J3895" s="565"/>
      <c r="K3895" s="565"/>
      <c r="L3895" s="565"/>
      <c r="M3895" s="565"/>
      <c r="N3895" s="565"/>
      <c r="O3895" s="565"/>
      <c r="P3895" s="565"/>
    </row>
    <row r="3896" spans="1:16" ht="18">
      <c r="A3896" s="565"/>
      <c r="B3896" s="565"/>
      <c r="C3896" s="565"/>
      <c r="D3896" s="978"/>
      <c r="E3896" s="978"/>
      <c r="F3896" s="981"/>
      <c r="G3896" s="981"/>
      <c r="H3896" s="565"/>
      <c r="I3896" s="565"/>
      <c r="J3896" s="565"/>
      <c r="K3896" s="565"/>
      <c r="L3896" s="565"/>
      <c r="M3896" s="565"/>
      <c r="N3896" s="565"/>
      <c r="O3896" s="565"/>
      <c r="P3896" s="565"/>
    </row>
    <row r="3897" spans="1:16" ht="18">
      <c r="A3897" s="565"/>
      <c r="B3897" s="565"/>
      <c r="C3897" s="565"/>
      <c r="D3897" s="978"/>
      <c r="E3897" s="978"/>
      <c r="F3897" s="981"/>
      <c r="G3897" s="981"/>
      <c r="H3897" s="565"/>
      <c r="I3897" s="565"/>
      <c r="J3897" s="565"/>
      <c r="K3897" s="565"/>
      <c r="L3897" s="565"/>
      <c r="M3897" s="565"/>
      <c r="N3897" s="565"/>
      <c r="O3897" s="565"/>
      <c r="P3897" s="565"/>
    </row>
    <row r="3898" spans="1:16" ht="18">
      <c r="A3898" s="565"/>
      <c r="B3898" s="565"/>
      <c r="C3898" s="565"/>
      <c r="D3898" s="978"/>
      <c r="E3898" s="978"/>
      <c r="F3898" s="981"/>
      <c r="G3898" s="981"/>
      <c r="H3898" s="565"/>
      <c r="I3898" s="565"/>
      <c r="J3898" s="565"/>
      <c r="K3898" s="565"/>
      <c r="L3898" s="565"/>
      <c r="M3898" s="565"/>
      <c r="N3898" s="565"/>
      <c r="O3898" s="565"/>
      <c r="P3898" s="565"/>
    </row>
    <row r="3899" spans="1:16" ht="18">
      <c r="A3899" s="565"/>
      <c r="B3899" s="565"/>
      <c r="C3899" s="565"/>
      <c r="D3899" s="978"/>
      <c r="E3899" s="978"/>
      <c r="F3899" s="981"/>
      <c r="G3899" s="981"/>
      <c r="H3899" s="565"/>
      <c r="I3899" s="565"/>
      <c r="J3899" s="565"/>
      <c r="K3899" s="565"/>
      <c r="L3899" s="565"/>
      <c r="M3899" s="565"/>
      <c r="N3899" s="565"/>
      <c r="O3899" s="565"/>
      <c r="P3899" s="565"/>
    </row>
    <row r="3900" spans="1:16" ht="18">
      <c r="A3900" s="565"/>
      <c r="B3900" s="565"/>
      <c r="C3900" s="565"/>
      <c r="D3900" s="978"/>
      <c r="E3900" s="978"/>
      <c r="F3900" s="981"/>
      <c r="G3900" s="981"/>
      <c r="H3900" s="565"/>
      <c r="I3900" s="565"/>
      <c r="J3900" s="565"/>
      <c r="K3900" s="565"/>
      <c r="L3900" s="565"/>
      <c r="M3900" s="565"/>
      <c r="N3900" s="565"/>
      <c r="O3900" s="565"/>
      <c r="P3900" s="565"/>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4"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rintOptions horizontalCentered="1" verticalCentered="1"/>
  <pageMargins left="0" right="0" top="0" bottom="0" header="0" footer="0"/>
  <pageSetup paperSize="8" scale="93" orientation="landscape" r:id="rId1"/>
  <headerFooter>
    <oddFooter>&amp;R_x000D_&amp;1#&amp;"Aptos"&amp;10&amp;K000000 Data sensitivity - Internal</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tabColor theme="4" tint="0.79998168889431442"/>
    <pageSetUpPr fitToPage="1"/>
  </sheetPr>
  <dimension ref="A1:W41"/>
  <sheetViews>
    <sheetView view="pageBreakPreview" zoomScaleNormal="130" zoomScaleSheetLayoutView="100" workbookViewId="0">
      <selection activeCell="E5" sqref="E5"/>
    </sheetView>
  </sheetViews>
  <sheetFormatPr defaultRowHeight="14.4"/>
  <cols>
    <col min="1" max="1" width="4.6640625" customWidth="1"/>
    <col min="2" max="2" width="40" customWidth="1"/>
    <col min="3" max="5" width="10.6640625" customWidth="1"/>
    <col min="6" max="6" width="10.33203125" customWidth="1"/>
    <col min="7" max="7" width="9.88671875" bestFit="1" customWidth="1"/>
    <col min="8" max="8" width="0" hidden="1" customWidth="1"/>
    <col min="9" max="12" width="8.88671875" hidden="1" customWidth="1"/>
    <col min="13" max="13" width="0" hidden="1" customWidth="1"/>
  </cols>
  <sheetData>
    <row r="1" spans="1:22" ht="20.100000000000001" customHeight="1" thickBot="1">
      <c r="A1" s="158" t="s">
        <v>140</v>
      </c>
      <c r="B1" s="159"/>
      <c r="C1" s="159"/>
      <c r="D1" s="159"/>
      <c r="E1" s="159"/>
      <c r="F1" s="159"/>
      <c r="G1" s="160"/>
    </row>
    <row r="2" spans="1:22" ht="27" thickBot="1">
      <c r="A2" s="152" t="s">
        <v>166</v>
      </c>
      <c r="B2" s="145" t="s">
        <v>169</v>
      </c>
      <c r="C2" s="145" t="s">
        <v>170</v>
      </c>
      <c r="D2" s="145" t="s">
        <v>352</v>
      </c>
      <c r="E2" s="145" t="s">
        <v>171</v>
      </c>
      <c r="F2" s="145"/>
      <c r="G2" s="153" t="s">
        <v>167</v>
      </c>
    </row>
    <row r="3" spans="1:22" s="29" customFormat="1" ht="26.4">
      <c r="A3" s="154" t="s">
        <v>158</v>
      </c>
      <c r="B3" s="148" t="str">
        <f>"Contract Duration
Current Contract Weeks : "&amp;TEXT(I3, "0")&amp;" of "&amp;TEXT(L3, "0")</f>
        <v>Contract Duration
Current Contract Weeks : 38 of 78</v>
      </c>
      <c r="C3" s="149"/>
      <c r="D3" s="149">
        <f>(D14-D4)/7</f>
        <v>77.857142857142861</v>
      </c>
      <c r="E3" s="149">
        <f>(E14-E4)/7</f>
        <v>77.857142857142861</v>
      </c>
      <c r="F3" s="150" t="s">
        <v>213</v>
      </c>
      <c r="G3" s="155">
        <f>(D3-E3)*7</f>
        <v>0</v>
      </c>
      <c r="I3" s="29">
        <f>('General Information'!L1-C4)/7</f>
        <v>37.857142857142854</v>
      </c>
      <c r="L3" s="151">
        <f>D3</f>
        <v>77.857142857142861</v>
      </c>
      <c r="M3" s="151"/>
      <c r="V3" s="953"/>
    </row>
    <row r="4" spans="1:22" ht="22.95" customHeight="1">
      <c r="A4" s="156">
        <v>1</v>
      </c>
      <c r="B4" s="588" t="s">
        <v>509</v>
      </c>
      <c r="C4" s="146">
        <v>46028</v>
      </c>
      <c r="D4" s="146">
        <v>46028</v>
      </c>
      <c r="E4" s="146">
        <v>46028</v>
      </c>
      <c r="F4" s="147" t="s">
        <v>710</v>
      </c>
      <c r="G4" s="157">
        <f>D4-E4</f>
        <v>0</v>
      </c>
    </row>
    <row r="5" spans="1:22" ht="22.95" customHeight="1">
      <c r="A5" s="156">
        <v>2</v>
      </c>
      <c r="B5" s="588" t="s">
        <v>504</v>
      </c>
      <c r="C5" s="146">
        <v>46058</v>
      </c>
      <c r="D5" s="146">
        <v>46058</v>
      </c>
      <c r="E5" s="146">
        <v>46058</v>
      </c>
      <c r="F5" s="147" t="s">
        <v>710</v>
      </c>
      <c r="G5" s="157">
        <f t="shared" ref="G5:G14" si="0">D5-E5</f>
        <v>0</v>
      </c>
    </row>
    <row r="6" spans="1:22" ht="22.95" customHeight="1">
      <c r="A6" s="156">
        <v>3</v>
      </c>
      <c r="B6" s="588" t="s">
        <v>503</v>
      </c>
      <c r="C6" s="146">
        <v>46058</v>
      </c>
      <c r="D6" s="146">
        <v>46058</v>
      </c>
      <c r="E6" s="146">
        <v>46118</v>
      </c>
      <c r="F6" s="147" t="s">
        <v>710</v>
      </c>
      <c r="G6" s="157">
        <f t="shared" si="0"/>
        <v>-60</v>
      </c>
    </row>
    <row r="7" spans="1:22" ht="22.95" customHeight="1">
      <c r="A7" s="156">
        <v>4</v>
      </c>
      <c r="B7" s="588" t="s">
        <v>505</v>
      </c>
      <c r="C7" s="146">
        <v>46086</v>
      </c>
      <c r="D7" s="146">
        <v>46086</v>
      </c>
      <c r="E7" s="146">
        <v>46250</v>
      </c>
      <c r="F7" s="147" t="s">
        <v>934</v>
      </c>
      <c r="G7" s="157">
        <f t="shared" si="0"/>
        <v>-164</v>
      </c>
    </row>
    <row r="8" spans="1:22" ht="22.95" customHeight="1">
      <c r="A8" s="156">
        <v>5</v>
      </c>
      <c r="B8" s="588" t="s">
        <v>528</v>
      </c>
      <c r="C8" s="146">
        <v>46058</v>
      </c>
      <c r="D8" s="146">
        <v>46058</v>
      </c>
      <c r="E8" s="146">
        <v>46069</v>
      </c>
      <c r="F8" s="147" t="s">
        <v>710</v>
      </c>
      <c r="G8" s="157">
        <f t="shared" si="0"/>
        <v>-11</v>
      </c>
    </row>
    <row r="9" spans="1:22" ht="22.95" customHeight="1">
      <c r="A9" s="156">
        <v>6</v>
      </c>
      <c r="B9" s="588" t="s">
        <v>529</v>
      </c>
      <c r="C9" s="146">
        <v>46058</v>
      </c>
      <c r="D9" s="146">
        <v>46058</v>
      </c>
      <c r="E9" s="146">
        <v>46069</v>
      </c>
      <c r="F9" s="147" t="s">
        <v>710</v>
      </c>
      <c r="G9" s="157">
        <f t="shared" si="0"/>
        <v>-11</v>
      </c>
      <c r="H9">
        <v>5058886</v>
      </c>
      <c r="I9">
        <v>4463892</v>
      </c>
    </row>
    <row r="10" spans="1:22" ht="22.95" customHeight="1">
      <c r="A10" s="156">
        <v>7</v>
      </c>
      <c r="B10" s="588" t="s">
        <v>530</v>
      </c>
      <c r="C10" s="146">
        <v>46573</v>
      </c>
      <c r="D10" s="146">
        <v>46573</v>
      </c>
      <c r="E10" s="146">
        <v>46573</v>
      </c>
      <c r="F10" s="147" t="s">
        <v>934</v>
      </c>
      <c r="G10" s="157">
        <f t="shared" si="0"/>
        <v>0</v>
      </c>
      <c r="H10">
        <f t="shared" ref="H10:I16" si="1">H53</f>
        <v>0</v>
      </c>
      <c r="I10">
        <f t="shared" si="1"/>
        <v>0</v>
      </c>
    </row>
    <row r="11" spans="1:22" ht="22.95" customHeight="1">
      <c r="A11" s="156">
        <v>8</v>
      </c>
      <c r="B11" s="588" t="s">
        <v>506</v>
      </c>
      <c r="C11" s="146">
        <v>46086</v>
      </c>
      <c r="D11" s="146">
        <v>46086</v>
      </c>
      <c r="E11" s="146">
        <v>46293</v>
      </c>
      <c r="F11" s="147" t="s">
        <v>934</v>
      </c>
      <c r="G11" s="157">
        <f t="shared" si="0"/>
        <v>-207</v>
      </c>
      <c r="H11">
        <f t="shared" si="1"/>
        <v>0</v>
      </c>
      <c r="I11">
        <f t="shared" si="1"/>
        <v>0</v>
      </c>
    </row>
    <row r="12" spans="1:22" ht="22.95" customHeight="1">
      <c r="A12" s="156">
        <v>9</v>
      </c>
      <c r="B12" s="588" t="s">
        <v>507</v>
      </c>
      <c r="C12" s="146">
        <v>46410</v>
      </c>
      <c r="D12" s="146">
        <v>46410</v>
      </c>
      <c r="E12" s="146">
        <v>46404</v>
      </c>
      <c r="F12" s="147" t="s">
        <v>934</v>
      </c>
      <c r="G12" s="157">
        <f t="shared" si="0"/>
        <v>6</v>
      </c>
      <c r="H12">
        <f t="shared" si="1"/>
        <v>0</v>
      </c>
      <c r="I12">
        <f t="shared" si="1"/>
        <v>0</v>
      </c>
    </row>
    <row r="13" spans="1:22" ht="22.95" customHeight="1">
      <c r="A13" s="156">
        <v>10</v>
      </c>
      <c r="B13" s="588" t="s">
        <v>508</v>
      </c>
      <c r="C13" s="146">
        <v>46573</v>
      </c>
      <c r="D13" s="146">
        <v>46573</v>
      </c>
      <c r="E13" s="146">
        <v>46573</v>
      </c>
      <c r="F13" s="147" t="s">
        <v>934</v>
      </c>
      <c r="G13" s="157">
        <f t="shared" si="0"/>
        <v>0</v>
      </c>
      <c r="H13">
        <f t="shared" si="1"/>
        <v>0</v>
      </c>
      <c r="I13">
        <f t="shared" si="1"/>
        <v>0</v>
      </c>
    </row>
    <row r="14" spans="1:22" ht="22.95" customHeight="1" thickBot="1">
      <c r="A14" s="156">
        <v>11</v>
      </c>
      <c r="B14" s="589" t="s">
        <v>510</v>
      </c>
      <c r="C14" s="146">
        <v>46573</v>
      </c>
      <c r="D14" s="146">
        <v>46573</v>
      </c>
      <c r="E14" s="146">
        <v>46573</v>
      </c>
      <c r="F14" s="643" t="s">
        <v>429</v>
      </c>
      <c r="G14" s="157">
        <f t="shared" si="0"/>
        <v>0</v>
      </c>
      <c r="H14">
        <f t="shared" si="1"/>
        <v>0</v>
      </c>
      <c r="I14">
        <f t="shared" si="1"/>
        <v>0</v>
      </c>
    </row>
    <row r="15" spans="1:22" ht="15" thickTop="1">
      <c r="H15">
        <f t="shared" si="1"/>
        <v>0</v>
      </c>
      <c r="I15">
        <f t="shared" si="1"/>
        <v>0</v>
      </c>
    </row>
    <row r="16" spans="1:22">
      <c r="H16">
        <f t="shared" si="1"/>
        <v>0</v>
      </c>
      <c r="I16">
        <f t="shared" si="1"/>
        <v>0</v>
      </c>
    </row>
    <row r="18" spans="23:23">
      <c r="W18" s="650"/>
    </row>
    <row r="39" spans="3:3">
      <c r="C39" s="144"/>
    </row>
    <row r="41" spans="3:3">
      <c r="C41" s="144"/>
    </row>
  </sheetData>
  <conditionalFormatting sqref="F4:F14">
    <cfRule type="cellIs" dxfId="3" priority="1" stopIfTrue="1" operator="equal">
      <formula>"A"</formula>
    </cfRule>
    <cfRule type="cellIs" dxfId="2" priority="2" stopIfTrue="1" operator="equal">
      <formula>"F"</formula>
    </cfRule>
    <cfRule type="cellIs" dxfId="1" priority="3" stopIfTrue="1" operator="equal">
      <formula>$Y4</formula>
    </cfRule>
  </conditionalFormatting>
  <conditionalFormatting sqref="F14">
    <cfRule type="cellIs" dxfId="0" priority="9" stopIfTrue="1" operator="equal">
      <formula>$Y16</formula>
    </cfRule>
  </conditionalFormatting>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theme="0" tint="-0.499984740745262"/>
    <pageSetUpPr fitToPage="1"/>
  </sheetPr>
  <dimension ref="A1:AA1048537"/>
  <sheetViews>
    <sheetView showGridLines="0" view="pageBreakPreview" zoomScale="80" zoomScaleNormal="55" zoomScaleSheetLayoutView="80" workbookViewId="0">
      <pane xSplit="4" ySplit="2" topLeftCell="L33" activePane="bottomRight" state="frozen"/>
      <selection activeCell="N25" sqref="N25"/>
      <selection pane="topRight" activeCell="N25" sqref="N25"/>
      <selection pane="bottomLeft" activeCell="N25" sqref="N25"/>
      <selection pane="bottomRight" activeCell="R27" sqref="R27:R28"/>
    </sheetView>
  </sheetViews>
  <sheetFormatPr defaultColWidth="9.109375" defaultRowHeight="18" customHeight="1"/>
  <cols>
    <col min="1" max="1" width="6.88671875" style="685" customWidth="1"/>
    <col min="2" max="2" width="15.44140625" style="685" customWidth="1"/>
    <col min="3" max="3" width="27.33203125" style="686" customWidth="1" collapsed="1"/>
    <col min="4" max="4" width="34.88671875" style="686" customWidth="1"/>
    <col min="5" max="5" width="17.88671875" style="687" customWidth="1"/>
    <col min="6" max="6" width="18.33203125" style="675" customWidth="1"/>
    <col min="7" max="7" width="14.6640625" style="675" customWidth="1"/>
    <col min="8" max="8" width="10.33203125" style="675" customWidth="1"/>
    <col min="9" max="9" width="12.109375" style="675" customWidth="1"/>
    <col min="10" max="10" width="12" style="688" customWidth="1"/>
    <col min="11" max="11" width="11" style="688" customWidth="1"/>
    <col min="12" max="12" width="20.33203125" style="675" customWidth="1"/>
    <col min="13" max="13" width="14.5546875" style="675" customWidth="1"/>
    <col min="14" max="14" width="14.44140625" style="689" customWidth="1"/>
    <col min="15" max="15" width="13.88671875" style="675" customWidth="1"/>
    <col min="16" max="16" width="17.33203125" style="688" customWidth="1"/>
    <col min="17" max="17" width="14.33203125" style="688" customWidth="1"/>
    <col min="18" max="18" width="11" style="688" customWidth="1"/>
    <col min="19" max="19" width="12" style="690" customWidth="1"/>
    <col min="20" max="20" width="13.88671875" style="676" customWidth="1"/>
    <col min="21" max="21" width="23.33203125" style="675" customWidth="1"/>
    <col min="22" max="22" width="15.5546875" style="692" customWidth="1"/>
    <col min="23" max="24" width="17.109375" style="692" customWidth="1"/>
    <col min="25" max="25" width="13.5546875" customWidth="1"/>
    <col min="26" max="258" width="9.109375" style="675"/>
    <col min="259" max="259" width="5.33203125" style="675" customWidth="1"/>
    <col min="260" max="260" width="8" style="675" customWidth="1"/>
    <col min="261" max="261" width="44.44140625" style="675" bestFit="1" customWidth="1"/>
    <col min="262" max="262" width="10.109375" style="675" bestFit="1" customWidth="1"/>
    <col min="263" max="263" width="10.109375" style="675" customWidth="1"/>
    <col min="264" max="264" width="10.33203125" style="675" customWidth="1"/>
    <col min="265" max="265" width="15.88671875" style="675" bestFit="1" customWidth="1"/>
    <col min="266" max="266" width="10.6640625" style="675" customWidth="1"/>
    <col min="267" max="267" width="10.33203125" style="675" customWidth="1"/>
    <col min="268" max="268" width="10.88671875" style="675" customWidth="1"/>
    <col min="269" max="269" width="17.33203125" style="675" customWidth="1"/>
    <col min="270" max="270" width="7.44140625" style="675" customWidth="1"/>
    <col min="271" max="271" width="11" style="675" customWidth="1"/>
    <col min="272" max="272" width="10.6640625" style="675" customWidth="1"/>
    <col min="273" max="273" width="10.6640625" style="675" bestFit="1" customWidth="1"/>
    <col min="274" max="274" width="11" style="675" customWidth="1"/>
    <col min="275" max="275" width="6.44140625" style="675" customWidth="1"/>
    <col min="276" max="276" width="9.109375" style="675"/>
    <col min="277" max="277" width="33.33203125" style="675" customWidth="1"/>
    <col min="278" max="514" width="9.109375" style="675"/>
    <col min="515" max="515" width="5.33203125" style="675" customWidth="1"/>
    <col min="516" max="516" width="8" style="675" customWidth="1"/>
    <col min="517" max="517" width="44.44140625" style="675" bestFit="1" customWidth="1"/>
    <col min="518" max="518" width="10.109375" style="675" bestFit="1" customWidth="1"/>
    <col min="519" max="519" width="10.109375" style="675" customWidth="1"/>
    <col min="520" max="520" width="10.33203125" style="675" customWidth="1"/>
    <col min="521" max="521" width="15.88671875" style="675" bestFit="1" customWidth="1"/>
    <col min="522" max="522" width="10.6640625" style="675" customWidth="1"/>
    <col min="523" max="523" width="10.33203125" style="675" customWidth="1"/>
    <col min="524" max="524" width="10.88671875" style="675" customWidth="1"/>
    <col min="525" max="525" width="17.33203125" style="675" customWidth="1"/>
    <col min="526" max="526" width="7.44140625" style="675" customWidth="1"/>
    <col min="527" max="527" width="11" style="675" customWidth="1"/>
    <col min="528" max="528" width="10.6640625" style="675" customWidth="1"/>
    <col min="529" max="529" width="10.6640625" style="675" bestFit="1" customWidth="1"/>
    <col min="530" max="530" width="11" style="675" customWidth="1"/>
    <col min="531" max="531" width="6.44140625" style="675" customWidth="1"/>
    <col min="532" max="532" width="9.109375" style="675"/>
    <col min="533" max="533" width="33.33203125" style="675" customWidth="1"/>
    <col min="534" max="770" width="9.109375" style="675"/>
    <col min="771" max="771" width="5.33203125" style="675" customWidth="1"/>
    <col min="772" max="772" width="8" style="675" customWidth="1"/>
    <col min="773" max="773" width="44.44140625" style="675" bestFit="1" customWidth="1"/>
    <col min="774" max="774" width="10.109375" style="675" bestFit="1" customWidth="1"/>
    <col min="775" max="775" width="10.109375" style="675" customWidth="1"/>
    <col min="776" max="776" width="10.33203125" style="675" customWidth="1"/>
    <col min="777" max="777" width="15.88671875" style="675" bestFit="1" customWidth="1"/>
    <col min="778" max="778" width="10.6640625" style="675" customWidth="1"/>
    <col min="779" max="779" width="10.33203125" style="675" customWidth="1"/>
    <col min="780" max="780" width="10.88671875" style="675" customWidth="1"/>
    <col min="781" max="781" width="17.33203125" style="675" customWidth="1"/>
    <col min="782" max="782" width="7.44140625" style="675" customWidth="1"/>
    <col min="783" max="783" width="11" style="675" customWidth="1"/>
    <col min="784" max="784" width="10.6640625" style="675" customWidth="1"/>
    <col min="785" max="785" width="10.6640625" style="675" bestFit="1" customWidth="1"/>
    <col min="786" max="786" width="11" style="675" customWidth="1"/>
    <col min="787" max="787" width="6.44140625" style="675" customWidth="1"/>
    <col min="788" max="788" width="9.109375" style="675"/>
    <col min="789" max="789" width="33.33203125" style="675" customWidth="1"/>
    <col min="790" max="1026" width="9.109375" style="675"/>
    <col min="1027" max="1027" width="5.33203125" style="675" customWidth="1"/>
    <col min="1028" max="1028" width="8" style="675" customWidth="1"/>
    <col min="1029" max="1029" width="44.44140625" style="675" bestFit="1" customWidth="1"/>
    <col min="1030" max="1030" width="10.109375" style="675" bestFit="1" customWidth="1"/>
    <col min="1031" max="1031" width="10.109375" style="675" customWidth="1"/>
    <col min="1032" max="1032" width="10.33203125" style="675" customWidth="1"/>
    <col min="1033" max="1033" width="15.88671875" style="675" bestFit="1" customWidth="1"/>
    <col min="1034" max="1034" width="10.6640625" style="675" customWidth="1"/>
    <col min="1035" max="1035" width="10.33203125" style="675" customWidth="1"/>
    <col min="1036" max="1036" width="10.88671875" style="675" customWidth="1"/>
    <col min="1037" max="1037" width="17.33203125" style="675" customWidth="1"/>
    <col min="1038" max="1038" width="7.44140625" style="675" customWidth="1"/>
    <col min="1039" max="1039" width="11" style="675" customWidth="1"/>
    <col min="1040" max="1040" width="10.6640625" style="675" customWidth="1"/>
    <col min="1041" max="1041" width="10.6640625" style="675" bestFit="1" customWidth="1"/>
    <col min="1042" max="1042" width="11" style="675" customWidth="1"/>
    <col min="1043" max="1043" width="6.44140625" style="675" customWidth="1"/>
    <col min="1044" max="1044" width="9.109375" style="675"/>
    <col min="1045" max="1045" width="33.33203125" style="675" customWidth="1"/>
    <col min="1046" max="1282" width="9.109375" style="675"/>
    <col min="1283" max="1283" width="5.33203125" style="675" customWidth="1"/>
    <col min="1284" max="1284" width="8" style="675" customWidth="1"/>
    <col min="1285" max="1285" width="44.44140625" style="675" bestFit="1" customWidth="1"/>
    <col min="1286" max="1286" width="10.109375" style="675" bestFit="1" customWidth="1"/>
    <col min="1287" max="1287" width="10.109375" style="675" customWidth="1"/>
    <col min="1288" max="1288" width="10.33203125" style="675" customWidth="1"/>
    <col min="1289" max="1289" width="15.88671875" style="675" bestFit="1" customWidth="1"/>
    <col min="1290" max="1290" width="10.6640625" style="675" customWidth="1"/>
    <col min="1291" max="1291" width="10.33203125" style="675" customWidth="1"/>
    <col min="1292" max="1292" width="10.88671875" style="675" customWidth="1"/>
    <col min="1293" max="1293" width="17.33203125" style="675" customWidth="1"/>
    <col min="1294" max="1294" width="7.44140625" style="675" customWidth="1"/>
    <col min="1295" max="1295" width="11" style="675" customWidth="1"/>
    <col min="1296" max="1296" width="10.6640625" style="675" customWidth="1"/>
    <col min="1297" max="1297" width="10.6640625" style="675" bestFit="1" customWidth="1"/>
    <col min="1298" max="1298" width="11" style="675" customWidth="1"/>
    <col min="1299" max="1299" width="6.44140625" style="675" customWidth="1"/>
    <col min="1300" max="1300" width="9.109375" style="675"/>
    <col min="1301" max="1301" width="33.33203125" style="675" customWidth="1"/>
    <col min="1302" max="1538" width="9.109375" style="675"/>
    <col min="1539" max="1539" width="5.33203125" style="675" customWidth="1"/>
    <col min="1540" max="1540" width="8" style="675" customWidth="1"/>
    <col min="1541" max="1541" width="44.44140625" style="675" bestFit="1" customWidth="1"/>
    <col min="1542" max="1542" width="10.109375" style="675" bestFit="1" customWidth="1"/>
    <col min="1543" max="1543" width="10.109375" style="675" customWidth="1"/>
    <col min="1544" max="1544" width="10.33203125" style="675" customWidth="1"/>
    <col min="1545" max="1545" width="15.88671875" style="675" bestFit="1" customWidth="1"/>
    <col min="1546" max="1546" width="10.6640625" style="675" customWidth="1"/>
    <col min="1547" max="1547" width="10.33203125" style="675" customWidth="1"/>
    <col min="1548" max="1548" width="10.88671875" style="675" customWidth="1"/>
    <col min="1549" max="1549" width="17.33203125" style="675" customWidth="1"/>
    <col min="1550" max="1550" width="7.44140625" style="675" customWidth="1"/>
    <col min="1551" max="1551" width="11" style="675" customWidth="1"/>
    <col min="1552" max="1552" width="10.6640625" style="675" customWidth="1"/>
    <col min="1553" max="1553" width="10.6640625" style="675" bestFit="1" customWidth="1"/>
    <col min="1554" max="1554" width="11" style="675" customWidth="1"/>
    <col min="1555" max="1555" width="6.44140625" style="675" customWidth="1"/>
    <col min="1556" max="1556" width="9.109375" style="675"/>
    <col min="1557" max="1557" width="33.33203125" style="675" customWidth="1"/>
    <col min="1558" max="1794" width="9.109375" style="675"/>
    <col min="1795" max="1795" width="5.33203125" style="675" customWidth="1"/>
    <col min="1796" max="1796" width="8" style="675" customWidth="1"/>
    <col min="1797" max="1797" width="44.44140625" style="675" bestFit="1" customWidth="1"/>
    <col min="1798" max="1798" width="10.109375" style="675" bestFit="1" customWidth="1"/>
    <col min="1799" max="1799" width="10.109375" style="675" customWidth="1"/>
    <col min="1800" max="1800" width="10.33203125" style="675" customWidth="1"/>
    <col min="1801" max="1801" width="15.88671875" style="675" bestFit="1" customWidth="1"/>
    <col min="1802" max="1802" width="10.6640625" style="675" customWidth="1"/>
    <col min="1803" max="1803" width="10.33203125" style="675" customWidth="1"/>
    <col min="1804" max="1804" width="10.88671875" style="675" customWidth="1"/>
    <col min="1805" max="1805" width="17.33203125" style="675" customWidth="1"/>
    <col min="1806" max="1806" width="7.44140625" style="675" customWidth="1"/>
    <col min="1807" max="1807" width="11" style="675" customWidth="1"/>
    <col min="1808" max="1808" width="10.6640625" style="675" customWidth="1"/>
    <col min="1809" max="1809" width="10.6640625" style="675" bestFit="1" customWidth="1"/>
    <col min="1810" max="1810" width="11" style="675" customWidth="1"/>
    <col min="1811" max="1811" width="6.44140625" style="675" customWidth="1"/>
    <col min="1812" max="1812" width="9.109375" style="675"/>
    <col min="1813" max="1813" width="33.33203125" style="675" customWidth="1"/>
    <col min="1814" max="2050" width="9.109375" style="675"/>
    <col min="2051" max="2051" width="5.33203125" style="675" customWidth="1"/>
    <col min="2052" max="2052" width="8" style="675" customWidth="1"/>
    <col min="2053" max="2053" width="44.44140625" style="675" bestFit="1" customWidth="1"/>
    <col min="2054" max="2054" width="10.109375" style="675" bestFit="1" customWidth="1"/>
    <col min="2055" max="2055" width="10.109375" style="675" customWidth="1"/>
    <col min="2056" max="2056" width="10.33203125" style="675" customWidth="1"/>
    <col min="2057" max="2057" width="15.88671875" style="675" bestFit="1" customWidth="1"/>
    <col min="2058" max="2058" width="10.6640625" style="675" customWidth="1"/>
    <col min="2059" max="2059" width="10.33203125" style="675" customWidth="1"/>
    <col min="2060" max="2060" width="10.88671875" style="675" customWidth="1"/>
    <col min="2061" max="2061" width="17.33203125" style="675" customWidth="1"/>
    <col min="2062" max="2062" width="7.44140625" style="675" customWidth="1"/>
    <col min="2063" max="2063" width="11" style="675" customWidth="1"/>
    <col min="2064" max="2064" width="10.6640625" style="675" customWidth="1"/>
    <col min="2065" max="2065" width="10.6640625" style="675" bestFit="1" customWidth="1"/>
    <col min="2066" max="2066" width="11" style="675" customWidth="1"/>
    <col min="2067" max="2067" width="6.44140625" style="675" customWidth="1"/>
    <col min="2068" max="2068" width="9.109375" style="675"/>
    <col min="2069" max="2069" width="33.33203125" style="675" customWidth="1"/>
    <col min="2070" max="2306" width="9.109375" style="675"/>
    <col min="2307" max="2307" width="5.33203125" style="675" customWidth="1"/>
    <col min="2308" max="2308" width="8" style="675" customWidth="1"/>
    <col min="2309" max="2309" width="44.44140625" style="675" bestFit="1" customWidth="1"/>
    <col min="2310" max="2310" width="10.109375" style="675" bestFit="1" customWidth="1"/>
    <col min="2311" max="2311" width="10.109375" style="675" customWidth="1"/>
    <col min="2312" max="2312" width="10.33203125" style="675" customWidth="1"/>
    <col min="2313" max="2313" width="15.88671875" style="675" bestFit="1" customWidth="1"/>
    <col min="2314" max="2314" width="10.6640625" style="675" customWidth="1"/>
    <col min="2315" max="2315" width="10.33203125" style="675" customWidth="1"/>
    <col min="2316" max="2316" width="10.88671875" style="675" customWidth="1"/>
    <col min="2317" max="2317" width="17.33203125" style="675" customWidth="1"/>
    <col min="2318" max="2318" width="7.44140625" style="675" customWidth="1"/>
    <col min="2319" max="2319" width="11" style="675" customWidth="1"/>
    <col min="2320" max="2320" width="10.6640625" style="675" customWidth="1"/>
    <col min="2321" max="2321" width="10.6640625" style="675" bestFit="1" customWidth="1"/>
    <col min="2322" max="2322" width="11" style="675" customWidth="1"/>
    <col min="2323" max="2323" width="6.44140625" style="675" customWidth="1"/>
    <col min="2324" max="2324" width="9.109375" style="675"/>
    <col min="2325" max="2325" width="33.33203125" style="675" customWidth="1"/>
    <col min="2326" max="2562" width="9.109375" style="675"/>
    <col min="2563" max="2563" width="5.33203125" style="675" customWidth="1"/>
    <col min="2564" max="2564" width="8" style="675" customWidth="1"/>
    <col min="2565" max="2565" width="44.44140625" style="675" bestFit="1" customWidth="1"/>
    <col min="2566" max="2566" width="10.109375" style="675" bestFit="1" customWidth="1"/>
    <col min="2567" max="2567" width="10.109375" style="675" customWidth="1"/>
    <col min="2568" max="2568" width="10.33203125" style="675" customWidth="1"/>
    <col min="2569" max="2569" width="15.88671875" style="675" bestFit="1" customWidth="1"/>
    <col min="2570" max="2570" width="10.6640625" style="675" customWidth="1"/>
    <col min="2571" max="2571" width="10.33203125" style="675" customWidth="1"/>
    <col min="2572" max="2572" width="10.88671875" style="675" customWidth="1"/>
    <col min="2573" max="2573" width="17.33203125" style="675" customWidth="1"/>
    <col min="2574" max="2574" width="7.44140625" style="675" customWidth="1"/>
    <col min="2575" max="2575" width="11" style="675" customWidth="1"/>
    <col min="2576" max="2576" width="10.6640625" style="675" customWidth="1"/>
    <col min="2577" max="2577" width="10.6640625" style="675" bestFit="1" customWidth="1"/>
    <col min="2578" max="2578" width="11" style="675" customWidth="1"/>
    <col min="2579" max="2579" width="6.44140625" style="675" customWidth="1"/>
    <col min="2580" max="2580" width="9.109375" style="675"/>
    <col min="2581" max="2581" width="33.33203125" style="675" customWidth="1"/>
    <col min="2582" max="2818" width="9.109375" style="675"/>
    <col min="2819" max="2819" width="5.33203125" style="675" customWidth="1"/>
    <col min="2820" max="2820" width="8" style="675" customWidth="1"/>
    <col min="2821" max="2821" width="44.44140625" style="675" bestFit="1" customWidth="1"/>
    <col min="2822" max="2822" width="10.109375" style="675" bestFit="1" customWidth="1"/>
    <col min="2823" max="2823" width="10.109375" style="675" customWidth="1"/>
    <col min="2824" max="2824" width="10.33203125" style="675" customWidth="1"/>
    <col min="2825" max="2825" width="15.88671875" style="675" bestFit="1" customWidth="1"/>
    <col min="2826" max="2826" width="10.6640625" style="675" customWidth="1"/>
    <col min="2827" max="2827" width="10.33203125" style="675" customWidth="1"/>
    <col min="2828" max="2828" width="10.88671875" style="675" customWidth="1"/>
    <col min="2829" max="2829" width="17.33203125" style="675" customWidth="1"/>
    <col min="2830" max="2830" width="7.44140625" style="675" customWidth="1"/>
    <col min="2831" max="2831" width="11" style="675" customWidth="1"/>
    <col min="2832" max="2832" width="10.6640625" style="675" customWidth="1"/>
    <col min="2833" max="2833" width="10.6640625" style="675" bestFit="1" customWidth="1"/>
    <col min="2834" max="2834" width="11" style="675" customWidth="1"/>
    <col min="2835" max="2835" width="6.44140625" style="675" customWidth="1"/>
    <col min="2836" max="2836" width="9.109375" style="675"/>
    <col min="2837" max="2837" width="33.33203125" style="675" customWidth="1"/>
    <col min="2838" max="3074" width="9.109375" style="675"/>
    <col min="3075" max="3075" width="5.33203125" style="675" customWidth="1"/>
    <col min="3076" max="3076" width="8" style="675" customWidth="1"/>
    <col min="3077" max="3077" width="44.44140625" style="675" bestFit="1" customWidth="1"/>
    <col min="3078" max="3078" width="10.109375" style="675" bestFit="1" customWidth="1"/>
    <col min="3079" max="3079" width="10.109375" style="675" customWidth="1"/>
    <col min="3080" max="3080" width="10.33203125" style="675" customWidth="1"/>
    <col min="3081" max="3081" width="15.88671875" style="675" bestFit="1" customWidth="1"/>
    <col min="3082" max="3082" width="10.6640625" style="675" customWidth="1"/>
    <col min="3083" max="3083" width="10.33203125" style="675" customWidth="1"/>
    <col min="3084" max="3084" width="10.88671875" style="675" customWidth="1"/>
    <col min="3085" max="3085" width="17.33203125" style="675" customWidth="1"/>
    <col min="3086" max="3086" width="7.44140625" style="675" customWidth="1"/>
    <col min="3087" max="3087" width="11" style="675" customWidth="1"/>
    <col min="3088" max="3088" width="10.6640625" style="675" customWidth="1"/>
    <col min="3089" max="3089" width="10.6640625" style="675" bestFit="1" customWidth="1"/>
    <col min="3090" max="3090" width="11" style="675" customWidth="1"/>
    <col min="3091" max="3091" width="6.44140625" style="675" customWidth="1"/>
    <col min="3092" max="3092" width="9.109375" style="675"/>
    <col min="3093" max="3093" width="33.33203125" style="675" customWidth="1"/>
    <col min="3094" max="3330" width="9.109375" style="675"/>
    <col min="3331" max="3331" width="5.33203125" style="675" customWidth="1"/>
    <col min="3332" max="3332" width="8" style="675" customWidth="1"/>
    <col min="3333" max="3333" width="44.44140625" style="675" bestFit="1" customWidth="1"/>
    <col min="3334" max="3334" width="10.109375" style="675" bestFit="1" customWidth="1"/>
    <col min="3335" max="3335" width="10.109375" style="675" customWidth="1"/>
    <col min="3336" max="3336" width="10.33203125" style="675" customWidth="1"/>
    <col min="3337" max="3337" width="15.88671875" style="675" bestFit="1" customWidth="1"/>
    <col min="3338" max="3338" width="10.6640625" style="675" customWidth="1"/>
    <col min="3339" max="3339" width="10.33203125" style="675" customWidth="1"/>
    <col min="3340" max="3340" width="10.88671875" style="675" customWidth="1"/>
    <col min="3341" max="3341" width="17.33203125" style="675" customWidth="1"/>
    <col min="3342" max="3342" width="7.44140625" style="675" customWidth="1"/>
    <col min="3343" max="3343" width="11" style="675" customWidth="1"/>
    <col min="3344" max="3344" width="10.6640625" style="675" customWidth="1"/>
    <col min="3345" max="3345" width="10.6640625" style="675" bestFit="1" customWidth="1"/>
    <col min="3346" max="3346" width="11" style="675" customWidth="1"/>
    <col min="3347" max="3347" width="6.44140625" style="675" customWidth="1"/>
    <col min="3348" max="3348" width="9.109375" style="675"/>
    <col min="3349" max="3349" width="33.33203125" style="675" customWidth="1"/>
    <col min="3350" max="3586" width="9.109375" style="675"/>
    <col min="3587" max="3587" width="5.33203125" style="675" customWidth="1"/>
    <col min="3588" max="3588" width="8" style="675" customWidth="1"/>
    <col min="3589" max="3589" width="44.44140625" style="675" bestFit="1" customWidth="1"/>
    <col min="3590" max="3590" width="10.109375" style="675" bestFit="1" customWidth="1"/>
    <col min="3591" max="3591" width="10.109375" style="675" customWidth="1"/>
    <col min="3592" max="3592" width="10.33203125" style="675" customWidth="1"/>
    <col min="3593" max="3593" width="15.88671875" style="675" bestFit="1" customWidth="1"/>
    <col min="3594" max="3594" width="10.6640625" style="675" customWidth="1"/>
    <col min="3595" max="3595" width="10.33203125" style="675" customWidth="1"/>
    <col min="3596" max="3596" width="10.88671875" style="675" customWidth="1"/>
    <col min="3597" max="3597" width="17.33203125" style="675" customWidth="1"/>
    <col min="3598" max="3598" width="7.44140625" style="675" customWidth="1"/>
    <col min="3599" max="3599" width="11" style="675" customWidth="1"/>
    <col min="3600" max="3600" width="10.6640625" style="675" customWidth="1"/>
    <col min="3601" max="3601" width="10.6640625" style="675" bestFit="1" customWidth="1"/>
    <col min="3602" max="3602" width="11" style="675" customWidth="1"/>
    <col min="3603" max="3603" width="6.44140625" style="675" customWidth="1"/>
    <col min="3604" max="3604" width="9.109375" style="675"/>
    <col min="3605" max="3605" width="33.33203125" style="675" customWidth="1"/>
    <col min="3606" max="3842" width="9.109375" style="675"/>
    <col min="3843" max="3843" width="5.33203125" style="675" customWidth="1"/>
    <col min="3844" max="3844" width="8" style="675" customWidth="1"/>
    <col min="3845" max="3845" width="44.44140625" style="675" bestFit="1" customWidth="1"/>
    <col min="3846" max="3846" width="10.109375" style="675" bestFit="1" customWidth="1"/>
    <col min="3847" max="3847" width="10.109375" style="675" customWidth="1"/>
    <col min="3848" max="3848" width="10.33203125" style="675" customWidth="1"/>
    <col min="3849" max="3849" width="15.88671875" style="675" bestFit="1" customWidth="1"/>
    <col min="3850" max="3850" width="10.6640625" style="675" customWidth="1"/>
    <col min="3851" max="3851" width="10.33203125" style="675" customWidth="1"/>
    <col min="3852" max="3852" width="10.88671875" style="675" customWidth="1"/>
    <col min="3853" max="3853" width="17.33203125" style="675" customWidth="1"/>
    <col min="3854" max="3854" width="7.44140625" style="675" customWidth="1"/>
    <col min="3855" max="3855" width="11" style="675" customWidth="1"/>
    <col min="3856" max="3856" width="10.6640625" style="675" customWidth="1"/>
    <col min="3857" max="3857" width="10.6640625" style="675" bestFit="1" customWidth="1"/>
    <col min="3858" max="3858" width="11" style="675" customWidth="1"/>
    <col min="3859" max="3859" width="6.44140625" style="675" customWidth="1"/>
    <col min="3860" max="3860" width="9.109375" style="675"/>
    <col min="3861" max="3861" width="33.33203125" style="675" customWidth="1"/>
    <col min="3862" max="4098" width="9.109375" style="675"/>
    <col min="4099" max="4099" width="5.33203125" style="675" customWidth="1"/>
    <col min="4100" max="4100" width="8" style="675" customWidth="1"/>
    <col min="4101" max="4101" width="44.44140625" style="675" bestFit="1" customWidth="1"/>
    <col min="4102" max="4102" width="10.109375" style="675" bestFit="1" customWidth="1"/>
    <col min="4103" max="4103" width="10.109375" style="675" customWidth="1"/>
    <col min="4104" max="4104" width="10.33203125" style="675" customWidth="1"/>
    <col min="4105" max="4105" width="15.88671875" style="675" bestFit="1" customWidth="1"/>
    <col min="4106" max="4106" width="10.6640625" style="675" customWidth="1"/>
    <col min="4107" max="4107" width="10.33203125" style="675" customWidth="1"/>
    <col min="4108" max="4108" width="10.88671875" style="675" customWidth="1"/>
    <col min="4109" max="4109" width="17.33203125" style="675" customWidth="1"/>
    <col min="4110" max="4110" width="7.44140625" style="675" customWidth="1"/>
    <col min="4111" max="4111" width="11" style="675" customWidth="1"/>
    <col min="4112" max="4112" width="10.6640625" style="675" customWidth="1"/>
    <col min="4113" max="4113" width="10.6640625" style="675" bestFit="1" customWidth="1"/>
    <col min="4114" max="4114" width="11" style="675" customWidth="1"/>
    <col min="4115" max="4115" width="6.44140625" style="675" customWidth="1"/>
    <col min="4116" max="4116" width="9.109375" style="675"/>
    <col min="4117" max="4117" width="33.33203125" style="675" customWidth="1"/>
    <col min="4118" max="4354" width="9.109375" style="675"/>
    <col min="4355" max="4355" width="5.33203125" style="675" customWidth="1"/>
    <col min="4356" max="4356" width="8" style="675" customWidth="1"/>
    <col min="4357" max="4357" width="44.44140625" style="675" bestFit="1" customWidth="1"/>
    <col min="4358" max="4358" width="10.109375" style="675" bestFit="1" customWidth="1"/>
    <col min="4359" max="4359" width="10.109375" style="675" customWidth="1"/>
    <col min="4360" max="4360" width="10.33203125" style="675" customWidth="1"/>
    <col min="4361" max="4361" width="15.88671875" style="675" bestFit="1" customWidth="1"/>
    <col min="4362" max="4362" width="10.6640625" style="675" customWidth="1"/>
    <col min="4363" max="4363" width="10.33203125" style="675" customWidth="1"/>
    <col min="4364" max="4364" width="10.88671875" style="675" customWidth="1"/>
    <col min="4365" max="4365" width="17.33203125" style="675" customWidth="1"/>
    <col min="4366" max="4366" width="7.44140625" style="675" customWidth="1"/>
    <col min="4367" max="4367" width="11" style="675" customWidth="1"/>
    <col min="4368" max="4368" width="10.6640625" style="675" customWidth="1"/>
    <col min="4369" max="4369" width="10.6640625" style="675" bestFit="1" customWidth="1"/>
    <col min="4370" max="4370" width="11" style="675" customWidth="1"/>
    <col min="4371" max="4371" width="6.44140625" style="675" customWidth="1"/>
    <col min="4372" max="4372" width="9.109375" style="675"/>
    <col min="4373" max="4373" width="33.33203125" style="675" customWidth="1"/>
    <col min="4374" max="4610" width="9.109375" style="675"/>
    <col min="4611" max="4611" width="5.33203125" style="675" customWidth="1"/>
    <col min="4612" max="4612" width="8" style="675" customWidth="1"/>
    <col min="4613" max="4613" width="44.44140625" style="675" bestFit="1" customWidth="1"/>
    <col min="4614" max="4614" width="10.109375" style="675" bestFit="1" customWidth="1"/>
    <col min="4615" max="4615" width="10.109375" style="675" customWidth="1"/>
    <col min="4616" max="4616" width="10.33203125" style="675" customWidth="1"/>
    <col min="4617" max="4617" width="15.88671875" style="675" bestFit="1" customWidth="1"/>
    <col min="4618" max="4618" width="10.6640625" style="675" customWidth="1"/>
    <col min="4619" max="4619" width="10.33203125" style="675" customWidth="1"/>
    <col min="4620" max="4620" width="10.88671875" style="675" customWidth="1"/>
    <col min="4621" max="4621" width="17.33203125" style="675" customWidth="1"/>
    <col min="4622" max="4622" width="7.44140625" style="675" customWidth="1"/>
    <col min="4623" max="4623" width="11" style="675" customWidth="1"/>
    <col min="4624" max="4624" width="10.6640625" style="675" customWidth="1"/>
    <col min="4625" max="4625" width="10.6640625" style="675" bestFit="1" customWidth="1"/>
    <col min="4626" max="4626" width="11" style="675" customWidth="1"/>
    <col min="4627" max="4627" width="6.44140625" style="675" customWidth="1"/>
    <col min="4628" max="4628" width="9.109375" style="675"/>
    <col min="4629" max="4629" width="33.33203125" style="675" customWidth="1"/>
    <col min="4630" max="4866" width="9.109375" style="675"/>
    <col min="4867" max="4867" width="5.33203125" style="675" customWidth="1"/>
    <col min="4868" max="4868" width="8" style="675" customWidth="1"/>
    <col min="4869" max="4869" width="44.44140625" style="675" bestFit="1" customWidth="1"/>
    <col min="4870" max="4870" width="10.109375" style="675" bestFit="1" customWidth="1"/>
    <col min="4871" max="4871" width="10.109375" style="675" customWidth="1"/>
    <col min="4872" max="4872" width="10.33203125" style="675" customWidth="1"/>
    <col min="4873" max="4873" width="15.88671875" style="675" bestFit="1" customWidth="1"/>
    <col min="4874" max="4874" width="10.6640625" style="675" customWidth="1"/>
    <col min="4875" max="4875" width="10.33203125" style="675" customWidth="1"/>
    <col min="4876" max="4876" width="10.88671875" style="675" customWidth="1"/>
    <col min="4877" max="4877" width="17.33203125" style="675" customWidth="1"/>
    <col min="4878" max="4878" width="7.44140625" style="675" customWidth="1"/>
    <col min="4879" max="4879" width="11" style="675" customWidth="1"/>
    <col min="4880" max="4880" width="10.6640625" style="675" customWidth="1"/>
    <col min="4881" max="4881" width="10.6640625" style="675" bestFit="1" customWidth="1"/>
    <col min="4882" max="4882" width="11" style="675" customWidth="1"/>
    <col min="4883" max="4883" width="6.44140625" style="675" customWidth="1"/>
    <col min="4884" max="4884" width="9.109375" style="675"/>
    <col min="4885" max="4885" width="33.33203125" style="675" customWidth="1"/>
    <col min="4886" max="5122" width="9.109375" style="675"/>
    <col min="5123" max="5123" width="5.33203125" style="675" customWidth="1"/>
    <col min="5124" max="5124" width="8" style="675" customWidth="1"/>
    <col min="5125" max="5125" width="44.44140625" style="675" bestFit="1" customWidth="1"/>
    <col min="5126" max="5126" width="10.109375" style="675" bestFit="1" customWidth="1"/>
    <col min="5127" max="5127" width="10.109375" style="675" customWidth="1"/>
    <col min="5128" max="5128" width="10.33203125" style="675" customWidth="1"/>
    <col min="5129" max="5129" width="15.88671875" style="675" bestFit="1" customWidth="1"/>
    <col min="5130" max="5130" width="10.6640625" style="675" customWidth="1"/>
    <col min="5131" max="5131" width="10.33203125" style="675" customWidth="1"/>
    <col min="5132" max="5132" width="10.88671875" style="675" customWidth="1"/>
    <col min="5133" max="5133" width="17.33203125" style="675" customWidth="1"/>
    <col min="5134" max="5134" width="7.44140625" style="675" customWidth="1"/>
    <col min="5135" max="5135" width="11" style="675" customWidth="1"/>
    <col min="5136" max="5136" width="10.6640625" style="675" customWidth="1"/>
    <col min="5137" max="5137" width="10.6640625" style="675" bestFit="1" customWidth="1"/>
    <col min="5138" max="5138" width="11" style="675" customWidth="1"/>
    <col min="5139" max="5139" width="6.44140625" style="675" customWidth="1"/>
    <col min="5140" max="5140" width="9.109375" style="675"/>
    <col min="5141" max="5141" width="33.33203125" style="675" customWidth="1"/>
    <col min="5142" max="5378" width="9.109375" style="675"/>
    <col min="5379" max="5379" width="5.33203125" style="675" customWidth="1"/>
    <col min="5380" max="5380" width="8" style="675" customWidth="1"/>
    <col min="5381" max="5381" width="44.44140625" style="675" bestFit="1" customWidth="1"/>
    <col min="5382" max="5382" width="10.109375" style="675" bestFit="1" customWidth="1"/>
    <col min="5383" max="5383" width="10.109375" style="675" customWidth="1"/>
    <col min="5384" max="5384" width="10.33203125" style="675" customWidth="1"/>
    <col min="5385" max="5385" width="15.88671875" style="675" bestFit="1" customWidth="1"/>
    <col min="5386" max="5386" width="10.6640625" style="675" customWidth="1"/>
    <col min="5387" max="5387" width="10.33203125" style="675" customWidth="1"/>
    <col min="5388" max="5388" width="10.88671875" style="675" customWidth="1"/>
    <col min="5389" max="5389" width="17.33203125" style="675" customWidth="1"/>
    <col min="5390" max="5390" width="7.44140625" style="675" customWidth="1"/>
    <col min="5391" max="5391" width="11" style="675" customWidth="1"/>
    <col min="5392" max="5392" width="10.6640625" style="675" customWidth="1"/>
    <col min="5393" max="5393" width="10.6640625" style="675" bestFit="1" customWidth="1"/>
    <col min="5394" max="5394" width="11" style="675" customWidth="1"/>
    <col min="5395" max="5395" width="6.44140625" style="675" customWidth="1"/>
    <col min="5396" max="5396" width="9.109375" style="675"/>
    <col min="5397" max="5397" width="33.33203125" style="675" customWidth="1"/>
    <col min="5398" max="5634" width="9.109375" style="675"/>
    <col min="5635" max="5635" width="5.33203125" style="675" customWidth="1"/>
    <col min="5636" max="5636" width="8" style="675" customWidth="1"/>
    <col min="5637" max="5637" width="44.44140625" style="675" bestFit="1" customWidth="1"/>
    <col min="5638" max="5638" width="10.109375" style="675" bestFit="1" customWidth="1"/>
    <col min="5639" max="5639" width="10.109375" style="675" customWidth="1"/>
    <col min="5640" max="5640" width="10.33203125" style="675" customWidth="1"/>
    <col min="5641" max="5641" width="15.88671875" style="675" bestFit="1" customWidth="1"/>
    <col min="5642" max="5642" width="10.6640625" style="675" customWidth="1"/>
    <col min="5643" max="5643" width="10.33203125" style="675" customWidth="1"/>
    <col min="5644" max="5644" width="10.88671875" style="675" customWidth="1"/>
    <col min="5645" max="5645" width="17.33203125" style="675" customWidth="1"/>
    <col min="5646" max="5646" width="7.44140625" style="675" customWidth="1"/>
    <col min="5647" max="5647" width="11" style="675" customWidth="1"/>
    <col min="5648" max="5648" width="10.6640625" style="675" customWidth="1"/>
    <col min="5649" max="5649" width="10.6640625" style="675" bestFit="1" customWidth="1"/>
    <col min="5650" max="5650" width="11" style="675" customWidth="1"/>
    <col min="5651" max="5651" width="6.44140625" style="675" customWidth="1"/>
    <col min="5652" max="5652" width="9.109375" style="675"/>
    <col min="5653" max="5653" width="33.33203125" style="675" customWidth="1"/>
    <col min="5654" max="5890" width="9.109375" style="675"/>
    <col min="5891" max="5891" width="5.33203125" style="675" customWidth="1"/>
    <col min="5892" max="5892" width="8" style="675" customWidth="1"/>
    <col min="5893" max="5893" width="44.44140625" style="675" bestFit="1" customWidth="1"/>
    <col min="5894" max="5894" width="10.109375" style="675" bestFit="1" customWidth="1"/>
    <col min="5895" max="5895" width="10.109375" style="675" customWidth="1"/>
    <col min="5896" max="5896" width="10.33203125" style="675" customWidth="1"/>
    <col min="5897" max="5897" width="15.88671875" style="675" bestFit="1" customWidth="1"/>
    <col min="5898" max="5898" width="10.6640625" style="675" customWidth="1"/>
    <col min="5899" max="5899" width="10.33203125" style="675" customWidth="1"/>
    <col min="5900" max="5900" width="10.88671875" style="675" customWidth="1"/>
    <col min="5901" max="5901" width="17.33203125" style="675" customWidth="1"/>
    <col min="5902" max="5902" width="7.44140625" style="675" customWidth="1"/>
    <col min="5903" max="5903" width="11" style="675" customWidth="1"/>
    <col min="5904" max="5904" width="10.6640625" style="675" customWidth="1"/>
    <col min="5905" max="5905" width="10.6640625" style="675" bestFit="1" customWidth="1"/>
    <col min="5906" max="5906" width="11" style="675" customWidth="1"/>
    <col min="5907" max="5907" width="6.44140625" style="675" customWidth="1"/>
    <col min="5908" max="5908" width="9.109375" style="675"/>
    <col min="5909" max="5909" width="33.33203125" style="675" customWidth="1"/>
    <col min="5910" max="6146" width="9.109375" style="675"/>
    <col min="6147" max="6147" width="5.33203125" style="675" customWidth="1"/>
    <col min="6148" max="6148" width="8" style="675" customWidth="1"/>
    <col min="6149" max="6149" width="44.44140625" style="675" bestFit="1" customWidth="1"/>
    <col min="6150" max="6150" width="10.109375" style="675" bestFit="1" customWidth="1"/>
    <col min="6151" max="6151" width="10.109375" style="675" customWidth="1"/>
    <col min="6152" max="6152" width="10.33203125" style="675" customWidth="1"/>
    <col min="6153" max="6153" width="15.88671875" style="675" bestFit="1" customWidth="1"/>
    <col min="6154" max="6154" width="10.6640625" style="675" customWidth="1"/>
    <col min="6155" max="6155" width="10.33203125" style="675" customWidth="1"/>
    <col min="6156" max="6156" width="10.88671875" style="675" customWidth="1"/>
    <col min="6157" max="6157" width="17.33203125" style="675" customWidth="1"/>
    <col min="6158" max="6158" width="7.44140625" style="675" customWidth="1"/>
    <col min="6159" max="6159" width="11" style="675" customWidth="1"/>
    <col min="6160" max="6160" width="10.6640625" style="675" customWidth="1"/>
    <col min="6161" max="6161" width="10.6640625" style="675" bestFit="1" customWidth="1"/>
    <col min="6162" max="6162" width="11" style="675" customWidth="1"/>
    <col min="6163" max="6163" width="6.44140625" style="675" customWidth="1"/>
    <col min="6164" max="6164" width="9.109375" style="675"/>
    <col min="6165" max="6165" width="33.33203125" style="675" customWidth="1"/>
    <col min="6166" max="6402" width="9.109375" style="675"/>
    <col min="6403" max="6403" width="5.33203125" style="675" customWidth="1"/>
    <col min="6404" max="6404" width="8" style="675" customWidth="1"/>
    <col min="6405" max="6405" width="44.44140625" style="675" bestFit="1" customWidth="1"/>
    <col min="6406" max="6406" width="10.109375" style="675" bestFit="1" customWidth="1"/>
    <col min="6407" max="6407" width="10.109375" style="675" customWidth="1"/>
    <col min="6408" max="6408" width="10.33203125" style="675" customWidth="1"/>
    <col min="6409" max="6409" width="15.88671875" style="675" bestFit="1" customWidth="1"/>
    <col min="6410" max="6410" width="10.6640625" style="675" customWidth="1"/>
    <col min="6411" max="6411" width="10.33203125" style="675" customWidth="1"/>
    <col min="6412" max="6412" width="10.88671875" style="675" customWidth="1"/>
    <col min="6413" max="6413" width="17.33203125" style="675" customWidth="1"/>
    <col min="6414" max="6414" width="7.44140625" style="675" customWidth="1"/>
    <col min="6415" max="6415" width="11" style="675" customWidth="1"/>
    <col min="6416" max="6416" width="10.6640625" style="675" customWidth="1"/>
    <col min="6417" max="6417" width="10.6640625" style="675" bestFit="1" customWidth="1"/>
    <col min="6418" max="6418" width="11" style="675" customWidth="1"/>
    <col min="6419" max="6419" width="6.44140625" style="675" customWidth="1"/>
    <col min="6420" max="6420" width="9.109375" style="675"/>
    <col min="6421" max="6421" width="33.33203125" style="675" customWidth="1"/>
    <col min="6422" max="6658" width="9.109375" style="675"/>
    <col min="6659" max="6659" width="5.33203125" style="675" customWidth="1"/>
    <col min="6660" max="6660" width="8" style="675" customWidth="1"/>
    <col min="6661" max="6661" width="44.44140625" style="675" bestFit="1" customWidth="1"/>
    <col min="6662" max="6662" width="10.109375" style="675" bestFit="1" customWidth="1"/>
    <col min="6663" max="6663" width="10.109375" style="675" customWidth="1"/>
    <col min="6664" max="6664" width="10.33203125" style="675" customWidth="1"/>
    <col min="6665" max="6665" width="15.88671875" style="675" bestFit="1" customWidth="1"/>
    <col min="6666" max="6666" width="10.6640625" style="675" customWidth="1"/>
    <col min="6667" max="6667" width="10.33203125" style="675" customWidth="1"/>
    <col min="6668" max="6668" width="10.88671875" style="675" customWidth="1"/>
    <col min="6669" max="6669" width="17.33203125" style="675" customWidth="1"/>
    <col min="6670" max="6670" width="7.44140625" style="675" customWidth="1"/>
    <col min="6671" max="6671" width="11" style="675" customWidth="1"/>
    <col min="6672" max="6672" width="10.6640625" style="675" customWidth="1"/>
    <col min="6673" max="6673" width="10.6640625" style="675" bestFit="1" customWidth="1"/>
    <col min="6674" max="6674" width="11" style="675" customWidth="1"/>
    <col min="6675" max="6675" width="6.44140625" style="675" customWidth="1"/>
    <col min="6676" max="6676" width="9.109375" style="675"/>
    <col min="6677" max="6677" width="33.33203125" style="675" customWidth="1"/>
    <col min="6678" max="6914" width="9.109375" style="675"/>
    <col min="6915" max="6915" width="5.33203125" style="675" customWidth="1"/>
    <col min="6916" max="6916" width="8" style="675" customWidth="1"/>
    <col min="6917" max="6917" width="44.44140625" style="675" bestFit="1" customWidth="1"/>
    <col min="6918" max="6918" width="10.109375" style="675" bestFit="1" customWidth="1"/>
    <col min="6919" max="6919" width="10.109375" style="675" customWidth="1"/>
    <col min="6920" max="6920" width="10.33203125" style="675" customWidth="1"/>
    <col min="6921" max="6921" width="15.88671875" style="675" bestFit="1" customWidth="1"/>
    <col min="6922" max="6922" width="10.6640625" style="675" customWidth="1"/>
    <col min="6923" max="6923" width="10.33203125" style="675" customWidth="1"/>
    <col min="6924" max="6924" width="10.88671875" style="675" customWidth="1"/>
    <col min="6925" max="6925" width="17.33203125" style="675" customWidth="1"/>
    <col min="6926" max="6926" width="7.44140625" style="675" customWidth="1"/>
    <col min="6927" max="6927" width="11" style="675" customWidth="1"/>
    <col min="6928" max="6928" width="10.6640625" style="675" customWidth="1"/>
    <col min="6929" max="6929" width="10.6640625" style="675" bestFit="1" customWidth="1"/>
    <col min="6930" max="6930" width="11" style="675" customWidth="1"/>
    <col min="6931" max="6931" width="6.44140625" style="675" customWidth="1"/>
    <col min="6932" max="6932" width="9.109375" style="675"/>
    <col min="6933" max="6933" width="33.33203125" style="675" customWidth="1"/>
    <col min="6934" max="7170" width="9.109375" style="675"/>
    <col min="7171" max="7171" width="5.33203125" style="675" customWidth="1"/>
    <col min="7172" max="7172" width="8" style="675" customWidth="1"/>
    <col min="7173" max="7173" width="44.44140625" style="675" bestFit="1" customWidth="1"/>
    <col min="7174" max="7174" width="10.109375" style="675" bestFit="1" customWidth="1"/>
    <col min="7175" max="7175" width="10.109375" style="675" customWidth="1"/>
    <col min="7176" max="7176" width="10.33203125" style="675" customWidth="1"/>
    <col min="7177" max="7177" width="15.88671875" style="675" bestFit="1" customWidth="1"/>
    <col min="7178" max="7178" width="10.6640625" style="675" customWidth="1"/>
    <col min="7179" max="7179" width="10.33203125" style="675" customWidth="1"/>
    <col min="7180" max="7180" width="10.88671875" style="675" customWidth="1"/>
    <col min="7181" max="7181" width="17.33203125" style="675" customWidth="1"/>
    <col min="7182" max="7182" width="7.44140625" style="675" customWidth="1"/>
    <col min="7183" max="7183" width="11" style="675" customWidth="1"/>
    <col min="7184" max="7184" width="10.6640625" style="675" customWidth="1"/>
    <col min="7185" max="7185" width="10.6640625" style="675" bestFit="1" customWidth="1"/>
    <col min="7186" max="7186" width="11" style="675" customWidth="1"/>
    <col min="7187" max="7187" width="6.44140625" style="675" customWidth="1"/>
    <col min="7188" max="7188" width="9.109375" style="675"/>
    <col min="7189" max="7189" width="33.33203125" style="675" customWidth="1"/>
    <col min="7190" max="7426" width="9.109375" style="675"/>
    <col min="7427" max="7427" width="5.33203125" style="675" customWidth="1"/>
    <col min="7428" max="7428" width="8" style="675" customWidth="1"/>
    <col min="7429" max="7429" width="44.44140625" style="675" bestFit="1" customWidth="1"/>
    <col min="7430" max="7430" width="10.109375" style="675" bestFit="1" customWidth="1"/>
    <col min="7431" max="7431" width="10.109375" style="675" customWidth="1"/>
    <col min="7432" max="7432" width="10.33203125" style="675" customWidth="1"/>
    <col min="7433" max="7433" width="15.88671875" style="675" bestFit="1" customWidth="1"/>
    <col min="7434" max="7434" width="10.6640625" style="675" customWidth="1"/>
    <col min="7435" max="7435" width="10.33203125" style="675" customWidth="1"/>
    <col min="7436" max="7436" width="10.88671875" style="675" customWidth="1"/>
    <col min="7437" max="7437" width="17.33203125" style="675" customWidth="1"/>
    <col min="7438" max="7438" width="7.44140625" style="675" customWidth="1"/>
    <col min="7439" max="7439" width="11" style="675" customWidth="1"/>
    <col min="7440" max="7440" width="10.6640625" style="675" customWidth="1"/>
    <col min="7441" max="7441" width="10.6640625" style="675" bestFit="1" customWidth="1"/>
    <col min="7442" max="7442" width="11" style="675" customWidth="1"/>
    <col min="7443" max="7443" width="6.44140625" style="675" customWidth="1"/>
    <col min="7444" max="7444" width="9.109375" style="675"/>
    <col min="7445" max="7445" width="33.33203125" style="675" customWidth="1"/>
    <col min="7446" max="7682" width="9.109375" style="675"/>
    <col min="7683" max="7683" width="5.33203125" style="675" customWidth="1"/>
    <col min="7684" max="7684" width="8" style="675" customWidth="1"/>
    <col min="7685" max="7685" width="44.44140625" style="675" bestFit="1" customWidth="1"/>
    <col min="7686" max="7686" width="10.109375" style="675" bestFit="1" customWidth="1"/>
    <col min="7687" max="7687" width="10.109375" style="675" customWidth="1"/>
    <col min="7688" max="7688" width="10.33203125" style="675" customWidth="1"/>
    <col min="7689" max="7689" width="15.88671875" style="675" bestFit="1" customWidth="1"/>
    <col min="7690" max="7690" width="10.6640625" style="675" customWidth="1"/>
    <col min="7691" max="7691" width="10.33203125" style="675" customWidth="1"/>
    <col min="7692" max="7692" width="10.88671875" style="675" customWidth="1"/>
    <col min="7693" max="7693" width="17.33203125" style="675" customWidth="1"/>
    <col min="7694" max="7694" width="7.44140625" style="675" customWidth="1"/>
    <col min="7695" max="7695" width="11" style="675" customWidth="1"/>
    <col min="7696" max="7696" width="10.6640625" style="675" customWidth="1"/>
    <col min="7697" max="7697" width="10.6640625" style="675" bestFit="1" customWidth="1"/>
    <col min="7698" max="7698" width="11" style="675" customWidth="1"/>
    <col min="7699" max="7699" width="6.44140625" style="675" customWidth="1"/>
    <col min="7700" max="7700" width="9.109375" style="675"/>
    <col min="7701" max="7701" width="33.33203125" style="675" customWidth="1"/>
    <col min="7702" max="7938" width="9.109375" style="675"/>
    <col min="7939" max="7939" width="5.33203125" style="675" customWidth="1"/>
    <col min="7940" max="7940" width="8" style="675" customWidth="1"/>
    <col min="7941" max="7941" width="44.44140625" style="675" bestFit="1" customWidth="1"/>
    <col min="7942" max="7942" width="10.109375" style="675" bestFit="1" customWidth="1"/>
    <col min="7943" max="7943" width="10.109375" style="675" customWidth="1"/>
    <col min="7944" max="7944" width="10.33203125" style="675" customWidth="1"/>
    <col min="7945" max="7945" width="15.88671875" style="675" bestFit="1" customWidth="1"/>
    <col min="7946" max="7946" width="10.6640625" style="675" customWidth="1"/>
    <col min="7947" max="7947" width="10.33203125" style="675" customWidth="1"/>
    <col min="7948" max="7948" width="10.88671875" style="675" customWidth="1"/>
    <col min="7949" max="7949" width="17.33203125" style="675" customWidth="1"/>
    <col min="7950" max="7950" width="7.44140625" style="675" customWidth="1"/>
    <col min="7951" max="7951" width="11" style="675" customWidth="1"/>
    <col min="7952" max="7952" width="10.6640625" style="675" customWidth="1"/>
    <col min="7953" max="7953" width="10.6640625" style="675" bestFit="1" customWidth="1"/>
    <col min="7954" max="7954" width="11" style="675" customWidth="1"/>
    <col min="7955" max="7955" width="6.44140625" style="675" customWidth="1"/>
    <col min="7956" max="7956" width="9.109375" style="675"/>
    <col min="7957" max="7957" width="33.33203125" style="675" customWidth="1"/>
    <col min="7958" max="8194" width="9.109375" style="675"/>
    <col min="8195" max="8195" width="5.33203125" style="675" customWidth="1"/>
    <col min="8196" max="8196" width="8" style="675" customWidth="1"/>
    <col min="8197" max="8197" width="44.44140625" style="675" bestFit="1" customWidth="1"/>
    <col min="8198" max="8198" width="10.109375" style="675" bestFit="1" customWidth="1"/>
    <col min="8199" max="8199" width="10.109375" style="675" customWidth="1"/>
    <col min="8200" max="8200" width="10.33203125" style="675" customWidth="1"/>
    <col min="8201" max="8201" width="15.88671875" style="675" bestFit="1" customWidth="1"/>
    <col min="8202" max="8202" width="10.6640625" style="675" customWidth="1"/>
    <col min="8203" max="8203" width="10.33203125" style="675" customWidth="1"/>
    <col min="8204" max="8204" width="10.88671875" style="675" customWidth="1"/>
    <col min="8205" max="8205" width="17.33203125" style="675" customWidth="1"/>
    <col min="8206" max="8206" width="7.44140625" style="675" customWidth="1"/>
    <col min="8207" max="8207" width="11" style="675" customWidth="1"/>
    <col min="8208" max="8208" width="10.6640625" style="675" customWidth="1"/>
    <col min="8209" max="8209" width="10.6640625" style="675" bestFit="1" customWidth="1"/>
    <col min="8210" max="8210" width="11" style="675" customWidth="1"/>
    <col min="8211" max="8211" width="6.44140625" style="675" customWidth="1"/>
    <col min="8212" max="8212" width="9.109375" style="675"/>
    <col min="8213" max="8213" width="33.33203125" style="675" customWidth="1"/>
    <col min="8214" max="8450" width="9.109375" style="675"/>
    <col min="8451" max="8451" width="5.33203125" style="675" customWidth="1"/>
    <col min="8452" max="8452" width="8" style="675" customWidth="1"/>
    <col min="8453" max="8453" width="44.44140625" style="675" bestFit="1" customWidth="1"/>
    <col min="8454" max="8454" width="10.109375" style="675" bestFit="1" customWidth="1"/>
    <col min="8455" max="8455" width="10.109375" style="675" customWidth="1"/>
    <col min="8456" max="8456" width="10.33203125" style="675" customWidth="1"/>
    <col min="8457" max="8457" width="15.88671875" style="675" bestFit="1" customWidth="1"/>
    <col min="8458" max="8458" width="10.6640625" style="675" customWidth="1"/>
    <col min="8459" max="8459" width="10.33203125" style="675" customWidth="1"/>
    <col min="8460" max="8460" width="10.88671875" style="675" customWidth="1"/>
    <col min="8461" max="8461" width="17.33203125" style="675" customWidth="1"/>
    <col min="8462" max="8462" width="7.44140625" style="675" customWidth="1"/>
    <col min="8463" max="8463" width="11" style="675" customWidth="1"/>
    <col min="8464" max="8464" width="10.6640625" style="675" customWidth="1"/>
    <col min="8465" max="8465" width="10.6640625" style="675" bestFit="1" customWidth="1"/>
    <col min="8466" max="8466" width="11" style="675" customWidth="1"/>
    <col min="8467" max="8467" width="6.44140625" style="675" customWidth="1"/>
    <col min="8468" max="8468" width="9.109375" style="675"/>
    <col min="8469" max="8469" width="33.33203125" style="675" customWidth="1"/>
    <col min="8470" max="8706" width="9.109375" style="675"/>
    <col min="8707" max="8707" width="5.33203125" style="675" customWidth="1"/>
    <col min="8708" max="8708" width="8" style="675" customWidth="1"/>
    <col min="8709" max="8709" width="44.44140625" style="675" bestFit="1" customWidth="1"/>
    <col min="8710" max="8710" width="10.109375" style="675" bestFit="1" customWidth="1"/>
    <col min="8711" max="8711" width="10.109375" style="675" customWidth="1"/>
    <col min="8712" max="8712" width="10.33203125" style="675" customWidth="1"/>
    <col min="8713" max="8713" width="15.88671875" style="675" bestFit="1" customWidth="1"/>
    <col min="8714" max="8714" width="10.6640625" style="675" customWidth="1"/>
    <col min="8715" max="8715" width="10.33203125" style="675" customWidth="1"/>
    <col min="8716" max="8716" width="10.88671875" style="675" customWidth="1"/>
    <col min="8717" max="8717" width="17.33203125" style="675" customWidth="1"/>
    <col min="8718" max="8718" width="7.44140625" style="675" customWidth="1"/>
    <col min="8719" max="8719" width="11" style="675" customWidth="1"/>
    <col min="8720" max="8720" width="10.6640625" style="675" customWidth="1"/>
    <col min="8721" max="8721" width="10.6640625" style="675" bestFit="1" customWidth="1"/>
    <col min="8722" max="8722" width="11" style="675" customWidth="1"/>
    <col min="8723" max="8723" width="6.44140625" style="675" customWidth="1"/>
    <col min="8724" max="8724" width="9.109375" style="675"/>
    <col min="8725" max="8725" width="33.33203125" style="675" customWidth="1"/>
    <col min="8726" max="8962" width="9.109375" style="675"/>
    <col min="8963" max="8963" width="5.33203125" style="675" customWidth="1"/>
    <col min="8964" max="8964" width="8" style="675" customWidth="1"/>
    <col min="8965" max="8965" width="44.44140625" style="675" bestFit="1" customWidth="1"/>
    <col min="8966" max="8966" width="10.109375" style="675" bestFit="1" customWidth="1"/>
    <col min="8967" max="8967" width="10.109375" style="675" customWidth="1"/>
    <col min="8968" max="8968" width="10.33203125" style="675" customWidth="1"/>
    <col min="8969" max="8969" width="15.88671875" style="675" bestFit="1" customWidth="1"/>
    <col min="8970" max="8970" width="10.6640625" style="675" customWidth="1"/>
    <col min="8971" max="8971" width="10.33203125" style="675" customWidth="1"/>
    <col min="8972" max="8972" width="10.88671875" style="675" customWidth="1"/>
    <col min="8973" max="8973" width="17.33203125" style="675" customWidth="1"/>
    <col min="8974" max="8974" width="7.44140625" style="675" customWidth="1"/>
    <col min="8975" max="8975" width="11" style="675" customWidth="1"/>
    <col min="8976" max="8976" width="10.6640625" style="675" customWidth="1"/>
    <col min="8977" max="8977" width="10.6640625" style="675" bestFit="1" customWidth="1"/>
    <col min="8978" max="8978" width="11" style="675" customWidth="1"/>
    <col min="8979" max="8979" width="6.44140625" style="675" customWidth="1"/>
    <col min="8980" max="8980" width="9.109375" style="675"/>
    <col min="8981" max="8981" width="33.33203125" style="675" customWidth="1"/>
    <col min="8982" max="9218" width="9.109375" style="675"/>
    <col min="9219" max="9219" width="5.33203125" style="675" customWidth="1"/>
    <col min="9220" max="9220" width="8" style="675" customWidth="1"/>
    <col min="9221" max="9221" width="44.44140625" style="675" bestFit="1" customWidth="1"/>
    <col min="9222" max="9222" width="10.109375" style="675" bestFit="1" customWidth="1"/>
    <col min="9223" max="9223" width="10.109375" style="675" customWidth="1"/>
    <col min="9224" max="9224" width="10.33203125" style="675" customWidth="1"/>
    <col min="9225" max="9225" width="15.88671875" style="675" bestFit="1" customWidth="1"/>
    <col min="9226" max="9226" width="10.6640625" style="675" customWidth="1"/>
    <col min="9227" max="9227" width="10.33203125" style="675" customWidth="1"/>
    <col min="9228" max="9228" width="10.88671875" style="675" customWidth="1"/>
    <col min="9229" max="9229" width="17.33203125" style="675" customWidth="1"/>
    <col min="9230" max="9230" width="7.44140625" style="675" customWidth="1"/>
    <col min="9231" max="9231" width="11" style="675" customWidth="1"/>
    <col min="9232" max="9232" width="10.6640625" style="675" customWidth="1"/>
    <col min="9233" max="9233" width="10.6640625" style="675" bestFit="1" customWidth="1"/>
    <col min="9234" max="9234" width="11" style="675" customWidth="1"/>
    <col min="9235" max="9235" width="6.44140625" style="675" customWidth="1"/>
    <col min="9236" max="9236" width="9.109375" style="675"/>
    <col min="9237" max="9237" width="33.33203125" style="675" customWidth="1"/>
    <col min="9238" max="9474" width="9.109375" style="675"/>
    <col min="9475" max="9475" width="5.33203125" style="675" customWidth="1"/>
    <col min="9476" max="9476" width="8" style="675" customWidth="1"/>
    <col min="9477" max="9477" width="44.44140625" style="675" bestFit="1" customWidth="1"/>
    <col min="9478" max="9478" width="10.109375" style="675" bestFit="1" customWidth="1"/>
    <col min="9479" max="9479" width="10.109375" style="675" customWidth="1"/>
    <col min="9480" max="9480" width="10.33203125" style="675" customWidth="1"/>
    <col min="9481" max="9481" width="15.88671875" style="675" bestFit="1" customWidth="1"/>
    <col min="9482" max="9482" width="10.6640625" style="675" customWidth="1"/>
    <col min="9483" max="9483" width="10.33203125" style="675" customWidth="1"/>
    <col min="9484" max="9484" width="10.88671875" style="675" customWidth="1"/>
    <col min="9485" max="9485" width="17.33203125" style="675" customWidth="1"/>
    <col min="9486" max="9486" width="7.44140625" style="675" customWidth="1"/>
    <col min="9487" max="9487" width="11" style="675" customWidth="1"/>
    <col min="9488" max="9488" width="10.6640625" style="675" customWidth="1"/>
    <col min="9489" max="9489" width="10.6640625" style="675" bestFit="1" customWidth="1"/>
    <col min="9490" max="9490" width="11" style="675" customWidth="1"/>
    <col min="9491" max="9491" width="6.44140625" style="675" customWidth="1"/>
    <col min="9492" max="9492" width="9.109375" style="675"/>
    <col min="9493" max="9493" width="33.33203125" style="675" customWidth="1"/>
    <col min="9494" max="9730" width="9.109375" style="675"/>
    <col min="9731" max="9731" width="5.33203125" style="675" customWidth="1"/>
    <col min="9732" max="9732" width="8" style="675" customWidth="1"/>
    <col min="9733" max="9733" width="44.44140625" style="675" bestFit="1" customWidth="1"/>
    <col min="9734" max="9734" width="10.109375" style="675" bestFit="1" customWidth="1"/>
    <col min="9735" max="9735" width="10.109375" style="675" customWidth="1"/>
    <col min="9736" max="9736" width="10.33203125" style="675" customWidth="1"/>
    <col min="9737" max="9737" width="15.88671875" style="675" bestFit="1" customWidth="1"/>
    <col min="9738" max="9738" width="10.6640625" style="675" customWidth="1"/>
    <col min="9739" max="9739" width="10.33203125" style="675" customWidth="1"/>
    <col min="9740" max="9740" width="10.88671875" style="675" customWidth="1"/>
    <col min="9741" max="9741" width="17.33203125" style="675" customWidth="1"/>
    <col min="9742" max="9742" width="7.44140625" style="675" customWidth="1"/>
    <col min="9743" max="9743" width="11" style="675" customWidth="1"/>
    <col min="9744" max="9744" width="10.6640625" style="675" customWidth="1"/>
    <col min="9745" max="9745" width="10.6640625" style="675" bestFit="1" customWidth="1"/>
    <col min="9746" max="9746" width="11" style="675" customWidth="1"/>
    <col min="9747" max="9747" width="6.44140625" style="675" customWidth="1"/>
    <col min="9748" max="9748" width="9.109375" style="675"/>
    <col min="9749" max="9749" width="33.33203125" style="675" customWidth="1"/>
    <col min="9750" max="9986" width="9.109375" style="675"/>
    <col min="9987" max="9987" width="5.33203125" style="675" customWidth="1"/>
    <col min="9988" max="9988" width="8" style="675" customWidth="1"/>
    <col min="9989" max="9989" width="44.44140625" style="675" bestFit="1" customWidth="1"/>
    <col min="9990" max="9990" width="10.109375" style="675" bestFit="1" customWidth="1"/>
    <col min="9991" max="9991" width="10.109375" style="675" customWidth="1"/>
    <col min="9992" max="9992" width="10.33203125" style="675" customWidth="1"/>
    <col min="9993" max="9993" width="15.88671875" style="675" bestFit="1" customWidth="1"/>
    <col min="9994" max="9994" width="10.6640625" style="675" customWidth="1"/>
    <col min="9995" max="9995" width="10.33203125" style="675" customWidth="1"/>
    <col min="9996" max="9996" width="10.88671875" style="675" customWidth="1"/>
    <col min="9997" max="9997" width="17.33203125" style="675" customWidth="1"/>
    <col min="9998" max="9998" width="7.44140625" style="675" customWidth="1"/>
    <col min="9999" max="9999" width="11" style="675" customWidth="1"/>
    <col min="10000" max="10000" width="10.6640625" style="675" customWidth="1"/>
    <col min="10001" max="10001" width="10.6640625" style="675" bestFit="1" customWidth="1"/>
    <col min="10002" max="10002" width="11" style="675" customWidth="1"/>
    <col min="10003" max="10003" width="6.44140625" style="675" customWidth="1"/>
    <col min="10004" max="10004" width="9.109375" style="675"/>
    <col min="10005" max="10005" width="33.33203125" style="675" customWidth="1"/>
    <col min="10006" max="10242" width="9.109375" style="675"/>
    <col min="10243" max="10243" width="5.33203125" style="675" customWidth="1"/>
    <col min="10244" max="10244" width="8" style="675" customWidth="1"/>
    <col min="10245" max="10245" width="44.44140625" style="675" bestFit="1" customWidth="1"/>
    <col min="10246" max="10246" width="10.109375" style="675" bestFit="1" customWidth="1"/>
    <col min="10247" max="10247" width="10.109375" style="675" customWidth="1"/>
    <col min="10248" max="10248" width="10.33203125" style="675" customWidth="1"/>
    <col min="10249" max="10249" width="15.88671875" style="675" bestFit="1" customWidth="1"/>
    <col min="10250" max="10250" width="10.6640625" style="675" customWidth="1"/>
    <col min="10251" max="10251" width="10.33203125" style="675" customWidth="1"/>
    <col min="10252" max="10252" width="10.88671875" style="675" customWidth="1"/>
    <col min="10253" max="10253" width="17.33203125" style="675" customWidth="1"/>
    <col min="10254" max="10254" width="7.44140625" style="675" customWidth="1"/>
    <col min="10255" max="10255" width="11" style="675" customWidth="1"/>
    <col min="10256" max="10256" width="10.6640625" style="675" customWidth="1"/>
    <col min="10257" max="10257" width="10.6640625" style="675" bestFit="1" customWidth="1"/>
    <col min="10258" max="10258" width="11" style="675" customWidth="1"/>
    <col min="10259" max="10259" width="6.44140625" style="675" customWidth="1"/>
    <col min="10260" max="10260" width="9.109375" style="675"/>
    <col min="10261" max="10261" width="33.33203125" style="675" customWidth="1"/>
    <col min="10262" max="10498" width="9.109375" style="675"/>
    <col min="10499" max="10499" width="5.33203125" style="675" customWidth="1"/>
    <col min="10500" max="10500" width="8" style="675" customWidth="1"/>
    <col min="10501" max="10501" width="44.44140625" style="675" bestFit="1" customWidth="1"/>
    <col min="10502" max="10502" width="10.109375" style="675" bestFit="1" customWidth="1"/>
    <col min="10503" max="10503" width="10.109375" style="675" customWidth="1"/>
    <col min="10504" max="10504" width="10.33203125" style="675" customWidth="1"/>
    <col min="10505" max="10505" width="15.88671875" style="675" bestFit="1" customWidth="1"/>
    <col min="10506" max="10506" width="10.6640625" style="675" customWidth="1"/>
    <col min="10507" max="10507" width="10.33203125" style="675" customWidth="1"/>
    <col min="10508" max="10508" width="10.88671875" style="675" customWidth="1"/>
    <col min="10509" max="10509" width="17.33203125" style="675" customWidth="1"/>
    <col min="10510" max="10510" width="7.44140625" style="675" customWidth="1"/>
    <col min="10511" max="10511" width="11" style="675" customWidth="1"/>
    <col min="10512" max="10512" width="10.6640625" style="675" customWidth="1"/>
    <col min="10513" max="10513" width="10.6640625" style="675" bestFit="1" customWidth="1"/>
    <col min="10514" max="10514" width="11" style="675" customWidth="1"/>
    <col min="10515" max="10515" width="6.44140625" style="675" customWidth="1"/>
    <col min="10516" max="10516" width="9.109375" style="675"/>
    <col min="10517" max="10517" width="33.33203125" style="675" customWidth="1"/>
    <col min="10518" max="10754" width="9.109375" style="675"/>
    <col min="10755" max="10755" width="5.33203125" style="675" customWidth="1"/>
    <col min="10756" max="10756" width="8" style="675" customWidth="1"/>
    <col min="10757" max="10757" width="44.44140625" style="675" bestFit="1" customWidth="1"/>
    <col min="10758" max="10758" width="10.109375" style="675" bestFit="1" customWidth="1"/>
    <col min="10759" max="10759" width="10.109375" style="675" customWidth="1"/>
    <col min="10760" max="10760" width="10.33203125" style="675" customWidth="1"/>
    <col min="10761" max="10761" width="15.88671875" style="675" bestFit="1" customWidth="1"/>
    <col min="10762" max="10762" width="10.6640625" style="675" customWidth="1"/>
    <col min="10763" max="10763" width="10.33203125" style="675" customWidth="1"/>
    <col min="10764" max="10764" width="10.88671875" style="675" customWidth="1"/>
    <col min="10765" max="10765" width="17.33203125" style="675" customWidth="1"/>
    <col min="10766" max="10766" width="7.44140625" style="675" customWidth="1"/>
    <col min="10767" max="10767" width="11" style="675" customWidth="1"/>
    <col min="10768" max="10768" width="10.6640625" style="675" customWidth="1"/>
    <col min="10769" max="10769" width="10.6640625" style="675" bestFit="1" customWidth="1"/>
    <col min="10770" max="10770" width="11" style="675" customWidth="1"/>
    <col min="10771" max="10771" width="6.44140625" style="675" customWidth="1"/>
    <col min="10772" max="10772" width="9.109375" style="675"/>
    <col min="10773" max="10773" width="33.33203125" style="675" customWidth="1"/>
    <col min="10774" max="11010" width="9.109375" style="675"/>
    <col min="11011" max="11011" width="5.33203125" style="675" customWidth="1"/>
    <col min="11012" max="11012" width="8" style="675" customWidth="1"/>
    <col min="11013" max="11013" width="44.44140625" style="675" bestFit="1" customWidth="1"/>
    <col min="11014" max="11014" width="10.109375" style="675" bestFit="1" customWidth="1"/>
    <col min="11015" max="11015" width="10.109375" style="675" customWidth="1"/>
    <col min="11016" max="11016" width="10.33203125" style="675" customWidth="1"/>
    <col min="11017" max="11017" width="15.88671875" style="675" bestFit="1" customWidth="1"/>
    <col min="11018" max="11018" width="10.6640625" style="675" customWidth="1"/>
    <col min="11019" max="11019" width="10.33203125" style="675" customWidth="1"/>
    <col min="11020" max="11020" width="10.88671875" style="675" customWidth="1"/>
    <col min="11021" max="11021" width="17.33203125" style="675" customWidth="1"/>
    <col min="11022" max="11022" width="7.44140625" style="675" customWidth="1"/>
    <col min="11023" max="11023" width="11" style="675" customWidth="1"/>
    <col min="11024" max="11024" width="10.6640625" style="675" customWidth="1"/>
    <col min="11025" max="11025" width="10.6640625" style="675" bestFit="1" customWidth="1"/>
    <col min="11026" max="11026" width="11" style="675" customWidth="1"/>
    <col min="11027" max="11027" width="6.44140625" style="675" customWidth="1"/>
    <col min="11028" max="11028" width="9.109375" style="675"/>
    <col min="11029" max="11029" width="33.33203125" style="675" customWidth="1"/>
    <col min="11030" max="11266" width="9.109375" style="675"/>
    <col min="11267" max="11267" width="5.33203125" style="675" customWidth="1"/>
    <col min="11268" max="11268" width="8" style="675" customWidth="1"/>
    <col min="11269" max="11269" width="44.44140625" style="675" bestFit="1" customWidth="1"/>
    <col min="11270" max="11270" width="10.109375" style="675" bestFit="1" customWidth="1"/>
    <col min="11271" max="11271" width="10.109375" style="675" customWidth="1"/>
    <col min="11272" max="11272" width="10.33203125" style="675" customWidth="1"/>
    <col min="11273" max="11273" width="15.88671875" style="675" bestFit="1" customWidth="1"/>
    <col min="11274" max="11274" width="10.6640625" style="675" customWidth="1"/>
    <col min="11275" max="11275" width="10.33203125" style="675" customWidth="1"/>
    <col min="11276" max="11276" width="10.88671875" style="675" customWidth="1"/>
    <col min="11277" max="11277" width="17.33203125" style="675" customWidth="1"/>
    <col min="11278" max="11278" width="7.44140625" style="675" customWidth="1"/>
    <col min="11279" max="11279" width="11" style="675" customWidth="1"/>
    <col min="11280" max="11280" width="10.6640625" style="675" customWidth="1"/>
    <col min="11281" max="11281" width="10.6640625" style="675" bestFit="1" customWidth="1"/>
    <col min="11282" max="11282" width="11" style="675" customWidth="1"/>
    <col min="11283" max="11283" width="6.44140625" style="675" customWidth="1"/>
    <col min="11284" max="11284" width="9.109375" style="675"/>
    <col min="11285" max="11285" width="33.33203125" style="675" customWidth="1"/>
    <col min="11286" max="11522" width="9.109375" style="675"/>
    <col min="11523" max="11523" width="5.33203125" style="675" customWidth="1"/>
    <col min="11524" max="11524" width="8" style="675" customWidth="1"/>
    <col min="11525" max="11525" width="44.44140625" style="675" bestFit="1" customWidth="1"/>
    <col min="11526" max="11526" width="10.109375" style="675" bestFit="1" customWidth="1"/>
    <col min="11527" max="11527" width="10.109375" style="675" customWidth="1"/>
    <col min="11528" max="11528" width="10.33203125" style="675" customWidth="1"/>
    <col min="11529" max="11529" width="15.88671875" style="675" bestFit="1" customWidth="1"/>
    <col min="11530" max="11530" width="10.6640625" style="675" customWidth="1"/>
    <col min="11531" max="11531" width="10.33203125" style="675" customWidth="1"/>
    <col min="11532" max="11532" width="10.88671875" style="675" customWidth="1"/>
    <col min="11533" max="11533" width="17.33203125" style="675" customWidth="1"/>
    <col min="11534" max="11534" width="7.44140625" style="675" customWidth="1"/>
    <col min="11535" max="11535" width="11" style="675" customWidth="1"/>
    <col min="11536" max="11536" width="10.6640625" style="675" customWidth="1"/>
    <col min="11537" max="11537" width="10.6640625" style="675" bestFit="1" customWidth="1"/>
    <col min="11538" max="11538" width="11" style="675" customWidth="1"/>
    <col min="11539" max="11539" width="6.44140625" style="675" customWidth="1"/>
    <col min="11540" max="11540" width="9.109375" style="675"/>
    <col min="11541" max="11541" width="33.33203125" style="675" customWidth="1"/>
    <col min="11542" max="11778" width="9.109375" style="675"/>
    <col min="11779" max="11779" width="5.33203125" style="675" customWidth="1"/>
    <col min="11780" max="11780" width="8" style="675" customWidth="1"/>
    <col min="11781" max="11781" width="44.44140625" style="675" bestFit="1" customWidth="1"/>
    <col min="11782" max="11782" width="10.109375" style="675" bestFit="1" customWidth="1"/>
    <col min="11783" max="11783" width="10.109375" style="675" customWidth="1"/>
    <col min="11784" max="11784" width="10.33203125" style="675" customWidth="1"/>
    <col min="11785" max="11785" width="15.88671875" style="675" bestFit="1" customWidth="1"/>
    <col min="11786" max="11786" width="10.6640625" style="675" customWidth="1"/>
    <col min="11787" max="11787" width="10.33203125" style="675" customWidth="1"/>
    <col min="11788" max="11788" width="10.88671875" style="675" customWidth="1"/>
    <col min="11789" max="11789" width="17.33203125" style="675" customWidth="1"/>
    <col min="11790" max="11790" width="7.44140625" style="675" customWidth="1"/>
    <col min="11791" max="11791" width="11" style="675" customWidth="1"/>
    <col min="11792" max="11792" width="10.6640625" style="675" customWidth="1"/>
    <col min="11793" max="11793" width="10.6640625" style="675" bestFit="1" customWidth="1"/>
    <col min="11794" max="11794" width="11" style="675" customWidth="1"/>
    <col min="11795" max="11795" width="6.44140625" style="675" customWidth="1"/>
    <col min="11796" max="11796" width="9.109375" style="675"/>
    <col min="11797" max="11797" width="33.33203125" style="675" customWidth="1"/>
    <col min="11798" max="12034" width="9.109375" style="675"/>
    <col min="12035" max="12035" width="5.33203125" style="675" customWidth="1"/>
    <col min="12036" max="12036" width="8" style="675" customWidth="1"/>
    <col min="12037" max="12037" width="44.44140625" style="675" bestFit="1" customWidth="1"/>
    <col min="12038" max="12038" width="10.109375" style="675" bestFit="1" customWidth="1"/>
    <col min="12039" max="12039" width="10.109375" style="675" customWidth="1"/>
    <col min="12040" max="12040" width="10.33203125" style="675" customWidth="1"/>
    <col min="12041" max="12041" width="15.88671875" style="675" bestFit="1" customWidth="1"/>
    <col min="12042" max="12042" width="10.6640625" style="675" customWidth="1"/>
    <col min="12043" max="12043" width="10.33203125" style="675" customWidth="1"/>
    <col min="12044" max="12044" width="10.88671875" style="675" customWidth="1"/>
    <col min="12045" max="12045" width="17.33203125" style="675" customWidth="1"/>
    <col min="12046" max="12046" width="7.44140625" style="675" customWidth="1"/>
    <col min="12047" max="12047" width="11" style="675" customWidth="1"/>
    <col min="12048" max="12048" width="10.6640625" style="675" customWidth="1"/>
    <col min="12049" max="12049" width="10.6640625" style="675" bestFit="1" customWidth="1"/>
    <col min="12050" max="12050" width="11" style="675" customWidth="1"/>
    <col min="12051" max="12051" width="6.44140625" style="675" customWidth="1"/>
    <col min="12052" max="12052" width="9.109375" style="675"/>
    <col min="12053" max="12053" width="33.33203125" style="675" customWidth="1"/>
    <col min="12054" max="12290" width="9.109375" style="675"/>
    <col min="12291" max="12291" width="5.33203125" style="675" customWidth="1"/>
    <col min="12292" max="12292" width="8" style="675" customWidth="1"/>
    <col min="12293" max="12293" width="44.44140625" style="675" bestFit="1" customWidth="1"/>
    <col min="12294" max="12294" width="10.109375" style="675" bestFit="1" customWidth="1"/>
    <col min="12295" max="12295" width="10.109375" style="675" customWidth="1"/>
    <col min="12296" max="12296" width="10.33203125" style="675" customWidth="1"/>
    <col min="12297" max="12297" width="15.88671875" style="675" bestFit="1" customWidth="1"/>
    <col min="12298" max="12298" width="10.6640625" style="675" customWidth="1"/>
    <col min="12299" max="12299" width="10.33203125" style="675" customWidth="1"/>
    <col min="12300" max="12300" width="10.88671875" style="675" customWidth="1"/>
    <col min="12301" max="12301" width="17.33203125" style="675" customWidth="1"/>
    <col min="12302" max="12302" width="7.44140625" style="675" customWidth="1"/>
    <col min="12303" max="12303" width="11" style="675" customWidth="1"/>
    <col min="12304" max="12304" width="10.6640625" style="675" customWidth="1"/>
    <col min="12305" max="12305" width="10.6640625" style="675" bestFit="1" customWidth="1"/>
    <col min="12306" max="12306" width="11" style="675" customWidth="1"/>
    <col min="12307" max="12307" width="6.44140625" style="675" customWidth="1"/>
    <col min="12308" max="12308" width="9.109375" style="675"/>
    <col min="12309" max="12309" width="33.33203125" style="675" customWidth="1"/>
    <col min="12310" max="12546" width="9.109375" style="675"/>
    <col min="12547" max="12547" width="5.33203125" style="675" customWidth="1"/>
    <col min="12548" max="12548" width="8" style="675" customWidth="1"/>
    <col min="12549" max="12549" width="44.44140625" style="675" bestFit="1" customWidth="1"/>
    <col min="12550" max="12550" width="10.109375" style="675" bestFit="1" customWidth="1"/>
    <col min="12551" max="12551" width="10.109375" style="675" customWidth="1"/>
    <col min="12552" max="12552" width="10.33203125" style="675" customWidth="1"/>
    <col min="12553" max="12553" width="15.88671875" style="675" bestFit="1" customWidth="1"/>
    <col min="12554" max="12554" width="10.6640625" style="675" customWidth="1"/>
    <col min="12555" max="12555" width="10.33203125" style="675" customWidth="1"/>
    <col min="12556" max="12556" width="10.88671875" style="675" customWidth="1"/>
    <col min="12557" max="12557" width="17.33203125" style="675" customWidth="1"/>
    <col min="12558" max="12558" width="7.44140625" style="675" customWidth="1"/>
    <col min="12559" max="12559" width="11" style="675" customWidth="1"/>
    <col min="12560" max="12560" width="10.6640625" style="675" customWidth="1"/>
    <col min="12561" max="12561" width="10.6640625" style="675" bestFit="1" customWidth="1"/>
    <col min="12562" max="12562" width="11" style="675" customWidth="1"/>
    <col min="12563" max="12563" width="6.44140625" style="675" customWidth="1"/>
    <col min="12564" max="12564" width="9.109375" style="675"/>
    <col min="12565" max="12565" width="33.33203125" style="675" customWidth="1"/>
    <col min="12566" max="12802" width="9.109375" style="675"/>
    <col min="12803" max="12803" width="5.33203125" style="675" customWidth="1"/>
    <col min="12804" max="12804" width="8" style="675" customWidth="1"/>
    <col min="12805" max="12805" width="44.44140625" style="675" bestFit="1" customWidth="1"/>
    <col min="12806" max="12806" width="10.109375" style="675" bestFit="1" customWidth="1"/>
    <col min="12807" max="12807" width="10.109375" style="675" customWidth="1"/>
    <col min="12808" max="12808" width="10.33203125" style="675" customWidth="1"/>
    <col min="12809" max="12809" width="15.88671875" style="675" bestFit="1" customWidth="1"/>
    <col min="12810" max="12810" width="10.6640625" style="675" customWidth="1"/>
    <col min="12811" max="12811" width="10.33203125" style="675" customWidth="1"/>
    <col min="12812" max="12812" width="10.88671875" style="675" customWidth="1"/>
    <col min="12813" max="12813" width="17.33203125" style="675" customWidth="1"/>
    <col min="12814" max="12814" width="7.44140625" style="675" customWidth="1"/>
    <col min="12815" max="12815" width="11" style="675" customWidth="1"/>
    <col min="12816" max="12816" width="10.6640625" style="675" customWidth="1"/>
    <col min="12817" max="12817" width="10.6640625" style="675" bestFit="1" customWidth="1"/>
    <col min="12818" max="12818" width="11" style="675" customWidth="1"/>
    <col min="12819" max="12819" width="6.44140625" style="675" customWidth="1"/>
    <col min="12820" max="12820" width="9.109375" style="675"/>
    <col min="12821" max="12821" width="33.33203125" style="675" customWidth="1"/>
    <col min="12822" max="13058" width="9.109375" style="675"/>
    <col min="13059" max="13059" width="5.33203125" style="675" customWidth="1"/>
    <col min="13060" max="13060" width="8" style="675" customWidth="1"/>
    <col min="13061" max="13061" width="44.44140625" style="675" bestFit="1" customWidth="1"/>
    <col min="13062" max="13062" width="10.109375" style="675" bestFit="1" customWidth="1"/>
    <col min="13063" max="13063" width="10.109375" style="675" customWidth="1"/>
    <col min="13064" max="13064" width="10.33203125" style="675" customWidth="1"/>
    <col min="13065" max="13065" width="15.88671875" style="675" bestFit="1" customWidth="1"/>
    <col min="13066" max="13066" width="10.6640625" style="675" customWidth="1"/>
    <col min="13067" max="13067" width="10.33203125" style="675" customWidth="1"/>
    <col min="13068" max="13068" width="10.88671875" style="675" customWidth="1"/>
    <col min="13069" max="13069" width="17.33203125" style="675" customWidth="1"/>
    <col min="13070" max="13070" width="7.44140625" style="675" customWidth="1"/>
    <col min="13071" max="13071" width="11" style="675" customWidth="1"/>
    <col min="13072" max="13072" width="10.6640625" style="675" customWidth="1"/>
    <col min="13073" max="13073" width="10.6640625" style="675" bestFit="1" customWidth="1"/>
    <col min="13074" max="13074" width="11" style="675" customWidth="1"/>
    <col min="13075" max="13075" width="6.44140625" style="675" customWidth="1"/>
    <col min="13076" max="13076" width="9.109375" style="675"/>
    <col min="13077" max="13077" width="33.33203125" style="675" customWidth="1"/>
    <col min="13078" max="13314" width="9.109375" style="675"/>
    <col min="13315" max="13315" width="5.33203125" style="675" customWidth="1"/>
    <col min="13316" max="13316" width="8" style="675" customWidth="1"/>
    <col min="13317" max="13317" width="44.44140625" style="675" bestFit="1" customWidth="1"/>
    <col min="13318" max="13318" width="10.109375" style="675" bestFit="1" customWidth="1"/>
    <col min="13319" max="13319" width="10.109375" style="675" customWidth="1"/>
    <col min="13320" max="13320" width="10.33203125" style="675" customWidth="1"/>
    <col min="13321" max="13321" width="15.88671875" style="675" bestFit="1" customWidth="1"/>
    <col min="13322" max="13322" width="10.6640625" style="675" customWidth="1"/>
    <col min="13323" max="13323" width="10.33203125" style="675" customWidth="1"/>
    <col min="13324" max="13324" width="10.88671875" style="675" customWidth="1"/>
    <col min="13325" max="13325" width="17.33203125" style="675" customWidth="1"/>
    <col min="13326" max="13326" width="7.44140625" style="675" customWidth="1"/>
    <col min="13327" max="13327" width="11" style="675" customWidth="1"/>
    <col min="13328" max="13328" width="10.6640625" style="675" customWidth="1"/>
    <col min="13329" max="13329" width="10.6640625" style="675" bestFit="1" customWidth="1"/>
    <col min="13330" max="13330" width="11" style="675" customWidth="1"/>
    <col min="13331" max="13331" width="6.44140625" style="675" customWidth="1"/>
    <col min="13332" max="13332" width="9.109375" style="675"/>
    <col min="13333" max="13333" width="33.33203125" style="675" customWidth="1"/>
    <col min="13334" max="13570" width="9.109375" style="675"/>
    <col min="13571" max="13571" width="5.33203125" style="675" customWidth="1"/>
    <col min="13572" max="13572" width="8" style="675" customWidth="1"/>
    <col min="13573" max="13573" width="44.44140625" style="675" bestFit="1" customWidth="1"/>
    <col min="13574" max="13574" width="10.109375" style="675" bestFit="1" customWidth="1"/>
    <col min="13575" max="13575" width="10.109375" style="675" customWidth="1"/>
    <col min="13576" max="13576" width="10.33203125" style="675" customWidth="1"/>
    <col min="13577" max="13577" width="15.88671875" style="675" bestFit="1" customWidth="1"/>
    <col min="13578" max="13578" width="10.6640625" style="675" customWidth="1"/>
    <col min="13579" max="13579" width="10.33203125" style="675" customWidth="1"/>
    <col min="13580" max="13580" width="10.88671875" style="675" customWidth="1"/>
    <col min="13581" max="13581" width="17.33203125" style="675" customWidth="1"/>
    <col min="13582" max="13582" width="7.44140625" style="675" customWidth="1"/>
    <col min="13583" max="13583" width="11" style="675" customWidth="1"/>
    <col min="13584" max="13584" width="10.6640625" style="675" customWidth="1"/>
    <col min="13585" max="13585" width="10.6640625" style="675" bestFit="1" customWidth="1"/>
    <col min="13586" max="13586" width="11" style="675" customWidth="1"/>
    <col min="13587" max="13587" width="6.44140625" style="675" customWidth="1"/>
    <col min="13588" max="13588" width="9.109375" style="675"/>
    <col min="13589" max="13589" width="33.33203125" style="675" customWidth="1"/>
    <col min="13590" max="13826" width="9.109375" style="675"/>
    <col min="13827" max="13827" width="5.33203125" style="675" customWidth="1"/>
    <col min="13828" max="13828" width="8" style="675" customWidth="1"/>
    <col min="13829" max="13829" width="44.44140625" style="675" bestFit="1" customWidth="1"/>
    <col min="13830" max="13830" width="10.109375" style="675" bestFit="1" customWidth="1"/>
    <col min="13831" max="13831" width="10.109375" style="675" customWidth="1"/>
    <col min="13832" max="13832" width="10.33203125" style="675" customWidth="1"/>
    <col min="13833" max="13833" width="15.88671875" style="675" bestFit="1" customWidth="1"/>
    <col min="13834" max="13834" width="10.6640625" style="675" customWidth="1"/>
    <col min="13835" max="13835" width="10.33203125" style="675" customWidth="1"/>
    <col min="13836" max="13836" width="10.88671875" style="675" customWidth="1"/>
    <col min="13837" max="13837" width="17.33203125" style="675" customWidth="1"/>
    <col min="13838" max="13838" width="7.44140625" style="675" customWidth="1"/>
    <col min="13839" max="13839" width="11" style="675" customWidth="1"/>
    <col min="13840" max="13840" width="10.6640625" style="675" customWidth="1"/>
    <col min="13841" max="13841" width="10.6640625" style="675" bestFit="1" customWidth="1"/>
    <col min="13842" max="13842" width="11" style="675" customWidth="1"/>
    <col min="13843" max="13843" width="6.44140625" style="675" customWidth="1"/>
    <col min="13844" max="13844" width="9.109375" style="675"/>
    <col min="13845" max="13845" width="33.33203125" style="675" customWidth="1"/>
    <col min="13846" max="14082" width="9.109375" style="675"/>
    <col min="14083" max="14083" width="5.33203125" style="675" customWidth="1"/>
    <col min="14084" max="14084" width="8" style="675" customWidth="1"/>
    <col min="14085" max="14085" width="44.44140625" style="675" bestFit="1" customWidth="1"/>
    <col min="14086" max="14086" width="10.109375" style="675" bestFit="1" customWidth="1"/>
    <col min="14087" max="14087" width="10.109375" style="675" customWidth="1"/>
    <col min="14088" max="14088" width="10.33203125" style="675" customWidth="1"/>
    <col min="14089" max="14089" width="15.88671875" style="675" bestFit="1" customWidth="1"/>
    <col min="14090" max="14090" width="10.6640625" style="675" customWidth="1"/>
    <col min="14091" max="14091" width="10.33203125" style="675" customWidth="1"/>
    <col min="14092" max="14092" width="10.88671875" style="675" customWidth="1"/>
    <col min="14093" max="14093" width="17.33203125" style="675" customWidth="1"/>
    <col min="14094" max="14094" width="7.44140625" style="675" customWidth="1"/>
    <col min="14095" max="14095" width="11" style="675" customWidth="1"/>
    <col min="14096" max="14096" width="10.6640625" style="675" customWidth="1"/>
    <col min="14097" max="14097" width="10.6640625" style="675" bestFit="1" customWidth="1"/>
    <col min="14098" max="14098" width="11" style="675" customWidth="1"/>
    <col min="14099" max="14099" width="6.44140625" style="675" customWidth="1"/>
    <col min="14100" max="14100" width="9.109375" style="675"/>
    <col min="14101" max="14101" width="33.33203125" style="675" customWidth="1"/>
    <col min="14102" max="14338" width="9.109375" style="675"/>
    <col min="14339" max="14339" width="5.33203125" style="675" customWidth="1"/>
    <col min="14340" max="14340" width="8" style="675" customWidth="1"/>
    <col min="14341" max="14341" width="44.44140625" style="675" bestFit="1" customWidth="1"/>
    <col min="14342" max="14342" width="10.109375" style="675" bestFit="1" customWidth="1"/>
    <col min="14343" max="14343" width="10.109375" style="675" customWidth="1"/>
    <col min="14344" max="14344" width="10.33203125" style="675" customWidth="1"/>
    <col min="14345" max="14345" width="15.88671875" style="675" bestFit="1" customWidth="1"/>
    <col min="14346" max="14346" width="10.6640625" style="675" customWidth="1"/>
    <col min="14347" max="14347" width="10.33203125" style="675" customWidth="1"/>
    <col min="14348" max="14348" width="10.88671875" style="675" customWidth="1"/>
    <col min="14349" max="14349" width="17.33203125" style="675" customWidth="1"/>
    <col min="14350" max="14350" width="7.44140625" style="675" customWidth="1"/>
    <col min="14351" max="14351" width="11" style="675" customWidth="1"/>
    <col min="14352" max="14352" width="10.6640625" style="675" customWidth="1"/>
    <col min="14353" max="14353" width="10.6640625" style="675" bestFit="1" customWidth="1"/>
    <col min="14354" max="14354" width="11" style="675" customWidth="1"/>
    <col min="14355" max="14355" width="6.44140625" style="675" customWidth="1"/>
    <col min="14356" max="14356" width="9.109375" style="675"/>
    <col min="14357" max="14357" width="33.33203125" style="675" customWidth="1"/>
    <col min="14358" max="14594" width="9.109375" style="675"/>
    <col min="14595" max="14595" width="5.33203125" style="675" customWidth="1"/>
    <col min="14596" max="14596" width="8" style="675" customWidth="1"/>
    <col min="14597" max="14597" width="44.44140625" style="675" bestFit="1" customWidth="1"/>
    <col min="14598" max="14598" width="10.109375" style="675" bestFit="1" customWidth="1"/>
    <col min="14599" max="14599" width="10.109375" style="675" customWidth="1"/>
    <col min="14600" max="14600" width="10.33203125" style="675" customWidth="1"/>
    <col min="14601" max="14601" width="15.88671875" style="675" bestFit="1" customWidth="1"/>
    <col min="14602" max="14602" width="10.6640625" style="675" customWidth="1"/>
    <col min="14603" max="14603" width="10.33203125" style="675" customWidth="1"/>
    <col min="14604" max="14604" width="10.88671875" style="675" customWidth="1"/>
    <col min="14605" max="14605" width="17.33203125" style="675" customWidth="1"/>
    <col min="14606" max="14606" width="7.44140625" style="675" customWidth="1"/>
    <col min="14607" max="14607" width="11" style="675" customWidth="1"/>
    <col min="14608" max="14608" width="10.6640625" style="675" customWidth="1"/>
    <col min="14609" max="14609" width="10.6640625" style="675" bestFit="1" customWidth="1"/>
    <col min="14610" max="14610" width="11" style="675" customWidth="1"/>
    <col min="14611" max="14611" width="6.44140625" style="675" customWidth="1"/>
    <col min="14612" max="14612" width="9.109375" style="675"/>
    <col min="14613" max="14613" width="33.33203125" style="675" customWidth="1"/>
    <col min="14614" max="14850" width="9.109375" style="675"/>
    <col min="14851" max="14851" width="5.33203125" style="675" customWidth="1"/>
    <col min="14852" max="14852" width="8" style="675" customWidth="1"/>
    <col min="14853" max="14853" width="44.44140625" style="675" bestFit="1" customWidth="1"/>
    <col min="14854" max="14854" width="10.109375" style="675" bestFit="1" customWidth="1"/>
    <col min="14855" max="14855" width="10.109375" style="675" customWidth="1"/>
    <col min="14856" max="14856" width="10.33203125" style="675" customWidth="1"/>
    <col min="14857" max="14857" width="15.88671875" style="675" bestFit="1" customWidth="1"/>
    <col min="14858" max="14858" width="10.6640625" style="675" customWidth="1"/>
    <col min="14859" max="14859" width="10.33203125" style="675" customWidth="1"/>
    <col min="14860" max="14860" width="10.88671875" style="675" customWidth="1"/>
    <col min="14861" max="14861" width="17.33203125" style="675" customWidth="1"/>
    <col min="14862" max="14862" width="7.44140625" style="675" customWidth="1"/>
    <col min="14863" max="14863" width="11" style="675" customWidth="1"/>
    <col min="14864" max="14864" width="10.6640625" style="675" customWidth="1"/>
    <col min="14865" max="14865" width="10.6640625" style="675" bestFit="1" customWidth="1"/>
    <col min="14866" max="14866" width="11" style="675" customWidth="1"/>
    <col min="14867" max="14867" width="6.44140625" style="675" customWidth="1"/>
    <col min="14868" max="14868" width="9.109375" style="675"/>
    <col min="14869" max="14869" width="33.33203125" style="675" customWidth="1"/>
    <col min="14870" max="15106" width="9.109375" style="675"/>
    <col min="15107" max="15107" width="5.33203125" style="675" customWidth="1"/>
    <col min="15108" max="15108" width="8" style="675" customWidth="1"/>
    <col min="15109" max="15109" width="44.44140625" style="675" bestFit="1" customWidth="1"/>
    <col min="15110" max="15110" width="10.109375" style="675" bestFit="1" customWidth="1"/>
    <col min="15111" max="15111" width="10.109375" style="675" customWidth="1"/>
    <col min="15112" max="15112" width="10.33203125" style="675" customWidth="1"/>
    <col min="15113" max="15113" width="15.88671875" style="675" bestFit="1" customWidth="1"/>
    <col min="15114" max="15114" width="10.6640625" style="675" customWidth="1"/>
    <col min="15115" max="15115" width="10.33203125" style="675" customWidth="1"/>
    <col min="15116" max="15116" width="10.88671875" style="675" customWidth="1"/>
    <col min="15117" max="15117" width="17.33203125" style="675" customWidth="1"/>
    <col min="15118" max="15118" width="7.44140625" style="675" customWidth="1"/>
    <col min="15119" max="15119" width="11" style="675" customWidth="1"/>
    <col min="15120" max="15120" width="10.6640625" style="675" customWidth="1"/>
    <col min="15121" max="15121" width="10.6640625" style="675" bestFit="1" customWidth="1"/>
    <col min="15122" max="15122" width="11" style="675" customWidth="1"/>
    <col min="15123" max="15123" width="6.44140625" style="675" customWidth="1"/>
    <col min="15124" max="15124" width="9.109375" style="675"/>
    <col min="15125" max="15125" width="33.33203125" style="675" customWidth="1"/>
    <col min="15126" max="15362" width="9.109375" style="675"/>
    <col min="15363" max="15363" width="5.33203125" style="675" customWidth="1"/>
    <col min="15364" max="15364" width="8" style="675" customWidth="1"/>
    <col min="15365" max="15365" width="44.44140625" style="675" bestFit="1" customWidth="1"/>
    <col min="15366" max="15366" width="10.109375" style="675" bestFit="1" customWidth="1"/>
    <col min="15367" max="15367" width="10.109375" style="675" customWidth="1"/>
    <col min="15368" max="15368" width="10.33203125" style="675" customWidth="1"/>
    <col min="15369" max="15369" width="15.88671875" style="675" bestFit="1" customWidth="1"/>
    <col min="15370" max="15370" width="10.6640625" style="675" customWidth="1"/>
    <col min="15371" max="15371" width="10.33203125" style="675" customWidth="1"/>
    <col min="15372" max="15372" width="10.88671875" style="675" customWidth="1"/>
    <col min="15373" max="15373" width="17.33203125" style="675" customWidth="1"/>
    <col min="15374" max="15374" width="7.44140625" style="675" customWidth="1"/>
    <col min="15375" max="15375" width="11" style="675" customWidth="1"/>
    <col min="15376" max="15376" width="10.6640625" style="675" customWidth="1"/>
    <col min="15377" max="15377" width="10.6640625" style="675" bestFit="1" customWidth="1"/>
    <col min="15378" max="15378" width="11" style="675" customWidth="1"/>
    <col min="15379" max="15379" width="6.44140625" style="675" customWidth="1"/>
    <col min="15380" max="15380" width="9.109375" style="675"/>
    <col min="15381" max="15381" width="33.33203125" style="675" customWidth="1"/>
    <col min="15382" max="15618" width="9.109375" style="675"/>
    <col min="15619" max="15619" width="5.33203125" style="675" customWidth="1"/>
    <col min="15620" max="15620" width="8" style="675" customWidth="1"/>
    <col min="15621" max="15621" width="44.44140625" style="675" bestFit="1" customWidth="1"/>
    <col min="15622" max="15622" width="10.109375" style="675" bestFit="1" customWidth="1"/>
    <col min="15623" max="15623" width="10.109375" style="675" customWidth="1"/>
    <col min="15624" max="15624" width="10.33203125" style="675" customWidth="1"/>
    <col min="15625" max="15625" width="15.88671875" style="675" bestFit="1" customWidth="1"/>
    <col min="15626" max="15626" width="10.6640625" style="675" customWidth="1"/>
    <col min="15627" max="15627" width="10.33203125" style="675" customWidth="1"/>
    <col min="15628" max="15628" width="10.88671875" style="675" customWidth="1"/>
    <col min="15629" max="15629" width="17.33203125" style="675" customWidth="1"/>
    <col min="15630" max="15630" width="7.44140625" style="675" customWidth="1"/>
    <col min="15631" max="15631" width="11" style="675" customWidth="1"/>
    <col min="15632" max="15632" width="10.6640625" style="675" customWidth="1"/>
    <col min="15633" max="15633" width="10.6640625" style="675" bestFit="1" customWidth="1"/>
    <col min="15634" max="15634" width="11" style="675" customWidth="1"/>
    <col min="15635" max="15635" width="6.44140625" style="675" customWidth="1"/>
    <col min="15636" max="15636" width="9.109375" style="675"/>
    <col min="15637" max="15637" width="33.33203125" style="675" customWidth="1"/>
    <col min="15638" max="15874" width="9.109375" style="675"/>
    <col min="15875" max="15875" width="5.33203125" style="675" customWidth="1"/>
    <col min="15876" max="15876" width="8" style="675" customWidth="1"/>
    <col min="15877" max="15877" width="44.44140625" style="675" bestFit="1" customWidth="1"/>
    <col min="15878" max="15878" width="10.109375" style="675" bestFit="1" customWidth="1"/>
    <col min="15879" max="15879" width="10.109375" style="675" customWidth="1"/>
    <col min="15880" max="15880" width="10.33203125" style="675" customWidth="1"/>
    <col min="15881" max="15881" width="15.88671875" style="675" bestFit="1" customWidth="1"/>
    <col min="15882" max="15882" width="10.6640625" style="675" customWidth="1"/>
    <col min="15883" max="15883" width="10.33203125" style="675" customWidth="1"/>
    <col min="15884" max="15884" width="10.88671875" style="675" customWidth="1"/>
    <col min="15885" max="15885" width="17.33203125" style="675" customWidth="1"/>
    <col min="15886" max="15886" width="7.44140625" style="675" customWidth="1"/>
    <col min="15887" max="15887" width="11" style="675" customWidth="1"/>
    <col min="15888" max="15888" width="10.6640625" style="675" customWidth="1"/>
    <col min="15889" max="15889" width="10.6640625" style="675" bestFit="1" customWidth="1"/>
    <col min="15890" max="15890" width="11" style="675" customWidth="1"/>
    <col min="15891" max="15891" width="6.44140625" style="675" customWidth="1"/>
    <col min="15892" max="15892" width="9.109375" style="675"/>
    <col min="15893" max="15893" width="33.33203125" style="675" customWidth="1"/>
    <col min="15894" max="16130" width="9.109375" style="675"/>
    <col min="16131" max="16131" width="5.33203125" style="675" customWidth="1"/>
    <col min="16132" max="16132" width="8" style="675" customWidth="1"/>
    <col min="16133" max="16133" width="44.44140625" style="675" bestFit="1" customWidth="1"/>
    <col min="16134" max="16134" width="10.109375" style="675" bestFit="1" customWidth="1"/>
    <col min="16135" max="16135" width="10.109375" style="675" customWidth="1"/>
    <col min="16136" max="16136" width="10.33203125" style="675" customWidth="1"/>
    <col min="16137" max="16137" width="15.88671875" style="675" bestFit="1" customWidth="1"/>
    <col min="16138" max="16138" width="10.6640625" style="675" customWidth="1"/>
    <col min="16139" max="16139" width="10.33203125" style="675" customWidth="1"/>
    <col min="16140" max="16140" width="10.88671875" style="675" customWidth="1"/>
    <col min="16141" max="16141" width="17.33203125" style="675" customWidth="1"/>
    <col min="16142" max="16142" width="7.44140625" style="675" customWidth="1"/>
    <col min="16143" max="16143" width="11" style="675" customWidth="1"/>
    <col min="16144" max="16144" width="10.6640625" style="675" customWidth="1"/>
    <col min="16145" max="16145" width="10.6640625" style="675" bestFit="1" customWidth="1"/>
    <col min="16146" max="16146" width="11" style="675" customWidth="1"/>
    <col min="16147" max="16147" width="6.44140625" style="675" customWidth="1"/>
    <col min="16148" max="16148" width="9.109375" style="675"/>
    <col min="16149" max="16149" width="33.33203125" style="675" customWidth="1"/>
    <col min="16150" max="16384" width="9.109375" style="675"/>
  </cols>
  <sheetData>
    <row r="1" spans="1:25" ht="24.75" customHeight="1" thickBot="1">
      <c r="A1" s="1909" t="s">
        <v>852</v>
      </c>
      <c r="B1" s="1909"/>
      <c r="C1" s="1909"/>
      <c r="D1" s="1909"/>
      <c r="E1" s="1909"/>
      <c r="F1" s="1909"/>
      <c r="G1" s="1909"/>
      <c r="H1" s="1909"/>
      <c r="I1" s="1909"/>
      <c r="J1" s="1909"/>
      <c r="K1" s="1909"/>
      <c r="L1" s="1909"/>
      <c r="M1" s="1909"/>
      <c r="N1" s="1909"/>
      <c r="O1" s="1909"/>
      <c r="P1" s="1909"/>
      <c r="Q1" s="1909"/>
      <c r="R1" s="1909"/>
      <c r="S1" s="1909"/>
      <c r="T1" s="1909"/>
      <c r="U1" s="1909"/>
      <c r="V1" s="1909"/>
      <c r="W1" s="691"/>
      <c r="X1" s="691"/>
    </row>
    <row r="2" spans="1:25" s="676" customFormat="1" ht="36.75" customHeight="1">
      <c r="A2" s="748" t="s">
        <v>144</v>
      </c>
      <c r="B2" s="749" t="s">
        <v>113</v>
      </c>
      <c r="C2" s="750" t="s">
        <v>533</v>
      </c>
      <c r="D2" s="751" t="s">
        <v>606</v>
      </c>
      <c r="E2" s="751" t="s">
        <v>607</v>
      </c>
      <c r="F2" s="749" t="s">
        <v>608</v>
      </c>
      <c r="G2" s="752" t="s">
        <v>145</v>
      </c>
      <c r="H2" s="752" t="s">
        <v>146</v>
      </c>
      <c r="I2" s="753" t="s">
        <v>147</v>
      </c>
      <c r="J2" s="753" t="s">
        <v>148</v>
      </c>
      <c r="K2" s="754" t="s">
        <v>149</v>
      </c>
      <c r="L2" s="754" t="s">
        <v>150</v>
      </c>
      <c r="M2" s="755" t="s">
        <v>151</v>
      </c>
      <c r="N2" s="755" t="s">
        <v>152</v>
      </c>
      <c r="O2" s="755" t="s">
        <v>609</v>
      </c>
      <c r="P2" s="755" t="s">
        <v>153</v>
      </c>
      <c r="Q2" s="754" t="s">
        <v>154</v>
      </c>
      <c r="R2" s="754" t="s">
        <v>155</v>
      </c>
      <c r="S2" s="754" t="s">
        <v>156</v>
      </c>
      <c r="T2" s="756" t="s">
        <v>157</v>
      </c>
      <c r="U2" s="755" t="s">
        <v>610</v>
      </c>
      <c r="V2" s="755" t="s">
        <v>534</v>
      </c>
      <c r="W2" s="930" t="s">
        <v>611</v>
      </c>
      <c r="X2" s="757" t="s">
        <v>16</v>
      </c>
      <c r="Y2"/>
    </row>
    <row r="3" spans="1:25" s="677" customFormat="1" ht="28.95" customHeight="1">
      <c r="A3" s="782">
        <v>1</v>
      </c>
      <c r="B3" s="783" t="s">
        <v>853</v>
      </c>
      <c r="C3" s="783" t="s">
        <v>630</v>
      </c>
      <c r="D3" s="783" t="s">
        <v>855</v>
      </c>
      <c r="E3" s="783" t="s">
        <v>631</v>
      </c>
      <c r="F3" s="782" t="s">
        <v>632</v>
      </c>
      <c r="G3" s="782" t="s">
        <v>901</v>
      </c>
      <c r="H3" s="759" t="s">
        <v>854</v>
      </c>
      <c r="I3" s="782">
        <v>2437927</v>
      </c>
      <c r="J3" s="782">
        <v>2437927</v>
      </c>
      <c r="K3" s="784">
        <v>46072</v>
      </c>
      <c r="L3" s="782" t="s">
        <v>429</v>
      </c>
      <c r="M3" s="782" t="s">
        <v>429</v>
      </c>
      <c r="N3" s="782" t="s">
        <v>429</v>
      </c>
      <c r="O3" s="785"/>
      <c r="P3" s="785" t="s">
        <v>535</v>
      </c>
      <c r="Q3" s="783"/>
      <c r="R3" s="786">
        <v>46088</v>
      </c>
      <c r="S3" s="786"/>
      <c r="T3" s="787">
        <f t="shared" ref="T3:T8" si="0">R3-K3</f>
        <v>16</v>
      </c>
      <c r="U3" s="788" t="s">
        <v>26</v>
      </c>
      <c r="V3" s="789" t="s">
        <v>429</v>
      </c>
      <c r="W3" s="929">
        <v>0.9</v>
      </c>
      <c r="X3" s="768" t="s">
        <v>957</v>
      </c>
      <c r="Y3"/>
    </row>
    <row r="4" spans="1:25" s="677" customFormat="1" ht="28.95" customHeight="1">
      <c r="A4" s="782">
        <v>2</v>
      </c>
      <c r="B4" s="783" t="s">
        <v>853</v>
      </c>
      <c r="C4" s="783" t="s">
        <v>633</v>
      </c>
      <c r="D4" s="783" t="s">
        <v>856</v>
      </c>
      <c r="E4" s="783" t="s">
        <v>631</v>
      </c>
      <c r="F4" s="782" t="s">
        <v>632</v>
      </c>
      <c r="G4" s="782" t="s">
        <v>902</v>
      </c>
      <c r="H4" s="759" t="s">
        <v>854</v>
      </c>
      <c r="I4" s="782">
        <v>270</v>
      </c>
      <c r="J4" s="782">
        <v>270</v>
      </c>
      <c r="K4" s="784">
        <v>46072</v>
      </c>
      <c r="L4" s="782" t="s">
        <v>429</v>
      </c>
      <c r="M4" s="782" t="s">
        <v>429</v>
      </c>
      <c r="N4" s="782" t="s">
        <v>429</v>
      </c>
      <c r="O4" s="785"/>
      <c r="P4" s="785" t="s">
        <v>535</v>
      </c>
      <c r="Q4" s="783"/>
      <c r="R4" s="786">
        <v>46095</v>
      </c>
      <c r="S4" s="786">
        <v>46184</v>
      </c>
      <c r="T4" s="787">
        <f t="shared" si="0"/>
        <v>23</v>
      </c>
      <c r="U4" s="788" t="s">
        <v>26</v>
      </c>
      <c r="V4" s="789" t="s">
        <v>429</v>
      </c>
      <c r="W4" s="929">
        <v>1</v>
      </c>
      <c r="X4" s="768" t="s">
        <v>2496</v>
      </c>
      <c r="Y4"/>
    </row>
    <row r="5" spans="1:25" s="677" customFormat="1" ht="28.95" customHeight="1">
      <c r="A5" s="782">
        <v>3</v>
      </c>
      <c r="B5" s="783" t="s">
        <v>853</v>
      </c>
      <c r="C5" s="783" t="s">
        <v>634</v>
      </c>
      <c r="D5" s="783" t="s">
        <v>857</v>
      </c>
      <c r="E5" s="783" t="s">
        <v>631</v>
      </c>
      <c r="F5" s="782" t="s">
        <v>632</v>
      </c>
      <c r="G5" s="782" t="s">
        <v>903</v>
      </c>
      <c r="H5" s="759" t="s">
        <v>854</v>
      </c>
      <c r="I5" s="782">
        <v>32179</v>
      </c>
      <c r="J5" s="782">
        <v>32179</v>
      </c>
      <c r="K5" s="784">
        <v>46072</v>
      </c>
      <c r="L5" s="782" t="s">
        <v>429</v>
      </c>
      <c r="M5" s="782" t="s">
        <v>429</v>
      </c>
      <c r="N5" s="782" t="s">
        <v>429</v>
      </c>
      <c r="O5" s="785"/>
      <c r="P5" s="785" t="s">
        <v>535</v>
      </c>
      <c r="Q5" s="783"/>
      <c r="R5" s="786">
        <v>46095</v>
      </c>
      <c r="S5" s="786">
        <v>46184</v>
      </c>
      <c r="T5" s="787">
        <f t="shared" si="0"/>
        <v>23</v>
      </c>
      <c r="U5" s="788" t="s">
        <v>26</v>
      </c>
      <c r="V5" s="789" t="s">
        <v>429</v>
      </c>
      <c r="W5" s="929">
        <v>0.15</v>
      </c>
      <c r="X5" s="768" t="s">
        <v>957</v>
      </c>
      <c r="Y5"/>
    </row>
    <row r="6" spans="1:25" s="677" customFormat="1" ht="28.95" customHeight="1">
      <c r="A6" s="782">
        <v>4</v>
      </c>
      <c r="B6" s="783" t="s">
        <v>853</v>
      </c>
      <c r="C6" s="783" t="s">
        <v>635</v>
      </c>
      <c r="D6" s="783" t="s">
        <v>858</v>
      </c>
      <c r="E6" s="783" t="s">
        <v>631</v>
      </c>
      <c r="F6" s="782" t="s">
        <v>632</v>
      </c>
      <c r="G6" s="782" t="s">
        <v>904</v>
      </c>
      <c r="H6" s="759" t="s">
        <v>905</v>
      </c>
      <c r="I6" s="782">
        <v>11860</v>
      </c>
      <c r="J6" s="782">
        <v>11860</v>
      </c>
      <c r="K6" s="784">
        <v>46111</v>
      </c>
      <c r="L6" s="782" t="s">
        <v>429</v>
      </c>
      <c r="M6" s="782" t="s">
        <v>429</v>
      </c>
      <c r="N6" s="782" t="s">
        <v>429</v>
      </c>
      <c r="O6" s="785"/>
      <c r="P6" s="785" t="s">
        <v>535</v>
      </c>
      <c r="Q6" s="783"/>
      <c r="R6" s="786">
        <v>46124</v>
      </c>
      <c r="S6" s="786"/>
      <c r="T6" s="787">
        <f t="shared" si="0"/>
        <v>13</v>
      </c>
      <c r="U6" s="788" t="s">
        <v>900</v>
      </c>
      <c r="V6" s="789" t="s">
        <v>429</v>
      </c>
      <c r="W6" s="929" t="s">
        <v>429</v>
      </c>
      <c r="X6" s="768"/>
      <c r="Y6"/>
    </row>
    <row r="7" spans="1:25" s="677" customFormat="1" ht="28.95" customHeight="1">
      <c r="A7" s="782">
        <v>5</v>
      </c>
      <c r="B7" s="783" t="s">
        <v>853</v>
      </c>
      <c r="C7" s="783" t="s">
        <v>636</v>
      </c>
      <c r="D7" s="783" t="s">
        <v>859</v>
      </c>
      <c r="E7" s="783" t="s">
        <v>631</v>
      </c>
      <c r="F7" s="782" t="s">
        <v>632</v>
      </c>
      <c r="G7" s="782" t="s">
        <v>906</v>
      </c>
      <c r="H7" s="782" t="s">
        <v>714</v>
      </c>
      <c r="I7" s="782">
        <v>117195</v>
      </c>
      <c r="J7" s="782">
        <v>117195</v>
      </c>
      <c r="K7" s="784">
        <v>46125</v>
      </c>
      <c r="L7" s="782" t="s">
        <v>429</v>
      </c>
      <c r="M7" s="782" t="s">
        <v>429</v>
      </c>
      <c r="N7" s="782" t="s">
        <v>429</v>
      </c>
      <c r="O7" s="785"/>
      <c r="P7" s="785" t="s">
        <v>535</v>
      </c>
      <c r="Q7" s="783"/>
      <c r="R7" s="786">
        <v>46139</v>
      </c>
      <c r="S7" s="786"/>
      <c r="T7" s="787">
        <f t="shared" si="0"/>
        <v>14</v>
      </c>
      <c r="U7" s="788" t="s">
        <v>26</v>
      </c>
      <c r="V7" s="789" t="s">
        <v>429</v>
      </c>
      <c r="W7" s="929">
        <v>0.2</v>
      </c>
      <c r="X7" s="768" t="s">
        <v>957</v>
      </c>
      <c r="Y7"/>
    </row>
    <row r="8" spans="1:25" s="677" customFormat="1" ht="28.95" customHeight="1">
      <c r="A8" s="782">
        <v>6</v>
      </c>
      <c r="B8" s="783" t="s">
        <v>853</v>
      </c>
      <c r="C8" s="783" t="s">
        <v>637</v>
      </c>
      <c r="D8" s="783" t="s">
        <v>860</v>
      </c>
      <c r="E8" s="783" t="s">
        <v>631</v>
      </c>
      <c r="F8" s="782" t="s">
        <v>632</v>
      </c>
      <c r="G8" s="782" t="s">
        <v>907</v>
      </c>
      <c r="H8" s="782" t="s">
        <v>905</v>
      </c>
      <c r="I8" s="782">
        <v>53000</v>
      </c>
      <c r="J8" s="782">
        <v>53000</v>
      </c>
      <c r="K8" s="784">
        <v>46125</v>
      </c>
      <c r="L8" s="782" t="s">
        <v>429</v>
      </c>
      <c r="M8" s="782" t="s">
        <v>429</v>
      </c>
      <c r="N8" s="782" t="s">
        <v>429</v>
      </c>
      <c r="O8" s="785"/>
      <c r="P8" s="785" t="s">
        <v>535</v>
      </c>
      <c r="Q8" s="783"/>
      <c r="R8" s="786">
        <v>46152</v>
      </c>
      <c r="S8" s="786"/>
      <c r="T8" s="787">
        <f t="shared" si="0"/>
        <v>27</v>
      </c>
      <c r="U8" s="788" t="s">
        <v>26</v>
      </c>
      <c r="V8" s="789" t="s">
        <v>429</v>
      </c>
      <c r="W8" s="929">
        <v>0.1</v>
      </c>
      <c r="X8" s="768" t="s">
        <v>957</v>
      </c>
      <c r="Y8"/>
    </row>
    <row r="9" spans="1:25" s="677" customFormat="1" ht="28.95" customHeight="1">
      <c r="A9" s="782">
        <v>7</v>
      </c>
      <c r="B9" s="783" t="s">
        <v>853</v>
      </c>
      <c r="C9" s="783" t="s">
        <v>638</v>
      </c>
      <c r="D9" s="783" t="s">
        <v>861</v>
      </c>
      <c r="E9" s="783" t="s">
        <v>631</v>
      </c>
      <c r="F9" s="782" t="s">
        <v>632</v>
      </c>
      <c r="G9" s="782" t="s">
        <v>908</v>
      </c>
      <c r="H9" s="782" t="s">
        <v>146</v>
      </c>
      <c r="I9" s="782">
        <v>64</v>
      </c>
      <c r="J9" s="782">
        <v>64</v>
      </c>
      <c r="K9" s="784">
        <v>46139</v>
      </c>
      <c r="L9" s="782" t="s">
        <v>429</v>
      </c>
      <c r="M9" s="782" t="s">
        <v>429</v>
      </c>
      <c r="N9" s="782" t="s">
        <v>429</v>
      </c>
      <c r="O9" s="785"/>
      <c r="P9" s="785" t="s">
        <v>535</v>
      </c>
      <c r="Q9" s="783"/>
      <c r="R9" s="786">
        <v>46098</v>
      </c>
      <c r="S9" s="786"/>
      <c r="T9" s="787">
        <v>32</v>
      </c>
      <c r="U9" s="788" t="s">
        <v>26</v>
      </c>
      <c r="V9" s="789" t="s">
        <v>429</v>
      </c>
      <c r="W9" s="929" t="s">
        <v>429</v>
      </c>
      <c r="X9" s="768"/>
      <c r="Y9"/>
    </row>
    <row r="10" spans="1:25" s="677" customFormat="1" ht="28.95" customHeight="1">
      <c r="A10" s="782">
        <v>8</v>
      </c>
      <c r="B10" s="783" t="s">
        <v>853</v>
      </c>
      <c r="C10" s="783" t="s">
        <v>639</v>
      </c>
      <c r="D10" s="783" t="s">
        <v>862</v>
      </c>
      <c r="E10" s="783" t="s">
        <v>631</v>
      </c>
      <c r="F10" s="782" t="s">
        <v>632</v>
      </c>
      <c r="G10" s="782" t="s">
        <v>909</v>
      </c>
      <c r="H10" s="759" t="s">
        <v>854</v>
      </c>
      <c r="I10" s="782">
        <v>102138</v>
      </c>
      <c r="J10" s="782">
        <v>102138</v>
      </c>
      <c r="K10" s="784">
        <v>46072</v>
      </c>
      <c r="L10" s="782" t="s">
        <v>429</v>
      </c>
      <c r="M10" s="782" t="s">
        <v>429</v>
      </c>
      <c r="N10" s="782" t="s">
        <v>429</v>
      </c>
      <c r="O10" s="785"/>
      <c r="P10" s="785" t="s">
        <v>535</v>
      </c>
      <c r="Q10" s="783"/>
      <c r="R10" s="786">
        <v>46173</v>
      </c>
      <c r="S10" s="786">
        <v>46232</v>
      </c>
      <c r="T10" s="787">
        <f>R10-K10</f>
        <v>101</v>
      </c>
      <c r="U10" s="788" t="s">
        <v>26</v>
      </c>
      <c r="V10" s="789" t="s">
        <v>429</v>
      </c>
      <c r="W10" s="929">
        <v>1</v>
      </c>
      <c r="X10" s="768" t="s">
        <v>2496</v>
      </c>
      <c r="Y10"/>
    </row>
    <row r="11" spans="1:25" s="677" customFormat="1" ht="23.4" customHeight="1">
      <c r="A11" s="782">
        <v>9</v>
      </c>
      <c r="B11" s="783" t="s">
        <v>853</v>
      </c>
      <c r="C11" s="783" t="s">
        <v>640</v>
      </c>
      <c r="D11" s="783" t="s">
        <v>863</v>
      </c>
      <c r="E11" s="783" t="s">
        <v>631</v>
      </c>
      <c r="F11" s="782" t="s">
        <v>632</v>
      </c>
      <c r="G11" s="782" t="s">
        <v>910</v>
      </c>
      <c r="H11" s="782" t="s">
        <v>146</v>
      </c>
      <c r="I11" s="782">
        <v>5</v>
      </c>
      <c r="J11" s="782"/>
      <c r="K11" s="784">
        <v>46139</v>
      </c>
      <c r="L11" s="782" t="s">
        <v>429</v>
      </c>
      <c r="M11" s="782" t="s">
        <v>429</v>
      </c>
      <c r="N11" s="782" t="s">
        <v>429</v>
      </c>
      <c r="O11" s="785"/>
      <c r="P11" s="785" t="s">
        <v>535</v>
      </c>
      <c r="Q11" s="783"/>
      <c r="R11" s="786">
        <v>46219</v>
      </c>
      <c r="S11" s="786"/>
      <c r="T11" s="787">
        <f>R11-K11</f>
        <v>80</v>
      </c>
      <c r="U11" s="788" t="s">
        <v>900</v>
      </c>
      <c r="V11" s="789" t="s">
        <v>429</v>
      </c>
      <c r="W11" s="929" t="s">
        <v>429</v>
      </c>
      <c r="X11" s="768"/>
      <c r="Y11"/>
    </row>
    <row r="12" spans="1:25" s="677" customFormat="1" ht="27.6" customHeight="1">
      <c r="A12" s="782">
        <v>10</v>
      </c>
      <c r="B12" s="783" t="s">
        <v>853</v>
      </c>
      <c r="C12" s="783" t="s">
        <v>641</v>
      </c>
      <c r="D12" s="783" t="s">
        <v>864</v>
      </c>
      <c r="E12" s="783" t="s">
        <v>631</v>
      </c>
      <c r="F12" s="782" t="s">
        <v>632</v>
      </c>
      <c r="G12" s="782" t="s">
        <v>911</v>
      </c>
      <c r="H12" s="782" t="s">
        <v>146</v>
      </c>
      <c r="I12" s="782">
        <v>86</v>
      </c>
      <c r="J12" s="782"/>
      <c r="K12" s="784">
        <v>46153</v>
      </c>
      <c r="L12" s="782" t="s">
        <v>429</v>
      </c>
      <c r="M12" s="782" t="s">
        <v>429</v>
      </c>
      <c r="N12" s="782" t="s">
        <v>429</v>
      </c>
      <c r="O12" s="785"/>
      <c r="P12" s="785" t="s">
        <v>535</v>
      </c>
      <c r="Q12" s="783"/>
      <c r="R12" s="786">
        <v>46165</v>
      </c>
      <c r="S12" s="786"/>
      <c r="T12" s="787">
        <v>19</v>
      </c>
      <c r="U12" s="788" t="s">
        <v>26</v>
      </c>
      <c r="V12" s="789" t="s">
        <v>429</v>
      </c>
      <c r="W12" s="929" t="s">
        <v>429</v>
      </c>
      <c r="X12" s="768"/>
      <c r="Y12"/>
    </row>
    <row r="13" spans="1:25" s="677" customFormat="1" ht="27.6" customHeight="1">
      <c r="A13" s="782">
        <v>11</v>
      </c>
      <c r="B13" s="783" t="s">
        <v>853</v>
      </c>
      <c r="C13" s="783" t="s">
        <v>642</v>
      </c>
      <c r="D13" s="783" t="s">
        <v>865</v>
      </c>
      <c r="E13" s="783" t="s">
        <v>648</v>
      </c>
      <c r="F13" s="782" t="s">
        <v>632</v>
      </c>
      <c r="G13" s="782" t="s">
        <v>911</v>
      </c>
      <c r="H13" s="782" t="s">
        <v>146</v>
      </c>
      <c r="I13" s="782">
        <v>90</v>
      </c>
      <c r="J13" s="782"/>
      <c r="K13" s="784">
        <v>46167</v>
      </c>
      <c r="L13" s="782" t="s">
        <v>429</v>
      </c>
      <c r="M13" s="782" t="s">
        <v>429</v>
      </c>
      <c r="N13" s="782" t="s">
        <v>429</v>
      </c>
      <c r="O13" s="785"/>
      <c r="P13" s="785" t="s">
        <v>535</v>
      </c>
      <c r="Q13" s="783"/>
      <c r="R13" s="786">
        <v>46201</v>
      </c>
      <c r="S13" s="786"/>
      <c r="T13" s="787">
        <f t="shared" ref="T13:T18" si="1">R13-K13</f>
        <v>34</v>
      </c>
      <c r="U13" s="788" t="s">
        <v>26</v>
      </c>
      <c r="V13" s="789" t="s">
        <v>429</v>
      </c>
      <c r="W13" s="929" t="s">
        <v>429</v>
      </c>
      <c r="X13" s="768"/>
      <c r="Y13"/>
    </row>
    <row r="14" spans="1:25" s="678" customFormat="1" ht="27.6" customHeight="1">
      <c r="A14" s="782">
        <v>12</v>
      </c>
      <c r="B14" s="783" t="s">
        <v>853</v>
      </c>
      <c r="C14" s="783" t="s">
        <v>644</v>
      </c>
      <c r="D14" s="783" t="s">
        <v>866</v>
      </c>
      <c r="E14" s="783" t="s">
        <v>643</v>
      </c>
      <c r="F14" s="782" t="s">
        <v>632</v>
      </c>
      <c r="G14" s="782" t="s">
        <v>912</v>
      </c>
      <c r="H14" s="782" t="s">
        <v>913</v>
      </c>
      <c r="I14" s="782">
        <v>144</v>
      </c>
      <c r="J14" s="782"/>
      <c r="K14" s="784">
        <v>46079</v>
      </c>
      <c r="L14" s="782" t="s">
        <v>429</v>
      </c>
      <c r="M14" s="782" t="s">
        <v>429</v>
      </c>
      <c r="N14" s="782" t="s">
        <v>429</v>
      </c>
      <c r="O14" s="785"/>
      <c r="P14" s="785" t="s">
        <v>535</v>
      </c>
      <c r="Q14" s="783"/>
      <c r="R14" s="786">
        <v>46361</v>
      </c>
      <c r="S14" s="786"/>
      <c r="T14" s="787">
        <f t="shared" si="1"/>
        <v>282</v>
      </c>
      <c r="U14" s="788" t="s">
        <v>26</v>
      </c>
      <c r="V14" s="789" t="s">
        <v>429</v>
      </c>
      <c r="W14" s="929">
        <v>1</v>
      </c>
      <c r="X14" s="768" t="s">
        <v>2496</v>
      </c>
      <c r="Y14"/>
    </row>
    <row r="15" spans="1:25" s="677" customFormat="1" ht="27.6" customHeight="1">
      <c r="A15" s="782">
        <v>13</v>
      </c>
      <c r="B15" s="783" t="s">
        <v>853</v>
      </c>
      <c r="C15" s="783" t="s">
        <v>645</v>
      </c>
      <c r="D15" s="783" t="s">
        <v>867</v>
      </c>
      <c r="E15" s="783" t="s">
        <v>643</v>
      </c>
      <c r="F15" s="782" t="s">
        <v>632</v>
      </c>
      <c r="G15" s="782" t="s">
        <v>914</v>
      </c>
      <c r="H15" s="782" t="s">
        <v>714</v>
      </c>
      <c r="I15" s="782">
        <v>15200</v>
      </c>
      <c r="J15" s="782">
        <v>15200</v>
      </c>
      <c r="K15" s="784">
        <v>46156</v>
      </c>
      <c r="L15" s="784"/>
      <c r="M15" s="782"/>
      <c r="N15" s="782"/>
      <c r="O15" s="785"/>
      <c r="P15" s="785" t="s">
        <v>535</v>
      </c>
      <c r="Q15" s="783"/>
      <c r="R15" s="786">
        <v>46361</v>
      </c>
      <c r="S15" s="786">
        <v>46191</v>
      </c>
      <c r="T15" s="787">
        <f t="shared" si="1"/>
        <v>205</v>
      </c>
      <c r="U15" s="788" t="s">
        <v>26</v>
      </c>
      <c r="V15" s="789" t="s">
        <v>429</v>
      </c>
      <c r="W15" s="929">
        <v>1</v>
      </c>
      <c r="X15" s="768" t="s">
        <v>2496</v>
      </c>
      <c r="Y15"/>
    </row>
    <row r="16" spans="1:25" s="677" customFormat="1" ht="27.6" customHeight="1">
      <c r="A16" s="782">
        <v>14</v>
      </c>
      <c r="B16" s="783" t="s">
        <v>853</v>
      </c>
      <c r="C16" s="783" t="s">
        <v>646</v>
      </c>
      <c r="D16" s="783" t="s">
        <v>868</v>
      </c>
      <c r="E16" s="783" t="s">
        <v>643</v>
      </c>
      <c r="F16" s="782" t="s">
        <v>632</v>
      </c>
      <c r="G16" s="782" t="s">
        <v>915</v>
      </c>
      <c r="H16" s="782" t="s">
        <v>146</v>
      </c>
      <c r="I16" s="782">
        <v>50</v>
      </c>
      <c r="J16" s="782">
        <v>50</v>
      </c>
      <c r="K16" s="784">
        <v>46189</v>
      </c>
      <c r="L16" s="784" t="s">
        <v>429</v>
      </c>
      <c r="M16" s="782" t="s">
        <v>429</v>
      </c>
      <c r="N16" s="782" t="s">
        <v>429</v>
      </c>
      <c r="O16" s="785"/>
      <c r="P16" s="785" t="s">
        <v>535</v>
      </c>
      <c r="Q16" s="783"/>
      <c r="R16" s="786">
        <v>46375</v>
      </c>
      <c r="S16" s="786">
        <v>46211</v>
      </c>
      <c r="T16" s="787">
        <f t="shared" si="1"/>
        <v>186</v>
      </c>
      <c r="U16" s="788" t="s">
        <v>26</v>
      </c>
      <c r="V16" s="789" t="s">
        <v>429</v>
      </c>
      <c r="W16" s="929">
        <v>1</v>
      </c>
      <c r="X16" s="768" t="s">
        <v>2496</v>
      </c>
      <c r="Y16"/>
    </row>
    <row r="17" spans="1:27" s="677" customFormat="1" ht="27.6" customHeight="1">
      <c r="A17" s="782">
        <v>15</v>
      </c>
      <c r="B17" s="783" t="s">
        <v>853</v>
      </c>
      <c r="C17" s="783" t="s">
        <v>647</v>
      </c>
      <c r="D17" s="783" t="s">
        <v>869</v>
      </c>
      <c r="E17" s="783" t="s">
        <v>643</v>
      </c>
      <c r="F17" s="782" t="s">
        <v>632</v>
      </c>
      <c r="G17" s="782" t="s">
        <v>916</v>
      </c>
      <c r="H17" s="782" t="s">
        <v>146</v>
      </c>
      <c r="I17" s="782">
        <v>1</v>
      </c>
      <c r="J17" s="782"/>
      <c r="K17" s="784">
        <v>46233</v>
      </c>
      <c r="L17" s="784" t="s">
        <v>429</v>
      </c>
      <c r="M17" s="782" t="s">
        <v>429</v>
      </c>
      <c r="N17" s="782" t="s">
        <v>429</v>
      </c>
      <c r="O17" s="785"/>
      <c r="P17" s="785" t="s">
        <v>535</v>
      </c>
      <c r="Q17" s="783"/>
      <c r="R17" s="786">
        <v>46398</v>
      </c>
      <c r="S17" s="786"/>
      <c r="T17" s="787">
        <f t="shared" si="1"/>
        <v>165</v>
      </c>
      <c r="U17" s="788" t="s">
        <v>26</v>
      </c>
      <c r="V17" s="789" t="s">
        <v>429</v>
      </c>
      <c r="W17" s="929" t="s">
        <v>429</v>
      </c>
      <c r="X17" s="768"/>
      <c r="Y17"/>
    </row>
    <row r="18" spans="1:27" s="677" customFormat="1" ht="27.6" customHeight="1">
      <c r="A18" s="782">
        <v>16</v>
      </c>
      <c r="B18" s="783" t="s">
        <v>853</v>
      </c>
      <c r="C18" s="783" t="s">
        <v>649</v>
      </c>
      <c r="D18" s="783" t="s">
        <v>962</v>
      </c>
      <c r="E18" s="783" t="s">
        <v>648</v>
      </c>
      <c r="F18" s="782" t="s">
        <v>650</v>
      </c>
      <c r="G18" s="782" t="s">
        <v>917</v>
      </c>
      <c r="H18" s="782" t="s">
        <v>714</v>
      </c>
      <c r="I18" s="782">
        <v>22100</v>
      </c>
      <c r="J18" s="782">
        <v>22100</v>
      </c>
      <c r="K18" s="784">
        <v>46077</v>
      </c>
      <c r="L18" s="784">
        <v>46090</v>
      </c>
      <c r="M18" s="782" t="s">
        <v>963</v>
      </c>
      <c r="N18" s="782" t="s">
        <v>964</v>
      </c>
      <c r="O18" s="785">
        <v>9668471500</v>
      </c>
      <c r="P18" s="785" t="s">
        <v>535</v>
      </c>
      <c r="Q18" s="783"/>
      <c r="R18" s="786">
        <v>46144</v>
      </c>
      <c r="S18" s="786">
        <v>46192</v>
      </c>
      <c r="T18" s="787">
        <f t="shared" si="1"/>
        <v>67</v>
      </c>
      <c r="U18" s="788" t="s">
        <v>26</v>
      </c>
      <c r="V18" s="789" t="s">
        <v>429</v>
      </c>
      <c r="W18" s="929">
        <v>1</v>
      </c>
      <c r="X18" s="768" t="s">
        <v>2496</v>
      </c>
      <c r="Y18"/>
    </row>
    <row r="19" spans="1:27" s="677" customFormat="1" ht="27.6" customHeight="1">
      <c r="A19" s="782">
        <v>17</v>
      </c>
      <c r="B19" s="783" t="s">
        <v>853</v>
      </c>
      <c r="C19" s="783" t="s">
        <v>651</v>
      </c>
      <c r="D19" s="783" t="s">
        <v>870</v>
      </c>
      <c r="E19" s="783" t="s">
        <v>648</v>
      </c>
      <c r="F19" s="782" t="s">
        <v>650</v>
      </c>
      <c r="G19" s="782" t="s">
        <v>918</v>
      </c>
      <c r="H19" s="782" t="s">
        <v>714</v>
      </c>
      <c r="I19" s="782">
        <v>63710</v>
      </c>
      <c r="J19" s="782">
        <v>63710</v>
      </c>
      <c r="K19" s="784">
        <v>46096</v>
      </c>
      <c r="L19" s="784">
        <v>46090</v>
      </c>
      <c r="M19" s="782">
        <v>10760</v>
      </c>
      <c r="N19" s="782" t="s">
        <v>897</v>
      </c>
      <c r="O19" s="785">
        <v>500632552</v>
      </c>
      <c r="P19" s="785" t="s">
        <v>535</v>
      </c>
      <c r="Q19" s="783"/>
      <c r="R19" s="786">
        <v>46152</v>
      </c>
      <c r="S19" s="786">
        <v>46192</v>
      </c>
      <c r="T19" s="787">
        <f t="shared" ref="T19:T29" si="2">R19-K19</f>
        <v>56</v>
      </c>
      <c r="U19" s="788" t="s">
        <v>26</v>
      </c>
      <c r="V19" s="789" t="s">
        <v>429</v>
      </c>
      <c r="W19" s="929">
        <v>1</v>
      </c>
      <c r="X19" s="768" t="s">
        <v>2496</v>
      </c>
      <c r="Y19"/>
    </row>
    <row r="20" spans="1:27" s="677" customFormat="1" ht="27.6" customHeight="1">
      <c r="A20" s="782">
        <v>18</v>
      </c>
      <c r="B20" s="783" t="s">
        <v>853</v>
      </c>
      <c r="C20" s="783" t="s">
        <v>652</v>
      </c>
      <c r="D20" s="783" t="s">
        <v>953</v>
      </c>
      <c r="E20" s="783" t="s">
        <v>648</v>
      </c>
      <c r="F20" s="782" t="s">
        <v>650</v>
      </c>
      <c r="G20" s="782" t="s">
        <v>911</v>
      </c>
      <c r="H20" s="782" t="s">
        <v>146</v>
      </c>
      <c r="I20" s="782">
        <f>105+112+84</f>
        <v>301</v>
      </c>
      <c r="J20" s="782">
        <f>105+112+84</f>
        <v>301</v>
      </c>
      <c r="K20" s="784">
        <v>46112</v>
      </c>
      <c r="L20" s="782" t="s">
        <v>429</v>
      </c>
      <c r="M20" s="782"/>
      <c r="N20" s="782" t="s">
        <v>898</v>
      </c>
      <c r="O20" s="785">
        <v>114006355</v>
      </c>
      <c r="P20" s="785" t="s">
        <v>535</v>
      </c>
      <c r="Q20" s="783"/>
      <c r="R20" s="786">
        <v>46160</v>
      </c>
      <c r="S20" s="786"/>
      <c r="T20" s="787">
        <f t="shared" si="2"/>
        <v>48</v>
      </c>
      <c r="U20" s="788" t="s">
        <v>26</v>
      </c>
      <c r="V20" s="789" t="s">
        <v>429</v>
      </c>
      <c r="W20" s="929">
        <v>0.4</v>
      </c>
      <c r="X20" s="768" t="s">
        <v>957</v>
      </c>
      <c r="Y20"/>
    </row>
    <row r="21" spans="1:27" s="677" customFormat="1" ht="27.6" customHeight="1">
      <c r="A21" s="782">
        <v>18.100000000000001</v>
      </c>
      <c r="B21" s="783" t="s">
        <v>853</v>
      </c>
      <c r="C21" s="783" t="s">
        <v>652</v>
      </c>
      <c r="D21" s="783" t="s">
        <v>954</v>
      </c>
      <c r="E21" s="783" t="s">
        <v>648</v>
      </c>
      <c r="F21" s="782" t="s">
        <v>650</v>
      </c>
      <c r="G21" s="782" t="s">
        <v>916</v>
      </c>
      <c r="H21" s="782" t="s">
        <v>146</v>
      </c>
      <c r="I21" s="782">
        <f>28+4</f>
        <v>32</v>
      </c>
      <c r="J21" s="782">
        <f>28+4</f>
        <v>32</v>
      </c>
      <c r="K21" s="784">
        <v>46112</v>
      </c>
      <c r="L21" s="782"/>
      <c r="M21" s="782"/>
      <c r="N21" s="782" t="s">
        <v>898</v>
      </c>
      <c r="O21" s="785">
        <v>114006355</v>
      </c>
      <c r="P21" s="785" t="s">
        <v>535</v>
      </c>
      <c r="Q21" s="783"/>
      <c r="R21" s="786">
        <v>46160</v>
      </c>
      <c r="S21" s="786"/>
      <c r="T21" s="787">
        <f t="shared" si="2"/>
        <v>48</v>
      </c>
      <c r="U21" s="788" t="s">
        <v>26</v>
      </c>
      <c r="V21" s="789"/>
      <c r="W21" s="929">
        <v>0.4</v>
      </c>
      <c r="X21" s="768" t="s">
        <v>957</v>
      </c>
      <c r="Y21"/>
    </row>
    <row r="22" spans="1:27" s="677" customFormat="1" ht="27.6" customHeight="1">
      <c r="A22" s="782">
        <v>18.2</v>
      </c>
      <c r="B22" s="783" t="s">
        <v>853</v>
      </c>
      <c r="C22" s="783" t="s">
        <v>652</v>
      </c>
      <c r="D22" s="783" t="s">
        <v>955</v>
      </c>
      <c r="E22" s="783" t="s">
        <v>648</v>
      </c>
      <c r="F22" s="782" t="s">
        <v>650</v>
      </c>
      <c r="G22" s="782" t="s">
        <v>927</v>
      </c>
      <c r="H22" s="782" t="s">
        <v>146</v>
      </c>
      <c r="I22" s="782">
        <f>8+6</f>
        <v>14</v>
      </c>
      <c r="J22" s="782">
        <f>8+6</f>
        <v>14</v>
      </c>
      <c r="K22" s="784">
        <v>46112</v>
      </c>
      <c r="L22" s="782"/>
      <c r="M22" s="782"/>
      <c r="N22" s="782" t="s">
        <v>898</v>
      </c>
      <c r="O22" s="785">
        <v>114006355</v>
      </c>
      <c r="P22" s="785" t="s">
        <v>535</v>
      </c>
      <c r="Q22" s="783"/>
      <c r="R22" s="786">
        <v>46160</v>
      </c>
      <c r="S22" s="786"/>
      <c r="T22" s="787">
        <f t="shared" si="2"/>
        <v>48</v>
      </c>
      <c r="U22" s="788" t="s">
        <v>26</v>
      </c>
      <c r="V22" s="789"/>
      <c r="W22" s="929">
        <v>0.4</v>
      </c>
      <c r="X22" s="768" t="s">
        <v>957</v>
      </c>
      <c r="Y22"/>
    </row>
    <row r="23" spans="1:27" s="677" customFormat="1" ht="27.6" customHeight="1">
      <c r="A23" s="782">
        <v>18.3</v>
      </c>
      <c r="B23" s="783" t="s">
        <v>853</v>
      </c>
      <c r="C23" s="783" t="s">
        <v>652</v>
      </c>
      <c r="D23" s="783" t="s">
        <v>956</v>
      </c>
      <c r="E23" s="783" t="s">
        <v>648</v>
      </c>
      <c r="F23" s="782" t="s">
        <v>650</v>
      </c>
      <c r="G23" s="782" t="s">
        <v>928</v>
      </c>
      <c r="H23" s="782" t="s">
        <v>146</v>
      </c>
      <c r="I23" s="782">
        <f>10+6+7</f>
        <v>23</v>
      </c>
      <c r="J23" s="782">
        <f>10+6+7</f>
        <v>23</v>
      </c>
      <c r="K23" s="784">
        <v>46112</v>
      </c>
      <c r="L23" s="782"/>
      <c r="M23" s="782"/>
      <c r="N23" s="782" t="s">
        <v>898</v>
      </c>
      <c r="O23" s="785">
        <v>114006355</v>
      </c>
      <c r="P23" s="785" t="s">
        <v>535</v>
      </c>
      <c r="Q23" s="783"/>
      <c r="R23" s="786">
        <v>46160</v>
      </c>
      <c r="S23" s="786"/>
      <c r="T23" s="787">
        <f t="shared" si="2"/>
        <v>48</v>
      </c>
      <c r="U23" s="788" t="s">
        <v>26</v>
      </c>
      <c r="V23" s="789"/>
      <c r="W23" s="929"/>
      <c r="X23" s="768"/>
      <c r="Y23"/>
    </row>
    <row r="24" spans="1:27" s="677" customFormat="1" ht="27.6" customHeight="1">
      <c r="A24" s="782">
        <v>19</v>
      </c>
      <c r="B24" s="783" t="s">
        <v>853</v>
      </c>
      <c r="C24" s="783" t="s">
        <v>653</v>
      </c>
      <c r="D24" s="783" t="s">
        <v>871</v>
      </c>
      <c r="E24" s="783" t="s">
        <v>631</v>
      </c>
      <c r="F24" s="782" t="s">
        <v>650</v>
      </c>
      <c r="G24" s="782" t="s">
        <v>919</v>
      </c>
      <c r="H24" s="782" t="s">
        <v>146</v>
      </c>
      <c r="I24" s="782">
        <v>321</v>
      </c>
      <c r="J24" s="782">
        <v>321</v>
      </c>
      <c r="K24" s="784">
        <v>46096</v>
      </c>
      <c r="L24" s="782" t="s">
        <v>429</v>
      </c>
      <c r="M24" s="782"/>
      <c r="N24" s="782" t="s">
        <v>958</v>
      </c>
      <c r="O24" s="785">
        <v>53431677</v>
      </c>
      <c r="P24" s="785" t="s">
        <v>535</v>
      </c>
      <c r="Q24" s="783"/>
      <c r="R24" s="786">
        <v>46190</v>
      </c>
      <c r="S24" s="786">
        <v>46208</v>
      </c>
      <c r="T24" s="787">
        <f t="shared" si="2"/>
        <v>94</v>
      </c>
      <c r="U24" s="788" t="s">
        <v>26</v>
      </c>
      <c r="V24" s="789" t="s">
        <v>429</v>
      </c>
      <c r="W24" s="929">
        <v>0.95</v>
      </c>
      <c r="X24" s="768" t="s">
        <v>957</v>
      </c>
      <c r="Y24"/>
    </row>
    <row r="25" spans="1:27" s="677" customFormat="1" ht="27.6" customHeight="1">
      <c r="A25" s="782">
        <v>20</v>
      </c>
      <c r="B25" s="783" t="s">
        <v>853</v>
      </c>
      <c r="C25" s="783" t="s">
        <v>654</v>
      </c>
      <c r="D25" s="783" t="s">
        <v>872</v>
      </c>
      <c r="E25" s="783" t="s">
        <v>631</v>
      </c>
      <c r="F25" s="782" t="s">
        <v>650</v>
      </c>
      <c r="G25" s="782" t="s">
        <v>920</v>
      </c>
      <c r="H25" s="782" t="s">
        <v>146</v>
      </c>
      <c r="I25" s="782">
        <v>250</v>
      </c>
      <c r="J25" s="782">
        <v>250</v>
      </c>
      <c r="K25" s="784">
        <v>46126</v>
      </c>
      <c r="L25" s="782" t="s">
        <v>429</v>
      </c>
      <c r="M25" s="782"/>
      <c r="N25" s="782" t="s">
        <v>899</v>
      </c>
      <c r="O25" s="785">
        <v>53431677</v>
      </c>
      <c r="P25" s="785" t="s">
        <v>535</v>
      </c>
      <c r="Q25" s="783"/>
      <c r="R25" s="786">
        <v>46194</v>
      </c>
      <c r="S25" s="786"/>
      <c r="T25" s="787">
        <f t="shared" si="2"/>
        <v>68</v>
      </c>
      <c r="U25" s="788" t="s">
        <v>26</v>
      </c>
      <c r="V25" s="789" t="s">
        <v>429</v>
      </c>
      <c r="W25" s="929">
        <v>0.8</v>
      </c>
      <c r="X25" s="768" t="s">
        <v>957</v>
      </c>
      <c r="Y25"/>
    </row>
    <row r="26" spans="1:27" s="677" customFormat="1" ht="27.6" customHeight="1">
      <c r="A26" s="782">
        <v>21</v>
      </c>
      <c r="B26" s="783" t="s">
        <v>853</v>
      </c>
      <c r="C26" s="783" t="s">
        <v>655</v>
      </c>
      <c r="D26" s="783" t="s">
        <v>873</v>
      </c>
      <c r="E26" s="783" t="s">
        <v>631</v>
      </c>
      <c r="F26" s="782" t="s">
        <v>650</v>
      </c>
      <c r="G26" s="782" t="s">
        <v>921</v>
      </c>
      <c r="H26" s="782" t="s">
        <v>146</v>
      </c>
      <c r="I26" s="782">
        <v>571</v>
      </c>
      <c r="J26" s="782">
        <v>571</v>
      </c>
      <c r="K26" s="784">
        <v>46140</v>
      </c>
      <c r="L26" s="782" t="s">
        <v>429</v>
      </c>
      <c r="M26" s="782"/>
      <c r="N26" s="782" t="s">
        <v>899</v>
      </c>
      <c r="O26" s="785">
        <v>53431677</v>
      </c>
      <c r="P26" s="785" t="s">
        <v>535</v>
      </c>
      <c r="Q26" s="783"/>
      <c r="R26" s="786">
        <v>46226</v>
      </c>
      <c r="S26" s="786">
        <v>46213</v>
      </c>
      <c r="T26" s="787">
        <f t="shared" si="2"/>
        <v>86</v>
      </c>
      <c r="U26" s="788" t="s">
        <v>26</v>
      </c>
      <c r="V26" s="789" t="s">
        <v>429</v>
      </c>
      <c r="W26" s="929">
        <v>0.45</v>
      </c>
      <c r="X26" s="768" t="s">
        <v>957</v>
      </c>
      <c r="Y26"/>
    </row>
    <row r="27" spans="1:27" s="677" customFormat="1" ht="27.6" customHeight="1">
      <c r="A27" s="782">
        <v>22</v>
      </c>
      <c r="B27" s="783" t="s">
        <v>853</v>
      </c>
      <c r="C27" s="783" t="s">
        <v>656</v>
      </c>
      <c r="D27" s="783" t="s">
        <v>874</v>
      </c>
      <c r="E27" s="783" t="s">
        <v>648</v>
      </c>
      <c r="F27" s="782" t="s">
        <v>650</v>
      </c>
      <c r="G27" s="782" t="s">
        <v>911</v>
      </c>
      <c r="H27" s="782" t="s">
        <v>146</v>
      </c>
      <c r="I27" s="782">
        <v>90</v>
      </c>
      <c r="J27" s="782">
        <v>90</v>
      </c>
      <c r="K27" s="784">
        <v>46154</v>
      </c>
      <c r="L27" s="784">
        <v>46089</v>
      </c>
      <c r="M27" s="782">
        <v>10699</v>
      </c>
      <c r="N27" s="782" t="s">
        <v>898</v>
      </c>
      <c r="O27" s="785">
        <v>114006355</v>
      </c>
      <c r="P27" s="785" t="s">
        <v>535</v>
      </c>
      <c r="Q27" s="783"/>
      <c r="R27" s="786">
        <v>46289</v>
      </c>
      <c r="S27" s="786"/>
      <c r="T27" s="787">
        <f t="shared" si="2"/>
        <v>135</v>
      </c>
      <c r="U27" s="788" t="s">
        <v>26</v>
      </c>
      <c r="V27" s="789" t="s">
        <v>429</v>
      </c>
      <c r="W27" s="929">
        <v>1</v>
      </c>
      <c r="X27" s="768" t="s">
        <v>2496</v>
      </c>
      <c r="Y27"/>
      <c r="Z27" s="679"/>
      <c r="AA27" s="679"/>
    </row>
    <row r="28" spans="1:27" s="677" customFormat="1" ht="27.6" customHeight="1">
      <c r="A28" s="782">
        <v>23</v>
      </c>
      <c r="B28" s="783" t="s">
        <v>853</v>
      </c>
      <c r="C28" s="783" t="s">
        <v>657</v>
      </c>
      <c r="D28" s="783" t="s">
        <v>875</v>
      </c>
      <c r="E28" s="783" t="s">
        <v>648</v>
      </c>
      <c r="F28" s="782" t="s">
        <v>650</v>
      </c>
      <c r="G28" s="782" t="s">
        <v>911</v>
      </c>
      <c r="H28" s="782" t="s">
        <v>146</v>
      </c>
      <c r="I28" s="782">
        <v>90</v>
      </c>
      <c r="J28" s="782">
        <v>90</v>
      </c>
      <c r="K28" s="784">
        <v>46154</v>
      </c>
      <c r="L28" s="782" t="s">
        <v>429</v>
      </c>
      <c r="M28" s="782"/>
      <c r="N28" s="782" t="s">
        <v>898</v>
      </c>
      <c r="O28" s="785">
        <v>114006355</v>
      </c>
      <c r="P28" s="785" t="s">
        <v>535</v>
      </c>
      <c r="Q28" s="783"/>
      <c r="R28" s="786">
        <v>46289</v>
      </c>
      <c r="S28" s="786"/>
      <c r="T28" s="787">
        <f t="shared" si="2"/>
        <v>135</v>
      </c>
      <c r="U28" s="788" t="s">
        <v>26</v>
      </c>
      <c r="V28" s="789" t="s">
        <v>429</v>
      </c>
      <c r="W28" s="929">
        <v>1</v>
      </c>
      <c r="X28" s="768" t="s">
        <v>2496</v>
      </c>
      <c r="Y28"/>
      <c r="Z28" s="679"/>
      <c r="AA28" s="679"/>
    </row>
    <row r="29" spans="1:27" s="677" customFormat="1" ht="27.6" customHeight="1">
      <c r="A29" s="782">
        <v>24</v>
      </c>
      <c r="B29" s="783" t="s">
        <v>853</v>
      </c>
      <c r="C29" s="783" t="s">
        <v>658</v>
      </c>
      <c r="D29" s="783" t="s">
        <v>876</v>
      </c>
      <c r="E29" s="783" t="s">
        <v>643</v>
      </c>
      <c r="F29" s="782" t="s">
        <v>650</v>
      </c>
      <c r="G29" s="782" t="s">
        <v>912</v>
      </c>
      <c r="H29" s="782" t="s">
        <v>714</v>
      </c>
      <c r="I29" s="782">
        <v>51500</v>
      </c>
      <c r="J29" s="782">
        <v>51500</v>
      </c>
      <c r="K29" s="784">
        <v>46079</v>
      </c>
      <c r="L29" s="782" t="s">
        <v>429</v>
      </c>
      <c r="M29" s="782"/>
      <c r="N29" s="782"/>
      <c r="O29" s="785"/>
      <c r="P29" s="785" t="s">
        <v>535</v>
      </c>
      <c r="Q29" s="783"/>
      <c r="R29" s="786">
        <v>46173</v>
      </c>
      <c r="S29" s="786"/>
      <c r="T29" s="1011">
        <f t="shared" si="2"/>
        <v>94</v>
      </c>
      <c r="U29" s="788" t="s">
        <v>900</v>
      </c>
      <c r="V29" s="1012" t="s">
        <v>429</v>
      </c>
      <c r="W29" s="1013">
        <v>0</v>
      </c>
      <c r="X29" s="768"/>
      <c r="Y29"/>
      <c r="Z29" s="679"/>
      <c r="AA29" s="679"/>
    </row>
    <row r="30" spans="1:27" s="677" customFormat="1" ht="27.6" customHeight="1">
      <c r="A30" s="782">
        <v>25</v>
      </c>
      <c r="B30" s="783" t="s">
        <v>853</v>
      </c>
      <c r="C30" s="783" t="s">
        <v>659</v>
      </c>
      <c r="D30" s="783" t="s">
        <v>877</v>
      </c>
      <c r="E30" s="783" t="s">
        <v>643</v>
      </c>
      <c r="F30" s="782" t="s">
        <v>650</v>
      </c>
      <c r="G30" s="782" t="s">
        <v>922</v>
      </c>
      <c r="H30" s="782" t="s">
        <v>714</v>
      </c>
      <c r="I30" s="782">
        <v>29700</v>
      </c>
      <c r="J30" s="782">
        <v>29700</v>
      </c>
      <c r="K30" s="784">
        <v>46098</v>
      </c>
      <c r="L30" s="782" t="s">
        <v>429</v>
      </c>
      <c r="M30" s="782"/>
      <c r="N30" s="782" t="s">
        <v>959</v>
      </c>
      <c r="O30" s="785"/>
      <c r="P30" s="785" t="s">
        <v>535</v>
      </c>
      <c r="Q30" s="783"/>
      <c r="R30" s="786">
        <v>46158</v>
      </c>
      <c r="S30" s="786"/>
      <c r="T30" s="787">
        <f t="shared" ref="T30:T34" si="3">R30-K30</f>
        <v>60</v>
      </c>
      <c r="U30" s="788" t="s">
        <v>26</v>
      </c>
      <c r="V30" s="789" t="s">
        <v>429</v>
      </c>
      <c r="W30" s="929">
        <v>0.84</v>
      </c>
      <c r="X30" s="768" t="s">
        <v>957</v>
      </c>
      <c r="Y30"/>
      <c r="Z30" s="679"/>
      <c r="AA30" s="679"/>
    </row>
    <row r="31" spans="1:27" s="677" customFormat="1" ht="27.6" customHeight="1">
      <c r="A31" s="782">
        <v>26</v>
      </c>
      <c r="B31" s="783" t="s">
        <v>853</v>
      </c>
      <c r="C31" s="783" t="s">
        <v>660</v>
      </c>
      <c r="D31" s="783" t="s">
        <v>878</v>
      </c>
      <c r="E31" s="783" t="s">
        <v>643</v>
      </c>
      <c r="F31" s="782" t="s">
        <v>650</v>
      </c>
      <c r="G31" s="782" t="s">
        <v>923</v>
      </c>
      <c r="H31" s="782" t="s">
        <v>146</v>
      </c>
      <c r="I31" s="782">
        <v>590</v>
      </c>
      <c r="J31" s="782">
        <v>590</v>
      </c>
      <c r="K31" s="784">
        <v>46114</v>
      </c>
      <c r="L31" s="782" t="s">
        <v>429</v>
      </c>
      <c r="M31" s="782"/>
      <c r="N31" s="782" t="s">
        <v>960</v>
      </c>
      <c r="O31" s="785"/>
      <c r="P31" s="785" t="s">
        <v>535</v>
      </c>
      <c r="Q31" s="783"/>
      <c r="R31" s="786">
        <v>46183</v>
      </c>
      <c r="S31" s="786"/>
      <c r="T31" s="787">
        <f t="shared" si="3"/>
        <v>69</v>
      </c>
      <c r="U31" s="788" t="s">
        <v>26</v>
      </c>
      <c r="V31" s="789" t="s">
        <v>429</v>
      </c>
      <c r="W31" s="929">
        <v>0.1</v>
      </c>
      <c r="X31" s="768" t="s">
        <v>2777</v>
      </c>
      <c r="Y31"/>
      <c r="Z31" s="679"/>
      <c r="AA31" s="679"/>
    </row>
    <row r="32" spans="1:27" s="677" customFormat="1" ht="27.6" customHeight="1">
      <c r="A32" s="782">
        <v>27</v>
      </c>
      <c r="B32" s="783" t="s">
        <v>853</v>
      </c>
      <c r="C32" s="783" t="s">
        <v>661</v>
      </c>
      <c r="D32" s="783" t="s">
        <v>879</v>
      </c>
      <c r="E32" s="783" t="s">
        <v>643</v>
      </c>
      <c r="F32" s="782" t="s">
        <v>650</v>
      </c>
      <c r="G32" s="782" t="s">
        <v>923</v>
      </c>
      <c r="H32" s="782" t="s">
        <v>146</v>
      </c>
      <c r="I32" s="782">
        <v>678</v>
      </c>
      <c r="J32" s="782">
        <v>678</v>
      </c>
      <c r="K32" s="784">
        <v>46128</v>
      </c>
      <c r="L32" s="782" t="s">
        <v>429</v>
      </c>
      <c r="M32" s="782"/>
      <c r="N32" s="782" t="s">
        <v>960</v>
      </c>
      <c r="O32" s="785"/>
      <c r="P32" s="785" t="s">
        <v>535</v>
      </c>
      <c r="Q32" s="783"/>
      <c r="R32" s="786">
        <v>46197</v>
      </c>
      <c r="S32" s="786"/>
      <c r="T32" s="787">
        <f t="shared" si="3"/>
        <v>69</v>
      </c>
      <c r="U32" s="788" t="s">
        <v>26</v>
      </c>
      <c r="V32" s="789" t="s">
        <v>429</v>
      </c>
      <c r="W32" s="929" t="s">
        <v>429</v>
      </c>
      <c r="X32" s="768"/>
      <c r="Y32"/>
      <c r="Z32" s="679"/>
      <c r="AA32" s="679"/>
    </row>
    <row r="33" spans="1:27" s="678" customFormat="1" ht="27.6" customHeight="1">
      <c r="A33" s="782">
        <v>28</v>
      </c>
      <c r="B33" s="783" t="s">
        <v>853</v>
      </c>
      <c r="C33" s="783" t="s">
        <v>662</v>
      </c>
      <c r="D33" s="783" t="s">
        <v>880</v>
      </c>
      <c r="E33" s="783" t="s">
        <v>643</v>
      </c>
      <c r="F33" s="782" t="s">
        <v>650</v>
      </c>
      <c r="G33" s="782" t="s">
        <v>924</v>
      </c>
      <c r="H33" s="782" t="s">
        <v>146</v>
      </c>
      <c r="I33" s="782">
        <v>95</v>
      </c>
      <c r="J33" s="782"/>
      <c r="K33" s="784">
        <v>46142</v>
      </c>
      <c r="L33" s="782" t="s">
        <v>429</v>
      </c>
      <c r="M33" s="782"/>
      <c r="N33" s="782" t="s">
        <v>429</v>
      </c>
      <c r="O33" s="785"/>
      <c r="P33" s="785" t="s">
        <v>535</v>
      </c>
      <c r="Q33" s="783"/>
      <c r="R33" s="786">
        <v>46211</v>
      </c>
      <c r="S33" s="786"/>
      <c r="T33" s="787">
        <f t="shared" si="3"/>
        <v>69</v>
      </c>
      <c r="U33" s="788" t="s">
        <v>26</v>
      </c>
      <c r="V33" s="789" t="s">
        <v>429</v>
      </c>
      <c r="W33" s="929">
        <v>1</v>
      </c>
      <c r="X33" s="768" t="s">
        <v>2496</v>
      </c>
      <c r="Y33"/>
      <c r="Z33" s="679"/>
      <c r="AA33" s="679"/>
    </row>
    <row r="34" spans="1:27" s="678" customFormat="1" ht="27.6" customHeight="1">
      <c r="A34" s="782">
        <v>29</v>
      </c>
      <c r="B34" s="783" t="s">
        <v>853</v>
      </c>
      <c r="C34" s="783" t="s">
        <v>663</v>
      </c>
      <c r="D34" s="783" t="s">
        <v>881</v>
      </c>
      <c r="E34" s="783" t="s">
        <v>643</v>
      </c>
      <c r="F34" s="782" t="s">
        <v>650</v>
      </c>
      <c r="G34" s="782" t="s">
        <v>925</v>
      </c>
      <c r="H34" s="782" t="s">
        <v>146</v>
      </c>
      <c r="I34" s="782">
        <v>122</v>
      </c>
      <c r="J34" s="782"/>
      <c r="K34" s="784">
        <v>46175</v>
      </c>
      <c r="L34" s="782" t="s">
        <v>429</v>
      </c>
      <c r="M34" s="782"/>
      <c r="N34" s="782" t="s">
        <v>429</v>
      </c>
      <c r="O34" s="785"/>
      <c r="P34" s="785" t="s">
        <v>535</v>
      </c>
      <c r="Q34" s="783"/>
      <c r="R34" s="786">
        <v>46195</v>
      </c>
      <c r="S34" s="786"/>
      <c r="T34" s="787">
        <f t="shared" si="3"/>
        <v>20</v>
      </c>
      <c r="U34" s="788" t="s">
        <v>26</v>
      </c>
      <c r="V34" s="789" t="s">
        <v>429</v>
      </c>
      <c r="W34" s="929" t="s">
        <v>429</v>
      </c>
      <c r="X34" s="768"/>
      <c r="Y34"/>
      <c r="Z34" s="679"/>
      <c r="AA34" s="679"/>
    </row>
    <row r="35" spans="1:27" s="678" customFormat="1" ht="27.6" customHeight="1">
      <c r="A35" s="782">
        <v>30</v>
      </c>
      <c r="B35" s="783" t="s">
        <v>853</v>
      </c>
      <c r="C35" s="783" t="s">
        <v>664</v>
      </c>
      <c r="D35" s="783" t="s">
        <v>882</v>
      </c>
      <c r="E35" s="783" t="s">
        <v>643</v>
      </c>
      <c r="F35" s="782" t="s">
        <v>650</v>
      </c>
      <c r="G35" s="782" t="s">
        <v>910</v>
      </c>
      <c r="H35" s="782" t="s">
        <v>146</v>
      </c>
      <c r="I35" s="782">
        <v>5</v>
      </c>
      <c r="J35" s="782"/>
      <c r="K35" s="784">
        <v>46203</v>
      </c>
      <c r="L35" s="782" t="s">
        <v>429</v>
      </c>
      <c r="M35" s="782"/>
      <c r="N35" s="782"/>
      <c r="O35" s="785"/>
      <c r="P35" s="785" t="s">
        <v>535</v>
      </c>
      <c r="Q35" s="783"/>
      <c r="R35" s="786">
        <v>46211</v>
      </c>
      <c r="S35" s="786"/>
      <c r="T35" s="787">
        <v>18</v>
      </c>
      <c r="U35" s="788" t="s">
        <v>26</v>
      </c>
      <c r="V35" s="789" t="s">
        <v>429</v>
      </c>
      <c r="W35" s="929">
        <v>1</v>
      </c>
      <c r="X35" s="768" t="s">
        <v>2496</v>
      </c>
      <c r="Y35"/>
      <c r="Z35" s="679"/>
      <c r="AA35" s="679"/>
    </row>
    <row r="36" spans="1:27" s="678" customFormat="1" ht="27.6" customHeight="1">
      <c r="A36" s="782">
        <v>31</v>
      </c>
      <c r="B36" s="783" t="s">
        <v>853</v>
      </c>
      <c r="C36" s="783" t="s">
        <v>665</v>
      </c>
      <c r="D36" s="783" t="s">
        <v>883</v>
      </c>
      <c r="E36" s="783" t="s">
        <v>643</v>
      </c>
      <c r="F36" s="782" t="s">
        <v>650</v>
      </c>
      <c r="G36" s="782" t="s">
        <v>910</v>
      </c>
      <c r="H36" s="782" t="s">
        <v>146</v>
      </c>
      <c r="I36" s="782">
        <v>5</v>
      </c>
      <c r="J36" s="782">
        <v>5</v>
      </c>
      <c r="K36" s="784">
        <v>46205</v>
      </c>
      <c r="L36" s="782" t="s">
        <v>429</v>
      </c>
      <c r="M36" s="782"/>
      <c r="N36" s="782"/>
      <c r="O36" s="785"/>
      <c r="P36" s="785" t="s">
        <v>535</v>
      </c>
      <c r="Q36" s="783"/>
      <c r="R36" s="786">
        <v>46238</v>
      </c>
      <c r="S36" s="786"/>
      <c r="T36" s="787">
        <f t="shared" ref="T36:T41" si="4">R36-K36</f>
        <v>33</v>
      </c>
      <c r="U36" s="788" t="s">
        <v>900</v>
      </c>
      <c r="V36" s="789" t="s">
        <v>429</v>
      </c>
      <c r="W36" s="929" t="s">
        <v>429</v>
      </c>
      <c r="X36" s="768"/>
      <c r="Y36"/>
    </row>
    <row r="37" spans="1:27" s="678" customFormat="1" ht="27.6" customHeight="1">
      <c r="A37" s="782">
        <v>32</v>
      </c>
      <c r="B37" s="783" t="s">
        <v>853</v>
      </c>
      <c r="C37" s="783" t="s">
        <v>666</v>
      </c>
      <c r="D37" s="783" t="s">
        <v>884</v>
      </c>
      <c r="E37" s="783" t="s">
        <v>643</v>
      </c>
      <c r="F37" s="782" t="s">
        <v>650</v>
      </c>
      <c r="G37" s="782" t="s">
        <v>926</v>
      </c>
      <c r="H37" s="782" t="s">
        <v>146</v>
      </c>
      <c r="I37" s="782">
        <v>5</v>
      </c>
      <c r="J37" s="782">
        <v>5</v>
      </c>
      <c r="K37" s="784">
        <v>46219</v>
      </c>
      <c r="L37" s="782" t="s">
        <v>429</v>
      </c>
      <c r="M37" s="782"/>
      <c r="N37" s="782" t="s">
        <v>961</v>
      </c>
      <c r="O37" s="785"/>
      <c r="P37" s="785" t="s">
        <v>535</v>
      </c>
      <c r="Q37" s="783"/>
      <c r="R37" s="786">
        <v>46239</v>
      </c>
      <c r="S37" s="786"/>
      <c r="T37" s="787">
        <f t="shared" si="4"/>
        <v>20</v>
      </c>
      <c r="U37" s="788" t="s">
        <v>26</v>
      </c>
      <c r="V37" s="789" t="s">
        <v>429</v>
      </c>
      <c r="W37" s="929" t="s">
        <v>429</v>
      </c>
      <c r="X37" s="768"/>
      <c r="Y37"/>
    </row>
    <row r="38" spans="1:27" s="678" customFormat="1" ht="27.6" customHeight="1">
      <c r="A38" s="782">
        <v>33</v>
      </c>
      <c r="B38" s="783" t="s">
        <v>853</v>
      </c>
      <c r="C38" s="783" t="s">
        <v>667</v>
      </c>
      <c r="D38" s="783" t="s">
        <v>885</v>
      </c>
      <c r="E38" s="783" t="s">
        <v>643</v>
      </c>
      <c r="F38" s="782" t="s">
        <v>650</v>
      </c>
      <c r="G38" s="782" t="s">
        <v>926</v>
      </c>
      <c r="H38" s="782" t="s">
        <v>146</v>
      </c>
      <c r="I38" s="782">
        <v>5</v>
      </c>
      <c r="J38" s="782"/>
      <c r="K38" s="784">
        <v>46219</v>
      </c>
      <c r="L38" s="782" t="s">
        <v>429</v>
      </c>
      <c r="M38" s="782"/>
      <c r="N38" s="782"/>
      <c r="O38" s="785"/>
      <c r="P38" s="785" t="s">
        <v>535</v>
      </c>
      <c r="Q38" s="783"/>
      <c r="R38" s="786">
        <v>46266</v>
      </c>
      <c r="S38" s="786"/>
      <c r="T38" s="787">
        <f t="shared" si="4"/>
        <v>47</v>
      </c>
      <c r="U38" s="788" t="s">
        <v>900</v>
      </c>
      <c r="V38" s="789" t="s">
        <v>429</v>
      </c>
      <c r="W38" s="929" t="s">
        <v>429</v>
      </c>
      <c r="X38" s="768"/>
      <c r="Y38"/>
    </row>
    <row r="39" spans="1:27" ht="27.6" customHeight="1">
      <c r="A39" s="782">
        <v>34</v>
      </c>
      <c r="B39" s="783" t="s">
        <v>853</v>
      </c>
      <c r="C39" s="783" t="s">
        <v>668</v>
      </c>
      <c r="D39" s="783" t="s">
        <v>886</v>
      </c>
      <c r="E39" s="783" t="s">
        <v>643</v>
      </c>
      <c r="F39" s="782" t="s">
        <v>650</v>
      </c>
      <c r="G39" s="782" t="s">
        <v>926</v>
      </c>
      <c r="H39" s="782" t="s">
        <v>146</v>
      </c>
      <c r="I39" s="782">
        <v>5</v>
      </c>
      <c r="J39" s="782"/>
      <c r="K39" s="784">
        <v>46219</v>
      </c>
      <c r="L39" s="782" t="s">
        <v>429</v>
      </c>
      <c r="M39" s="782"/>
      <c r="N39" s="782"/>
      <c r="O39" s="785"/>
      <c r="P39" s="785" t="s">
        <v>535</v>
      </c>
      <c r="Q39" s="783"/>
      <c r="R39" s="786">
        <v>46284</v>
      </c>
      <c r="S39" s="786">
        <v>46184</v>
      </c>
      <c r="T39" s="787">
        <f t="shared" si="4"/>
        <v>65</v>
      </c>
      <c r="U39" s="788" t="s">
        <v>26</v>
      </c>
      <c r="V39" s="789" t="s">
        <v>429</v>
      </c>
      <c r="W39" s="929" t="s">
        <v>429</v>
      </c>
      <c r="X39" s="768"/>
    </row>
    <row r="40" spans="1:27" ht="27.6" customHeight="1">
      <c r="A40" s="782">
        <v>35</v>
      </c>
      <c r="B40" s="783" t="s">
        <v>853</v>
      </c>
      <c r="C40" s="783" t="s">
        <v>669</v>
      </c>
      <c r="D40" s="783" t="s">
        <v>887</v>
      </c>
      <c r="E40" s="783" t="s">
        <v>643</v>
      </c>
      <c r="F40" s="782" t="s">
        <v>650</v>
      </c>
      <c r="G40" s="782" t="s">
        <v>916</v>
      </c>
      <c r="H40" s="782" t="s">
        <v>146</v>
      </c>
      <c r="I40" s="782">
        <v>35</v>
      </c>
      <c r="J40" s="782"/>
      <c r="K40" s="784">
        <v>46233</v>
      </c>
      <c r="L40" s="782" t="s">
        <v>429</v>
      </c>
      <c r="M40" s="782"/>
      <c r="N40" s="782" t="s">
        <v>429</v>
      </c>
      <c r="O40" s="785"/>
      <c r="P40" s="785" t="s">
        <v>535</v>
      </c>
      <c r="Q40" s="783"/>
      <c r="R40" s="786">
        <v>46282</v>
      </c>
      <c r="S40" s="786"/>
      <c r="T40" s="787">
        <f t="shared" si="4"/>
        <v>49</v>
      </c>
      <c r="U40" s="788" t="s">
        <v>26</v>
      </c>
      <c r="V40" s="789" t="s">
        <v>429</v>
      </c>
      <c r="W40" s="929" t="s">
        <v>429</v>
      </c>
      <c r="X40" s="768"/>
    </row>
    <row r="41" spans="1:27" ht="27.6" customHeight="1">
      <c r="A41" s="782">
        <v>36</v>
      </c>
      <c r="B41" s="783" t="s">
        <v>853</v>
      </c>
      <c r="C41" s="783" t="s">
        <v>670</v>
      </c>
      <c r="D41" s="783" t="s">
        <v>888</v>
      </c>
      <c r="E41" s="783" t="s">
        <v>643</v>
      </c>
      <c r="F41" s="782" t="s">
        <v>650</v>
      </c>
      <c r="G41" s="782" t="s">
        <v>916</v>
      </c>
      <c r="H41" s="782" t="s">
        <v>714</v>
      </c>
      <c r="I41" s="782">
        <v>7500</v>
      </c>
      <c r="J41" s="782"/>
      <c r="K41" s="784">
        <v>46240</v>
      </c>
      <c r="L41" s="782" t="s">
        <v>429</v>
      </c>
      <c r="M41" s="782"/>
      <c r="N41" s="782" t="s">
        <v>429</v>
      </c>
      <c r="O41" s="785"/>
      <c r="P41" s="785" t="s">
        <v>535</v>
      </c>
      <c r="Q41" s="783"/>
      <c r="R41" s="786">
        <v>46282</v>
      </c>
      <c r="S41" s="786"/>
      <c r="T41" s="787">
        <f t="shared" si="4"/>
        <v>42</v>
      </c>
      <c r="U41" s="788" t="s">
        <v>26</v>
      </c>
      <c r="V41" s="789" t="s">
        <v>429</v>
      </c>
      <c r="W41" s="929" t="s">
        <v>429</v>
      </c>
      <c r="X41" s="768"/>
    </row>
    <row r="42" spans="1:27" ht="27.6" customHeight="1">
      <c r="A42" s="782">
        <v>37</v>
      </c>
      <c r="B42" s="783" t="s">
        <v>853</v>
      </c>
      <c r="C42" s="783" t="s">
        <v>671</v>
      </c>
      <c r="D42" s="783" t="s">
        <v>889</v>
      </c>
      <c r="E42" s="783" t="s">
        <v>643</v>
      </c>
      <c r="F42" s="782" t="s">
        <v>650</v>
      </c>
      <c r="G42" s="782" t="s">
        <v>916</v>
      </c>
      <c r="H42" s="782" t="s">
        <v>146</v>
      </c>
      <c r="I42" s="782">
        <v>195</v>
      </c>
      <c r="J42" s="782"/>
      <c r="K42" s="784">
        <v>46240</v>
      </c>
      <c r="L42" s="782" t="s">
        <v>429</v>
      </c>
      <c r="M42" s="782"/>
      <c r="N42" s="782" t="s">
        <v>429</v>
      </c>
      <c r="O42" s="785"/>
      <c r="P42" s="785" t="s">
        <v>535</v>
      </c>
      <c r="Q42" s="783"/>
      <c r="R42" s="786">
        <v>46235</v>
      </c>
      <c r="S42" s="786"/>
      <c r="T42" s="787">
        <v>25</v>
      </c>
      <c r="U42" s="788" t="s">
        <v>26</v>
      </c>
      <c r="V42" s="789" t="s">
        <v>429</v>
      </c>
      <c r="W42" s="929" t="s">
        <v>429</v>
      </c>
      <c r="X42" s="768"/>
    </row>
    <row r="43" spans="1:27" ht="27.6" customHeight="1">
      <c r="A43" s="782">
        <v>38</v>
      </c>
      <c r="B43" s="783" t="s">
        <v>853</v>
      </c>
      <c r="C43" s="783" t="s">
        <v>672</v>
      </c>
      <c r="D43" s="783" t="s">
        <v>890</v>
      </c>
      <c r="E43" s="783" t="s">
        <v>643</v>
      </c>
      <c r="F43" s="782" t="s">
        <v>650</v>
      </c>
      <c r="G43" s="782" t="s">
        <v>927</v>
      </c>
      <c r="H43" s="782" t="s">
        <v>146</v>
      </c>
      <c r="I43" s="782">
        <v>3</v>
      </c>
      <c r="J43" s="782"/>
      <c r="K43" s="784">
        <v>46254</v>
      </c>
      <c r="L43" s="782" t="s">
        <v>429</v>
      </c>
      <c r="M43" s="782"/>
      <c r="N43" s="782" t="s">
        <v>429</v>
      </c>
      <c r="O43" s="785"/>
      <c r="P43" s="785" t="s">
        <v>535</v>
      </c>
      <c r="Q43" s="783"/>
      <c r="R43" s="786">
        <v>46284</v>
      </c>
      <c r="S43" s="786"/>
      <c r="T43" s="787">
        <f>R43-K43</f>
        <v>30</v>
      </c>
      <c r="U43" s="788" t="s">
        <v>26</v>
      </c>
      <c r="V43" s="789" t="s">
        <v>429</v>
      </c>
      <c r="W43" s="929" t="s">
        <v>429</v>
      </c>
      <c r="X43" s="768"/>
    </row>
    <row r="44" spans="1:27" ht="27.6" customHeight="1">
      <c r="A44" s="782">
        <v>39</v>
      </c>
      <c r="B44" s="783" t="s">
        <v>853</v>
      </c>
      <c r="C44" s="783" t="s">
        <v>673</v>
      </c>
      <c r="D44" s="783" t="s">
        <v>891</v>
      </c>
      <c r="E44" s="783" t="s">
        <v>643</v>
      </c>
      <c r="F44" s="782" t="s">
        <v>650</v>
      </c>
      <c r="G44" s="782" t="s">
        <v>928</v>
      </c>
      <c r="H44" s="782" t="s">
        <v>146</v>
      </c>
      <c r="I44" s="782">
        <v>6</v>
      </c>
      <c r="J44" s="782"/>
      <c r="K44" s="784">
        <v>46268</v>
      </c>
      <c r="L44" s="782" t="s">
        <v>429</v>
      </c>
      <c r="M44" s="782"/>
      <c r="N44" s="782" t="s">
        <v>429</v>
      </c>
      <c r="O44" s="785"/>
      <c r="P44" s="785" t="s">
        <v>535</v>
      </c>
      <c r="Q44" s="783"/>
      <c r="R44" s="786">
        <v>46296</v>
      </c>
      <c r="S44" s="786"/>
      <c r="T44" s="787">
        <f>R44-K44</f>
        <v>28</v>
      </c>
      <c r="U44" s="788" t="s">
        <v>26</v>
      </c>
      <c r="V44" s="789" t="s">
        <v>429</v>
      </c>
      <c r="W44" s="929" t="s">
        <v>429</v>
      </c>
      <c r="X44" s="768"/>
    </row>
    <row r="45" spans="1:27" ht="27.6" customHeight="1">
      <c r="A45" s="782">
        <v>40</v>
      </c>
      <c r="B45" s="783" t="s">
        <v>853</v>
      </c>
      <c r="C45" s="783" t="s">
        <v>674</v>
      </c>
      <c r="D45" s="783" t="s">
        <v>892</v>
      </c>
      <c r="E45" s="783" t="s">
        <v>643</v>
      </c>
      <c r="F45" s="790" t="s">
        <v>650</v>
      </c>
      <c r="G45" s="782" t="s">
        <v>929</v>
      </c>
      <c r="H45" s="782" t="s">
        <v>146</v>
      </c>
      <c r="I45" s="782">
        <v>6</v>
      </c>
      <c r="J45" s="782"/>
      <c r="K45" s="784">
        <v>46282</v>
      </c>
      <c r="L45" s="782" t="s">
        <v>429</v>
      </c>
      <c r="M45" s="782"/>
      <c r="N45" s="782" t="s">
        <v>429</v>
      </c>
      <c r="O45" s="785"/>
      <c r="P45" s="785" t="s">
        <v>535</v>
      </c>
      <c r="Q45" s="783"/>
      <c r="R45" s="786">
        <v>46303</v>
      </c>
      <c r="S45" s="786"/>
      <c r="T45" s="787">
        <f>R45-K45</f>
        <v>21</v>
      </c>
      <c r="U45" s="788" t="s">
        <v>26</v>
      </c>
      <c r="V45" s="789" t="s">
        <v>429</v>
      </c>
      <c r="W45" s="929" t="s">
        <v>429</v>
      </c>
      <c r="X45" s="768"/>
    </row>
    <row r="46" spans="1:27" ht="27.6" customHeight="1">
      <c r="A46" s="782">
        <v>41</v>
      </c>
      <c r="B46" s="783" t="s">
        <v>853</v>
      </c>
      <c r="C46" s="783" t="s">
        <v>675</v>
      </c>
      <c r="D46" s="783" t="s">
        <v>893</v>
      </c>
      <c r="E46" s="783" t="s">
        <v>643</v>
      </c>
      <c r="F46" s="782" t="s">
        <v>650</v>
      </c>
      <c r="G46" s="782" t="s">
        <v>930</v>
      </c>
      <c r="H46" s="782" t="s">
        <v>146</v>
      </c>
      <c r="I46" s="782">
        <v>27</v>
      </c>
      <c r="J46" s="782"/>
      <c r="K46" s="784">
        <v>46299</v>
      </c>
      <c r="L46" s="782" t="s">
        <v>429</v>
      </c>
      <c r="M46" s="782"/>
      <c r="N46" s="782" t="s">
        <v>429</v>
      </c>
      <c r="O46" s="785"/>
      <c r="P46" s="785" t="s">
        <v>535</v>
      </c>
      <c r="Q46" s="783"/>
      <c r="R46" s="786">
        <v>46298</v>
      </c>
      <c r="S46" s="786"/>
      <c r="T46" s="787">
        <v>19</v>
      </c>
      <c r="U46" s="788" t="s">
        <v>26</v>
      </c>
      <c r="V46" s="789" t="s">
        <v>429</v>
      </c>
      <c r="W46" s="929" t="s">
        <v>429</v>
      </c>
      <c r="X46" s="768"/>
    </row>
    <row r="47" spans="1:27" ht="27.6" customHeight="1">
      <c r="A47" s="782">
        <v>42</v>
      </c>
      <c r="B47" s="783" t="s">
        <v>853</v>
      </c>
      <c r="C47" s="783" t="s">
        <v>676</v>
      </c>
      <c r="D47" s="783" t="s">
        <v>894</v>
      </c>
      <c r="E47" s="783" t="s">
        <v>643</v>
      </c>
      <c r="F47" s="782" t="s">
        <v>650</v>
      </c>
      <c r="G47" s="782" t="s">
        <v>931</v>
      </c>
      <c r="H47" s="782" t="s">
        <v>146</v>
      </c>
      <c r="I47" s="782">
        <v>27</v>
      </c>
      <c r="J47" s="782"/>
      <c r="K47" s="784">
        <v>46299</v>
      </c>
      <c r="L47" s="782" t="s">
        <v>429</v>
      </c>
      <c r="M47" s="782"/>
      <c r="N47" s="782" t="s">
        <v>429</v>
      </c>
      <c r="O47" s="785"/>
      <c r="P47" s="785" t="s">
        <v>535</v>
      </c>
      <c r="Q47" s="783"/>
      <c r="R47" s="786">
        <v>46317</v>
      </c>
      <c r="S47" s="786"/>
      <c r="T47" s="787">
        <f>R47-K47</f>
        <v>18</v>
      </c>
      <c r="U47" s="788" t="s">
        <v>26</v>
      </c>
      <c r="V47" s="789" t="s">
        <v>429</v>
      </c>
      <c r="W47" s="929" t="s">
        <v>429</v>
      </c>
      <c r="X47" s="768"/>
    </row>
    <row r="48" spans="1:27" ht="27.6" customHeight="1">
      <c r="A48" s="782">
        <v>43</v>
      </c>
      <c r="B48" s="783" t="s">
        <v>853</v>
      </c>
      <c r="C48" s="783" t="s">
        <v>677</v>
      </c>
      <c r="D48" s="783" t="s">
        <v>895</v>
      </c>
      <c r="E48" s="783" t="s">
        <v>643</v>
      </c>
      <c r="F48" s="782" t="s">
        <v>650</v>
      </c>
      <c r="G48" s="782" t="s">
        <v>916</v>
      </c>
      <c r="H48" s="782" t="s">
        <v>146</v>
      </c>
      <c r="I48" s="782">
        <v>1</v>
      </c>
      <c r="J48" s="782"/>
      <c r="K48" s="784">
        <v>46313</v>
      </c>
      <c r="L48" s="782" t="s">
        <v>429</v>
      </c>
      <c r="M48" s="782"/>
      <c r="N48" s="782" t="s">
        <v>429</v>
      </c>
      <c r="O48" s="785"/>
      <c r="P48" s="785" t="s">
        <v>535</v>
      </c>
      <c r="Q48" s="783"/>
      <c r="R48" s="786">
        <v>46331</v>
      </c>
      <c r="S48" s="786"/>
      <c r="T48" s="787">
        <f>R48-K48</f>
        <v>18</v>
      </c>
      <c r="U48" s="788" t="s">
        <v>26</v>
      </c>
      <c r="V48" s="789" t="s">
        <v>429</v>
      </c>
      <c r="W48" s="929" t="s">
        <v>429</v>
      </c>
      <c r="X48" s="768"/>
    </row>
    <row r="49" spans="1:24" ht="27.6" customHeight="1">
      <c r="A49" s="782">
        <v>44</v>
      </c>
      <c r="B49" s="783" t="s">
        <v>853</v>
      </c>
      <c r="C49" s="783" t="s">
        <v>678</v>
      </c>
      <c r="D49" s="783" t="s">
        <v>896</v>
      </c>
      <c r="E49" s="783" t="s">
        <v>643</v>
      </c>
      <c r="F49" s="782" t="s">
        <v>650</v>
      </c>
      <c r="G49" s="782" t="s">
        <v>911</v>
      </c>
      <c r="H49" s="782" t="s">
        <v>146</v>
      </c>
      <c r="I49" s="782">
        <v>2</v>
      </c>
      <c r="J49" s="782"/>
      <c r="K49" s="784">
        <v>46327</v>
      </c>
      <c r="L49" s="782"/>
      <c r="M49" s="782"/>
      <c r="N49" s="782" t="s">
        <v>429</v>
      </c>
      <c r="O49" s="785"/>
      <c r="P49" s="785" t="s">
        <v>535</v>
      </c>
      <c r="Q49" s="783"/>
      <c r="R49" s="786">
        <v>46347</v>
      </c>
      <c r="S49" s="786"/>
      <c r="T49" s="787">
        <f>R49-K49</f>
        <v>20</v>
      </c>
      <c r="U49" s="788" t="s">
        <v>26</v>
      </c>
      <c r="V49" s="789" t="s">
        <v>429</v>
      </c>
      <c r="W49" s="929" t="s">
        <v>429</v>
      </c>
      <c r="X49" s="768"/>
    </row>
    <row r="50" spans="1:24" ht="24.6" customHeight="1">
      <c r="A50" s="758"/>
      <c r="B50" s="759"/>
      <c r="C50" s="760"/>
      <c r="D50" s="761"/>
      <c r="E50" s="762"/>
      <c r="F50" s="763"/>
      <c r="G50" s="764"/>
      <c r="H50" s="759"/>
      <c r="I50" s="759"/>
      <c r="J50" s="759"/>
      <c r="K50" s="765"/>
      <c r="L50" s="765"/>
      <c r="M50" s="764"/>
      <c r="N50" s="764"/>
      <c r="O50" s="764"/>
      <c r="P50" s="766"/>
      <c r="Q50" s="765"/>
      <c r="R50" s="765"/>
      <c r="S50" s="765"/>
      <c r="T50" s="759"/>
      <c r="U50" s="767"/>
      <c r="V50" s="759"/>
      <c r="W50" s="931"/>
      <c r="X50" s="768"/>
    </row>
    <row r="64362" spans="18:18" ht="18" customHeight="1">
      <c r="R64362" s="693" t="e">
        <f>+#REF!+25</f>
        <v>#REF!</v>
      </c>
    </row>
    <row r="1048537" spans="1:1" ht="18" customHeight="1">
      <c r="A1048537" s="685" t="s">
        <v>72</v>
      </c>
    </row>
  </sheetData>
  <autoFilter ref="A2:WWC50" xr:uid="{00000000-0009-0000-0000-000018000000}"/>
  <mergeCells count="1">
    <mergeCell ref="A1:V1"/>
  </mergeCells>
  <phoneticPr fontId="106" type="noConversion"/>
  <dataValidations count="5">
    <dataValidation allowBlank="1" showInputMessage="1" prompt="As per P6 Schedule or in very rare case Expert Judgement" sqref="Q2" xr:uid="{00000000-0002-0000-1800-000000000000}"/>
    <dataValidation allowBlank="1" showInputMessage="1" prompt="Expected Date of Arrival" sqref="R2" xr:uid="{00000000-0002-0000-1800-000001000000}"/>
    <dataValidation allowBlank="1" showInputMessage="1" showErrorMessage="1" prompt="Actual Date Arrived" sqref="S2" xr:uid="{00000000-0002-0000-1800-000002000000}"/>
    <dataValidation allowBlank="1" prompt="UPDATED BY KHATEEB MUHAMMAD MUHYIDDEEN" sqref="WCF983056:WCG983058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S65552:S65554 JO65552:JO65554 TK65552:TK65554 ADG65552:ADG65554 ANC65552:ANC65554 AWY65552:AWY65554 BGU65552:BGU65554 BQQ65552:BQQ65554 CAM65552:CAM65554 CKI65552:CKI65554 CUE65552:CUE65554 DEA65552:DEA65554 DNW65552:DNW65554 DXS65552:DXS65554 EHO65552:EHO65554 ERK65552:ERK65554 FBG65552:FBG65554 FLC65552:FLC65554 FUY65552:FUY65554 GEU65552:GEU65554 GOQ65552:GOQ65554 GYM65552:GYM65554 HII65552:HII65554 HSE65552:HSE65554 ICA65552:ICA65554 ILW65552:ILW65554 IVS65552:IVS65554 JFO65552:JFO65554 JPK65552:JPK65554 JZG65552:JZG65554 KJC65552:KJC65554 KSY65552:KSY65554 LCU65552:LCU65554 LMQ65552:LMQ65554 LWM65552:LWM65554 MGI65552:MGI65554 MQE65552:MQE65554 NAA65552:NAA65554 NJW65552:NJW65554 NTS65552:NTS65554 ODO65552:ODO65554 ONK65552:ONK65554 OXG65552:OXG65554 PHC65552:PHC65554 PQY65552:PQY65554 QAU65552:QAU65554 QKQ65552:QKQ65554 QUM65552:QUM65554 REI65552:REI65554 ROE65552:ROE65554 RYA65552:RYA65554 SHW65552:SHW65554 SRS65552:SRS65554 TBO65552:TBO65554 TLK65552:TLK65554 TVG65552:TVG65554 UFC65552:UFC65554 UOY65552:UOY65554 UYU65552:UYU65554 VIQ65552:VIQ65554 VSM65552:VSM65554 WCI65552:WCI65554 WME65552:WME65554 WWA65552:WWA65554 S131088:S131090 JO131088:JO131090 TK131088:TK131090 ADG131088:ADG131090 ANC131088:ANC131090 AWY131088:AWY131090 BGU131088:BGU131090 BQQ131088:BQQ131090 CAM131088:CAM131090 CKI131088:CKI131090 CUE131088:CUE131090 DEA131088:DEA131090 DNW131088:DNW131090 DXS131088:DXS131090 EHO131088:EHO131090 ERK131088:ERK131090 FBG131088:FBG131090 FLC131088:FLC131090 FUY131088:FUY131090 GEU131088:GEU131090 GOQ131088:GOQ131090 GYM131088:GYM131090 HII131088:HII131090 HSE131088:HSE131090 ICA131088:ICA131090 ILW131088:ILW131090 IVS131088:IVS131090 JFO131088:JFO131090 JPK131088:JPK131090 JZG131088:JZG131090 KJC131088:KJC131090 KSY131088:KSY131090 LCU131088:LCU131090 LMQ131088:LMQ131090 LWM131088:LWM131090 MGI131088:MGI131090 MQE131088:MQE131090 NAA131088:NAA131090 NJW131088:NJW131090 NTS131088:NTS131090 ODO131088:ODO131090 ONK131088:ONK131090 OXG131088:OXG131090 PHC131088:PHC131090 PQY131088:PQY131090 QAU131088:QAU131090 QKQ131088:QKQ131090 QUM131088:QUM131090 REI131088:REI131090 ROE131088:ROE131090 RYA131088:RYA131090 SHW131088:SHW131090 SRS131088:SRS131090 TBO131088:TBO131090 TLK131088:TLK131090 TVG131088:TVG131090 UFC131088:UFC131090 UOY131088:UOY131090 UYU131088:UYU131090 VIQ131088:VIQ131090 VSM131088:VSM131090 WCI131088:WCI131090 WME131088:WME131090 WWA131088:WWA131090 S196624:S196626 JO196624:JO196626 TK196624:TK196626 ADG196624:ADG196626 ANC196624:ANC196626 AWY196624:AWY196626 BGU196624:BGU196626 BQQ196624:BQQ196626 CAM196624:CAM196626 CKI196624:CKI196626 CUE196624:CUE196626 DEA196624:DEA196626 DNW196624:DNW196626 DXS196624:DXS196626 EHO196624:EHO196626 ERK196624:ERK196626 FBG196624:FBG196626 FLC196624:FLC196626 FUY196624:FUY196626 GEU196624:GEU196626 GOQ196624:GOQ196626 GYM196624:GYM196626 HII196624:HII196626 HSE196624:HSE196626 ICA196624:ICA196626 ILW196624:ILW196626 IVS196624:IVS196626 JFO196624:JFO196626 JPK196624:JPK196626 JZG196624:JZG196626 KJC196624:KJC196626 KSY196624:KSY196626 LCU196624:LCU196626 LMQ196624:LMQ196626 LWM196624:LWM196626 MGI196624:MGI196626 MQE196624:MQE196626 NAA196624:NAA196626 NJW196624:NJW196626 NTS196624:NTS196626 ODO196624:ODO196626 ONK196624:ONK196626 OXG196624:OXG196626 PHC196624:PHC196626 PQY196624:PQY196626 QAU196624:QAU196626 QKQ196624:QKQ196626 QUM196624:QUM196626 REI196624:REI196626 ROE196624:ROE196626 RYA196624:RYA196626 SHW196624:SHW196626 SRS196624:SRS196626 TBO196624:TBO196626 TLK196624:TLK196626 TVG196624:TVG196626 UFC196624:UFC196626 UOY196624:UOY196626 UYU196624:UYU196626 VIQ196624:VIQ196626 VSM196624:VSM196626 WCI196624:WCI196626 WME196624:WME196626 WWA196624:WWA196626 S262160:S262162 JO262160:JO262162 TK262160:TK262162 ADG262160:ADG262162 ANC262160:ANC262162 AWY262160:AWY262162 BGU262160:BGU262162 BQQ262160:BQQ262162 CAM262160:CAM262162 CKI262160:CKI262162 CUE262160:CUE262162 DEA262160:DEA262162 DNW262160:DNW262162 DXS262160:DXS262162 EHO262160:EHO262162 ERK262160:ERK262162 FBG262160:FBG262162 FLC262160:FLC262162 FUY262160:FUY262162 GEU262160:GEU262162 GOQ262160:GOQ262162 GYM262160:GYM262162 HII262160:HII262162 HSE262160:HSE262162 ICA262160:ICA262162 ILW262160:ILW262162 IVS262160:IVS262162 JFO262160:JFO262162 JPK262160:JPK262162 JZG262160:JZG262162 KJC262160:KJC262162 KSY262160:KSY262162 LCU262160:LCU262162 LMQ262160:LMQ262162 LWM262160:LWM262162 MGI262160:MGI262162 MQE262160:MQE262162 NAA262160:NAA262162 NJW262160:NJW262162 NTS262160:NTS262162 ODO262160:ODO262162 ONK262160:ONK262162 OXG262160:OXG262162 PHC262160:PHC262162 PQY262160:PQY262162 QAU262160:QAU262162 QKQ262160:QKQ262162 QUM262160:QUM262162 REI262160:REI262162 ROE262160:ROE262162 RYA262160:RYA262162 SHW262160:SHW262162 SRS262160:SRS262162 TBO262160:TBO262162 TLK262160:TLK262162 TVG262160:TVG262162 UFC262160:UFC262162 UOY262160:UOY262162 UYU262160:UYU262162 VIQ262160:VIQ262162 VSM262160:VSM262162 WCI262160:WCI262162 WME262160:WME262162 WWA262160:WWA262162 S327696:S327698 JO327696:JO327698 TK327696:TK327698 ADG327696:ADG327698 ANC327696:ANC327698 AWY327696:AWY327698 BGU327696:BGU327698 BQQ327696:BQQ327698 CAM327696:CAM327698 CKI327696:CKI327698 CUE327696:CUE327698 DEA327696:DEA327698 DNW327696:DNW327698 DXS327696:DXS327698 EHO327696:EHO327698 ERK327696:ERK327698 FBG327696:FBG327698 FLC327696:FLC327698 FUY327696:FUY327698 GEU327696:GEU327698 GOQ327696:GOQ327698 GYM327696:GYM327698 HII327696:HII327698 HSE327696:HSE327698 ICA327696:ICA327698 ILW327696:ILW327698 IVS327696:IVS327698 JFO327696:JFO327698 JPK327696:JPK327698 JZG327696:JZG327698 KJC327696:KJC327698 KSY327696:KSY327698 LCU327696:LCU327698 LMQ327696:LMQ327698 LWM327696:LWM327698 MGI327696:MGI327698 MQE327696:MQE327698 NAA327696:NAA327698 NJW327696:NJW327698 NTS327696:NTS327698 ODO327696:ODO327698 ONK327696:ONK327698 OXG327696:OXG327698 PHC327696:PHC327698 PQY327696:PQY327698 QAU327696:QAU327698 QKQ327696:QKQ327698 QUM327696:QUM327698 REI327696:REI327698 ROE327696:ROE327698 RYA327696:RYA327698 SHW327696:SHW327698 SRS327696:SRS327698 TBO327696:TBO327698 TLK327696:TLK327698 TVG327696:TVG327698 UFC327696:UFC327698 UOY327696:UOY327698 UYU327696:UYU327698 VIQ327696:VIQ327698 VSM327696:VSM327698 WCI327696:WCI327698 WME327696:WME327698 WWA327696:WWA327698 S393232:S393234 JO393232:JO393234 TK393232:TK393234 ADG393232:ADG393234 ANC393232:ANC393234 AWY393232:AWY393234 BGU393232:BGU393234 BQQ393232:BQQ393234 CAM393232:CAM393234 CKI393232:CKI393234 CUE393232:CUE393234 DEA393232:DEA393234 DNW393232:DNW393234 DXS393232:DXS393234 EHO393232:EHO393234 ERK393232:ERK393234 FBG393232:FBG393234 FLC393232:FLC393234 FUY393232:FUY393234 GEU393232:GEU393234 GOQ393232:GOQ393234 GYM393232:GYM393234 HII393232:HII393234 HSE393232:HSE393234 ICA393232:ICA393234 ILW393232:ILW393234 IVS393232:IVS393234 JFO393232:JFO393234 JPK393232:JPK393234 JZG393232:JZG393234 KJC393232:KJC393234 KSY393232:KSY393234 LCU393232:LCU393234 LMQ393232:LMQ393234 LWM393232:LWM393234 MGI393232:MGI393234 MQE393232:MQE393234 NAA393232:NAA393234 NJW393232:NJW393234 NTS393232:NTS393234 ODO393232:ODO393234 ONK393232:ONK393234 OXG393232:OXG393234 PHC393232:PHC393234 PQY393232:PQY393234 QAU393232:QAU393234 QKQ393232:QKQ393234 QUM393232:QUM393234 REI393232:REI393234 ROE393232:ROE393234 RYA393232:RYA393234 SHW393232:SHW393234 SRS393232:SRS393234 TBO393232:TBO393234 TLK393232:TLK393234 TVG393232:TVG393234 UFC393232:UFC393234 UOY393232:UOY393234 UYU393232:UYU393234 VIQ393232:VIQ393234 VSM393232:VSM393234 WCI393232:WCI393234 WME393232:WME393234 WWA393232:WWA393234 S458768:S458770 JO458768:JO458770 TK458768:TK458770 ADG458768:ADG458770 ANC458768:ANC458770 AWY458768:AWY458770 BGU458768:BGU458770 BQQ458768:BQQ458770 CAM458768:CAM458770 CKI458768:CKI458770 CUE458768:CUE458770 DEA458768:DEA458770 DNW458768:DNW458770 DXS458768:DXS458770 EHO458768:EHO458770 ERK458768:ERK458770 FBG458768:FBG458770 FLC458768:FLC458770 FUY458768:FUY458770 GEU458768:GEU458770 GOQ458768:GOQ458770 GYM458768:GYM458770 HII458768:HII458770 HSE458768:HSE458770 ICA458768:ICA458770 ILW458768:ILW458770 IVS458768:IVS458770 JFO458768:JFO458770 JPK458768:JPK458770 JZG458768:JZG458770 KJC458768:KJC458770 KSY458768:KSY458770 LCU458768:LCU458770 LMQ458768:LMQ458770 LWM458768:LWM458770 MGI458768:MGI458770 MQE458768:MQE458770 NAA458768:NAA458770 NJW458768:NJW458770 NTS458768:NTS458770 ODO458768:ODO458770 ONK458768:ONK458770 OXG458768:OXG458770 PHC458768:PHC458770 PQY458768:PQY458770 QAU458768:QAU458770 QKQ458768:QKQ458770 QUM458768:QUM458770 REI458768:REI458770 ROE458768:ROE458770 RYA458768:RYA458770 SHW458768:SHW458770 SRS458768:SRS458770 TBO458768:TBO458770 TLK458768:TLK458770 TVG458768:TVG458770 UFC458768:UFC458770 UOY458768:UOY458770 UYU458768:UYU458770 VIQ458768:VIQ458770 VSM458768:VSM458770 WCI458768:WCI458770 WME458768:WME458770 WWA458768:WWA458770 S524304:S524306 JO524304:JO524306 TK524304:TK524306 ADG524304:ADG524306 ANC524304:ANC524306 AWY524304:AWY524306 BGU524304:BGU524306 BQQ524304:BQQ524306 CAM524304:CAM524306 CKI524304:CKI524306 CUE524304:CUE524306 DEA524304:DEA524306 DNW524304:DNW524306 DXS524304:DXS524306 EHO524304:EHO524306 ERK524304:ERK524306 FBG524304:FBG524306 FLC524304:FLC524306 FUY524304:FUY524306 GEU524304:GEU524306 GOQ524304:GOQ524306 GYM524304:GYM524306 HII524304:HII524306 HSE524304:HSE524306 ICA524304:ICA524306 ILW524304:ILW524306 IVS524304:IVS524306 JFO524304:JFO524306 JPK524304:JPK524306 JZG524304:JZG524306 KJC524304:KJC524306 KSY524304:KSY524306 LCU524304:LCU524306 LMQ524304:LMQ524306 LWM524304:LWM524306 MGI524304:MGI524306 MQE524304:MQE524306 NAA524304:NAA524306 NJW524304:NJW524306 NTS524304:NTS524306 ODO524304:ODO524306 ONK524304:ONK524306 OXG524304:OXG524306 PHC524304:PHC524306 PQY524304:PQY524306 QAU524304:QAU524306 QKQ524304:QKQ524306 QUM524304:QUM524306 REI524304:REI524306 ROE524304:ROE524306 RYA524304:RYA524306 SHW524304:SHW524306 SRS524304:SRS524306 TBO524304:TBO524306 TLK524304:TLK524306 TVG524304:TVG524306 UFC524304:UFC524306 UOY524304:UOY524306 UYU524304:UYU524306 VIQ524304:VIQ524306 VSM524304:VSM524306 WCI524304:WCI524306 WME524304:WME524306 WWA524304:WWA524306 S589840:S589842 JO589840:JO589842 TK589840:TK589842 ADG589840:ADG589842 ANC589840:ANC589842 AWY589840:AWY589842 BGU589840:BGU589842 BQQ589840:BQQ589842 CAM589840:CAM589842 CKI589840:CKI589842 CUE589840:CUE589842 DEA589840:DEA589842 DNW589840:DNW589842 DXS589840:DXS589842 EHO589840:EHO589842 ERK589840:ERK589842 FBG589840:FBG589842 FLC589840:FLC589842 FUY589840:FUY589842 GEU589840:GEU589842 GOQ589840:GOQ589842 GYM589840:GYM589842 HII589840:HII589842 HSE589840:HSE589842 ICA589840:ICA589842 ILW589840:ILW589842 IVS589840:IVS589842 JFO589840:JFO589842 JPK589840:JPK589842 JZG589840:JZG589842 KJC589840:KJC589842 KSY589840:KSY589842 LCU589840:LCU589842 LMQ589840:LMQ589842 LWM589840:LWM589842 MGI589840:MGI589842 MQE589840:MQE589842 NAA589840:NAA589842 NJW589840:NJW589842 NTS589840:NTS589842 ODO589840:ODO589842 ONK589840:ONK589842 OXG589840:OXG589842 PHC589840:PHC589842 PQY589840:PQY589842 QAU589840:QAU589842 QKQ589840:QKQ589842 QUM589840:QUM589842 REI589840:REI589842 ROE589840:ROE589842 RYA589840:RYA589842 SHW589840:SHW589842 SRS589840:SRS589842 TBO589840:TBO589842 TLK589840:TLK589842 TVG589840:TVG589842 UFC589840:UFC589842 UOY589840:UOY589842 UYU589840:UYU589842 VIQ589840:VIQ589842 VSM589840:VSM589842 WCI589840:WCI589842 WME589840:WME589842 WWA589840:WWA589842 S655376:S655378 JO655376:JO655378 TK655376:TK655378 ADG655376:ADG655378 ANC655376:ANC655378 AWY655376:AWY655378 BGU655376:BGU655378 BQQ655376:BQQ655378 CAM655376:CAM655378 CKI655376:CKI655378 CUE655376:CUE655378 DEA655376:DEA655378 DNW655376:DNW655378 DXS655376:DXS655378 EHO655376:EHO655378 ERK655376:ERK655378 FBG655376:FBG655378 FLC655376:FLC655378 FUY655376:FUY655378 GEU655376:GEU655378 GOQ655376:GOQ655378 GYM655376:GYM655378 HII655376:HII655378 HSE655376:HSE655378 ICA655376:ICA655378 ILW655376:ILW655378 IVS655376:IVS655378 JFO655376:JFO655378 JPK655376:JPK655378 JZG655376:JZG655378 KJC655376:KJC655378 KSY655376:KSY655378 LCU655376:LCU655378 LMQ655376:LMQ655378 LWM655376:LWM655378 MGI655376:MGI655378 MQE655376:MQE655378 NAA655376:NAA655378 NJW655376:NJW655378 NTS655376:NTS655378 ODO655376:ODO655378 ONK655376:ONK655378 OXG655376:OXG655378 PHC655376:PHC655378 PQY655376:PQY655378 QAU655376:QAU655378 QKQ655376:QKQ655378 QUM655376:QUM655378 REI655376:REI655378 ROE655376:ROE655378 RYA655376:RYA655378 SHW655376:SHW655378 SRS655376:SRS655378 TBO655376:TBO655378 TLK655376:TLK655378 TVG655376:TVG655378 UFC655376:UFC655378 UOY655376:UOY655378 UYU655376:UYU655378 VIQ655376:VIQ655378 VSM655376:VSM655378 WCI655376:WCI655378 WME655376:WME655378 WWA655376:WWA655378 S720912:S720914 JO720912:JO720914 TK720912:TK720914 ADG720912:ADG720914 ANC720912:ANC720914 AWY720912:AWY720914 BGU720912:BGU720914 BQQ720912:BQQ720914 CAM720912:CAM720914 CKI720912:CKI720914 CUE720912:CUE720914 DEA720912:DEA720914 DNW720912:DNW720914 DXS720912:DXS720914 EHO720912:EHO720914 ERK720912:ERK720914 FBG720912:FBG720914 FLC720912:FLC720914 FUY720912:FUY720914 GEU720912:GEU720914 GOQ720912:GOQ720914 GYM720912:GYM720914 HII720912:HII720914 HSE720912:HSE720914 ICA720912:ICA720914 ILW720912:ILW720914 IVS720912:IVS720914 JFO720912:JFO720914 JPK720912:JPK720914 JZG720912:JZG720914 KJC720912:KJC720914 KSY720912:KSY720914 LCU720912:LCU720914 LMQ720912:LMQ720914 LWM720912:LWM720914 MGI720912:MGI720914 MQE720912:MQE720914 NAA720912:NAA720914 NJW720912:NJW720914 NTS720912:NTS720914 ODO720912:ODO720914 ONK720912:ONK720914 OXG720912:OXG720914 PHC720912:PHC720914 PQY720912:PQY720914 QAU720912:QAU720914 QKQ720912:QKQ720914 QUM720912:QUM720914 REI720912:REI720914 ROE720912:ROE720914 RYA720912:RYA720914 SHW720912:SHW720914 SRS720912:SRS720914 TBO720912:TBO720914 TLK720912:TLK720914 TVG720912:TVG720914 UFC720912:UFC720914 UOY720912:UOY720914 UYU720912:UYU720914 VIQ720912:VIQ720914 VSM720912:VSM720914 WCI720912:WCI720914 WME720912:WME720914 WWA720912:WWA720914 S786448:S786450 JO786448:JO786450 TK786448:TK786450 ADG786448:ADG786450 ANC786448:ANC786450 AWY786448:AWY786450 BGU786448:BGU786450 BQQ786448:BQQ786450 CAM786448:CAM786450 CKI786448:CKI786450 CUE786448:CUE786450 DEA786448:DEA786450 DNW786448:DNW786450 DXS786448:DXS786450 EHO786448:EHO786450 ERK786448:ERK786450 FBG786448:FBG786450 FLC786448:FLC786450 FUY786448:FUY786450 GEU786448:GEU786450 GOQ786448:GOQ786450 GYM786448:GYM786450 HII786448:HII786450 HSE786448:HSE786450 ICA786448:ICA786450 ILW786448:ILW786450 IVS786448:IVS786450 JFO786448:JFO786450 JPK786448:JPK786450 JZG786448:JZG786450 KJC786448:KJC786450 KSY786448:KSY786450 LCU786448:LCU786450 LMQ786448:LMQ786450 LWM786448:LWM786450 MGI786448:MGI786450 MQE786448:MQE786450 NAA786448:NAA786450 NJW786448:NJW786450 NTS786448:NTS786450 ODO786448:ODO786450 ONK786448:ONK786450 OXG786448:OXG786450 PHC786448:PHC786450 PQY786448:PQY786450 QAU786448:QAU786450 QKQ786448:QKQ786450 QUM786448:QUM786450 REI786448:REI786450 ROE786448:ROE786450 RYA786448:RYA786450 SHW786448:SHW786450 SRS786448:SRS786450 TBO786448:TBO786450 TLK786448:TLK786450 TVG786448:TVG786450 UFC786448:UFC786450 UOY786448:UOY786450 UYU786448:UYU786450 VIQ786448:VIQ786450 VSM786448:VSM786450 WCI786448:WCI786450 WME786448:WME786450 WWA786448:WWA786450 S851984:S851986 JO851984:JO851986 TK851984:TK851986 ADG851984:ADG851986 ANC851984:ANC851986 AWY851984:AWY851986 BGU851984:BGU851986 BQQ851984:BQQ851986 CAM851984:CAM851986 CKI851984:CKI851986 CUE851984:CUE851986 DEA851984:DEA851986 DNW851984:DNW851986 DXS851984:DXS851986 EHO851984:EHO851986 ERK851984:ERK851986 FBG851984:FBG851986 FLC851984:FLC851986 FUY851984:FUY851986 GEU851984:GEU851986 GOQ851984:GOQ851986 GYM851984:GYM851986 HII851984:HII851986 HSE851984:HSE851986 ICA851984:ICA851986 ILW851984:ILW851986 IVS851984:IVS851986 JFO851984:JFO851986 JPK851984:JPK851986 JZG851984:JZG851986 KJC851984:KJC851986 KSY851984:KSY851986 LCU851984:LCU851986 LMQ851984:LMQ851986 LWM851984:LWM851986 MGI851984:MGI851986 MQE851984:MQE851986 NAA851984:NAA851986 NJW851984:NJW851986 NTS851984:NTS851986 ODO851984:ODO851986 ONK851984:ONK851986 OXG851984:OXG851986 PHC851984:PHC851986 PQY851984:PQY851986 QAU851984:QAU851986 QKQ851984:QKQ851986 QUM851984:QUM851986 REI851984:REI851986 ROE851984:ROE851986 RYA851984:RYA851986 SHW851984:SHW851986 SRS851984:SRS851986 TBO851984:TBO851986 TLK851984:TLK851986 TVG851984:TVG851986 UFC851984:UFC851986 UOY851984:UOY851986 UYU851984:UYU851986 VIQ851984:VIQ851986 VSM851984:VSM851986 WCI851984:WCI851986 WME851984:WME851986 WWA851984:WWA851986 S917520:S917522 JO917520:JO917522 TK917520:TK917522 ADG917520:ADG917522 ANC917520:ANC917522 AWY917520:AWY917522 BGU917520:BGU917522 BQQ917520:BQQ917522 CAM917520:CAM917522 CKI917520:CKI917522 CUE917520:CUE917522 DEA917520:DEA917522 DNW917520:DNW917522 DXS917520:DXS917522 EHO917520:EHO917522 ERK917520:ERK917522 FBG917520:FBG917522 FLC917520:FLC917522 FUY917520:FUY917522 GEU917520:GEU917522 GOQ917520:GOQ917522 GYM917520:GYM917522 HII917520:HII917522 HSE917520:HSE917522 ICA917520:ICA917522 ILW917520:ILW917522 IVS917520:IVS917522 JFO917520:JFO917522 JPK917520:JPK917522 JZG917520:JZG917522 KJC917520:KJC917522 KSY917520:KSY917522 LCU917520:LCU917522 LMQ917520:LMQ917522 LWM917520:LWM917522 MGI917520:MGI917522 MQE917520:MQE917522 NAA917520:NAA917522 NJW917520:NJW917522 NTS917520:NTS917522 ODO917520:ODO917522 ONK917520:ONK917522 OXG917520:OXG917522 PHC917520:PHC917522 PQY917520:PQY917522 QAU917520:QAU917522 QKQ917520:QKQ917522 QUM917520:QUM917522 REI917520:REI917522 ROE917520:ROE917522 RYA917520:RYA917522 SHW917520:SHW917522 SRS917520:SRS917522 TBO917520:TBO917522 TLK917520:TLK917522 TVG917520:TVG917522 UFC917520:UFC917522 UOY917520:UOY917522 UYU917520:UYU917522 VIQ917520:VIQ917522 VSM917520:VSM917522 WCI917520:WCI917522 WME917520:WME917522 WWA917520:WWA917522 S983056:S983058 JO983056:JO983058 TK983056:TK983058 ADG983056:ADG983058 ANC983056:ANC983058 AWY983056:AWY983058 BGU983056:BGU983058 BQQ983056:BQQ983058 CAM983056:CAM983058 CKI983056:CKI983058 CUE983056:CUE983058 DEA983056:DEA983058 DNW983056:DNW983058 DXS983056:DXS983058 EHO983056:EHO983058 ERK983056:ERK983058 FBG983056:FBG983058 FLC983056:FLC983058 FUY983056:FUY983058 GEU983056:GEU983058 GOQ983056:GOQ983058 GYM983056:GYM983058 HII983056:HII983058 HSE983056:HSE983058 ICA983056:ICA983058 ILW983056:ILW983058 IVS983056:IVS983058 JFO983056:JFO983058 JPK983056:JPK983058 JZG983056:JZG983058 KJC983056:KJC983058 KSY983056:KSY983058 LCU983056:LCU983058 LMQ983056:LMQ983058 LWM983056:LWM983058 MGI983056:MGI983058 MQE983056:MQE983058 NAA983056:NAA983058 NJW983056:NJW983058 NTS983056:NTS983058 ODO983056:ODO983058 ONK983056:ONK983058 OXG983056:OXG983058 PHC983056:PHC983058 PQY983056:PQY983058 QAU983056:QAU983058 QKQ983056:QKQ983058 QUM983056:QUM983058 REI983056:REI983058 ROE983056:ROE983058 RYA983056:RYA983058 SHW983056:SHW983058 SRS983056:SRS983058 TBO983056:TBO983058 TLK983056:TLK983058 TVG983056:TVG983058 UFC983056:UFC983058 UOY983056:UOY983058 UYU983056:UYU983058 VIQ983056:VIQ983058 VSM983056:VSM983058 WCI983056:WCI983058 WME983056:WME983058 WWA983056:WWA983058 WMB983056:WMC983058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C65552:D65554 IZ65552:IZ65554 SV65552:SV65554 ACR65552:ACR65554 AMN65552:AMN65554 AWJ65552:AWJ65554 BGF65552:BGF65554 BQB65552:BQB65554 BZX65552:BZX65554 CJT65552:CJT65554 CTP65552:CTP65554 DDL65552:DDL65554 DNH65552:DNH65554 DXD65552:DXD65554 EGZ65552:EGZ65554 EQV65552:EQV65554 FAR65552:FAR65554 FKN65552:FKN65554 FUJ65552:FUJ65554 GEF65552:GEF65554 GOB65552:GOB65554 GXX65552:GXX65554 HHT65552:HHT65554 HRP65552:HRP65554 IBL65552:IBL65554 ILH65552:ILH65554 IVD65552:IVD65554 JEZ65552:JEZ65554 JOV65552:JOV65554 JYR65552:JYR65554 KIN65552:KIN65554 KSJ65552:KSJ65554 LCF65552:LCF65554 LMB65552:LMB65554 LVX65552:LVX65554 MFT65552:MFT65554 MPP65552:MPP65554 MZL65552:MZL65554 NJH65552:NJH65554 NTD65552:NTD65554 OCZ65552:OCZ65554 OMV65552:OMV65554 OWR65552:OWR65554 PGN65552:PGN65554 PQJ65552:PQJ65554 QAF65552:QAF65554 QKB65552:QKB65554 QTX65552:QTX65554 RDT65552:RDT65554 RNP65552:RNP65554 RXL65552:RXL65554 SHH65552:SHH65554 SRD65552:SRD65554 TAZ65552:TAZ65554 TKV65552:TKV65554 TUR65552:TUR65554 UEN65552:UEN65554 UOJ65552:UOJ65554 UYF65552:UYF65554 VIB65552:VIB65554 VRX65552:VRX65554 WBT65552:WBT65554 WLP65552:WLP65554 WVL65552:WVL65554 C131088:D131090 IZ131088:IZ131090 SV131088:SV131090 ACR131088:ACR131090 AMN131088:AMN131090 AWJ131088:AWJ131090 BGF131088:BGF131090 BQB131088:BQB131090 BZX131088:BZX131090 CJT131088:CJT131090 CTP131088:CTP131090 DDL131088:DDL131090 DNH131088:DNH131090 DXD131088:DXD131090 EGZ131088:EGZ131090 EQV131088:EQV131090 FAR131088:FAR131090 FKN131088:FKN131090 FUJ131088:FUJ131090 GEF131088:GEF131090 GOB131088:GOB131090 GXX131088:GXX131090 HHT131088:HHT131090 HRP131088:HRP131090 IBL131088:IBL131090 ILH131088:ILH131090 IVD131088:IVD131090 JEZ131088:JEZ131090 JOV131088:JOV131090 JYR131088:JYR131090 KIN131088:KIN131090 KSJ131088:KSJ131090 LCF131088:LCF131090 LMB131088:LMB131090 LVX131088:LVX131090 MFT131088:MFT131090 MPP131088:MPP131090 MZL131088:MZL131090 NJH131088:NJH131090 NTD131088:NTD131090 OCZ131088:OCZ131090 OMV131088:OMV131090 OWR131088:OWR131090 PGN131088:PGN131090 PQJ131088:PQJ131090 QAF131088:QAF131090 QKB131088:QKB131090 QTX131088:QTX131090 RDT131088:RDT131090 RNP131088:RNP131090 RXL131088:RXL131090 SHH131088:SHH131090 SRD131088:SRD131090 TAZ131088:TAZ131090 TKV131088:TKV131090 TUR131088:TUR131090 UEN131088:UEN131090 UOJ131088:UOJ131090 UYF131088:UYF131090 VIB131088:VIB131090 VRX131088:VRX131090 WBT131088:WBT131090 WLP131088:WLP131090 WVL131088:WVL131090 C196624:D196626 IZ196624:IZ196626 SV196624:SV196626 ACR196624:ACR196626 AMN196624:AMN196626 AWJ196624:AWJ196626 BGF196624:BGF196626 BQB196624:BQB196626 BZX196624:BZX196626 CJT196624:CJT196626 CTP196624:CTP196626 DDL196624:DDL196626 DNH196624:DNH196626 DXD196624:DXD196626 EGZ196624:EGZ196626 EQV196624:EQV196626 FAR196624:FAR196626 FKN196624:FKN196626 FUJ196624:FUJ196626 GEF196624:GEF196626 GOB196624:GOB196626 GXX196624:GXX196626 HHT196624:HHT196626 HRP196624:HRP196626 IBL196624:IBL196626 ILH196624:ILH196626 IVD196624:IVD196626 JEZ196624:JEZ196626 JOV196624:JOV196626 JYR196624:JYR196626 KIN196624:KIN196626 KSJ196624:KSJ196626 LCF196624:LCF196626 LMB196624:LMB196626 LVX196624:LVX196626 MFT196624:MFT196626 MPP196624:MPP196626 MZL196624:MZL196626 NJH196624:NJH196626 NTD196624:NTD196626 OCZ196624:OCZ196626 OMV196624:OMV196626 OWR196624:OWR196626 PGN196624:PGN196626 PQJ196624:PQJ196626 QAF196624:QAF196626 QKB196624:QKB196626 QTX196624:QTX196626 RDT196624:RDT196626 RNP196624:RNP196626 RXL196624:RXL196626 SHH196624:SHH196626 SRD196624:SRD196626 TAZ196624:TAZ196626 TKV196624:TKV196626 TUR196624:TUR196626 UEN196624:UEN196626 UOJ196624:UOJ196626 UYF196624:UYF196626 VIB196624:VIB196626 VRX196624:VRX196626 WBT196624:WBT196626 WLP196624:WLP196626 WVL196624:WVL196626 C262160:D262162 IZ262160:IZ262162 SV262160:SV262162 ACR262160:ACR262162 AMN262160:AMN262162 AWJ262160:AWJ262162 BGF262160:BGF262162 BQB262160:BQB262162 BZX262160:BZX262162 CJT262160:CJT262162 CTP262160:CTP262162 DDL262160:DDL262162 DNH262160:DNH262162 DXD262160:DXD262162 EGZ262160:EGZ262162 EQV262160:EQV262162 FAR262160:FAR262162 FKN262160:FKN262162 FUJ262160:FUJ262162 GEF262160:GEF262162 GOB262160:GOB262162 GXX262160:GXX262162 HHT262160:HHT262162 HRP262160:HRP262162 IBL262160:IBL262162 ILH262160:ILH262162 IVD262160:IVD262162 JEZ262160:JEZ262162 JOV262160:JOV262162 JYR262160:JYR262162 KIN262160:KIN262162 KSJ262160:KSJ262162 LCF262160:LCF262162 LMB262160:LMB262162 LVX262160:LVX262162 MFT262160:MFT262162 MPP262160:MPP262162 MZL262160:MZL262162 NJH262160:NJH262162 NTD262160:NTD262162 OCZ262160:OCZ262162 OMV262160:OMV262162 OWR262160:OWR262162 PGN262160:PGN262162 PQJ262160:PQJ262162 QAF262160:QAF262162 QKB262160:QKB262162 QTX262160:QTX262162 RDT262160:RDT262162 RNP262160:RNP262162 RXL262160:RXL262162 SHH262160:SHH262162 SRD262160:SRD262162 TAZ262160:TAZ262162 TKV262160:TKV262162 TUR262160:TUR262162 UEN262160:UEN262162 UOJ262160:UOJ262162 UYF262160:UYF262162 VIB262160:VIB262162 VRX262160:VRX262162 WBT262160:WBT262162 WLP262160:WLP262162 WVL262160:WVL262162 C327696:D327698 IZ327696:IZ327698 SV327696:SV327698 ACR327696:ACR327698 AMN327696:AMN327698 AWJ327696:AWJ327698 BGF327696:BGF327698 BQB327696:BQB327698 BZX327696:BZX327698 CJT327696:CJT327698 CTP327696:CTP327698 DDL327696:DDL327698 DNH327696:DNH327698 DXD327696:DXD327698 EGZ327696:EGZ327698 EQV327696:EQV327698 FAR327696:FAR327698 FKN327696:FKN327698 FUJ327696:FUJ327698 GEF327696:GEF327698 GOB327696:GOB327698 GXX327696:GXX327698 HHT327696:HHT327698 HRP327696:HRP327698 IBL327696:IBL327698 ILH327696:ILH327698 IVD327696:IVD327698 JEZ327696:JEZ327698 JOV327696:JOV327698 JYR327696:JYR327698 KIN327696:KIN327698 KSJ327696:KSJ327698 LCF327696:LCF327698 LMB327696:LMB327698 LVX327696:LVX327698 MFT327696:MFT327698 MPP327696:MPP327698 MZL327696:MZL327698 NJH327696:NJH327698 NTD327696:NTD327698 OCZ327696:OCZ327698 OMV327696:OMV327698 OWR327696:OWR327698 PGN327696:PGN327698 PQJ327696:PQJ327698 QAF327696:QAF327698 QKB327696:QKB327698 QTX327696:QTX327698 RDT327696:RDT327698 RNP327696:RNP327698 RXL327696:RXL327698 SHH327696:SHH327698 SRD327696:SRD327698 TAZ327696:TAZ327698 TKV327696:TKV327698 TUR327696:TUR327698 UEN327696:UEN327698 UOJ327696:UOJ327698 UYF327696:UYF327698 VIB327696:VIB327698 VRX327696:VRX327698 WBT327696:WBT327698 WLP327696:WLP327698 WVL327696:WVL327698 C393232:D393234 IZ393232:IZ393234 SV393232:SV393234 ACR393232:ACR393234 AMN393232:AMN393234 AWJ393232:AWJ393234 BGF393232:BGF393234 BQB393232:BQB393234 BZX393232:BZX393234 CJT393232:CJT393234 CTP393232:CTP393234 DDL393232:DDL393234 DNH393232:DNH393234 DXD393232:DXD393234 EGZ393232:EGZ393234 EQV393232:EQV393234 FAR393232:FAR393234 FKN393232:FKN393234 FUJ393232:FUJ393234 GEF393232:GEF393234 GOB393232:GOB393234 GXX393232:GXX393234 HHT393232:HHT393234 HRP393232:HRP393234 IBL393232:IBL393234 ILH393232:ILH393234 IVD393232:IVD393234 JEZ393232:JEZ393234 JOV393232:JOV393234 JYR393232:JYR393234 KIN393232:KIN393234 KSJ393232:KSJ393234 LCF393232:LCF393234 LMB393232:LMB393234 LVX393232:LVX393234 MFT393232:MFT393234 MPP393232:MPP393234 MZL393232:MZL393234 NJH393232:NJH393234 NTD393232:NTD393234 OCZ393232:OCZ393234 OMV393232:OMV393234 OWR393232:OWR393234 PGN393232:PGN393234 PQJ393232:PQJ393234 QAF393232:QAF393234 QKB393232:QKB393234 QTX393232:QTX393234 RDT393232:RDT393234 RNP393232:RNP393234 RXL393232:RXL393234 SHH393232:SHH393234 SRD393232:SRD393234 TAZ393232:TAZ393234 TKV393232:TKV393234 TUR393232:TUR393234 UEN393232:UEN393234 UOJ393232:UOJ393234 UYF393232:UYF393234 VIB393232:VIB393234 VRX393232:VRX393234 WBT393232:WBT393234 WLP393232:WLP393234 WVL393232:WVL393234 C458768:D458770 IZ458768:IZ458770 SV458768:SV458770 ACR458768:ACR458770 AMN458768:AMN458770 AWJ458768:AWJ458770 BGF458768:BGF458770 BQB458768:BQB458770 BZX458768:BZX458770 CJT458768:CJT458770 CTP458768:CTP458770 DDL458768:DDL458770 DNH458768:DNH458770 DXD458768:DXD458770 EGZ458768:EGZ458770 EQV458768:EQV458770 FAR458768:FAR458770 FKN458768:FKN458770 FUJ458768:FUJ458770 GEF458768:GEF458770 GOB458768:GOB458770 GXX458768:GXX458770 HHT458768:HHT458770 HRP458768:HRP458770 IBL458768:IBL458770 ILH458768:ILH458770 IVD458768:IVD458770 JEZ458768:JEZ458770 JOV458768:JOV458770 JYR458768:JYR458770 KIN458768:KIN458770 KSJ458768:KSJ458770 LCF458768:LCF458770 LMB458768:LMB458770 LVX458768:LVX458770 MFT458768:MFT458770 MPP458768:MPP458770 MZL458768:MZL458770 NJH458768:NJH458770 NTD458768:NTD458770 OCZ458768:OCZ458770 OMV458768:OMV458770 OWR458768:OWR458770 PGN458768:PGN458770 PQJ458768:PQJ458770 QAF458768:QAF458770 QKB458768:QKB458770 QTX458768:QTX458770 RDT458768:RDT458770 RNP458768:RNP458770 RXL458768:RXL458770 SHH458768:SHH458770 SRD458768:SRD458770 TAZ458768:TAZ458770 TKV458768:TKV458770 TUR458768:TUR458770 UEN458768:UEN458770 UOJ458768:UOJ458770 UYF458768:UYF458770 VIB458768:VIB458770 VRX458768:VRX458770 WBT458768:WBT458770 WLP458768:WLP458770 WVL458768:WVL458770 C524304:D524306 IZ524304:IZ524306 SV524304:SV524306 ACR524304:ACR524306 AMN524304:AMN524306 AWJ524304:AWJ524306 BGF524304:BGF524306 BQB524304:BQB524306 BZX524304:BZX524306 CJT524304:CJT524306 CTP524304:CTP524306 DDL524304:DDL524306 DNH524304:DNH524306 DXD524304:DXD524306 EGZ524304:EGZ524306 EQV524304:EQV524306 FAR524304:FAR524306 FKN524304:FKN524306 FUJ524304:FUJ524306 GEF524304:GEF524306 GOB524304:GOB524306 GXX524304:GXX524306 HHT524304:HHT524306 HRP524304:HRP524306 IBL524304:IBL524306 ILH524304:ILH524306 IVD524304:IVD524306 JEZ524304:JEZ524306 JOV524304:JOV524306 JYR524304:JYR524306 KIN524304:KIN524306 KSJ524304:KSJ524306 LCF524304:LCF524306 LMB524304:LMB524306 LVX524304:LVX524306 MFT524304:MFT524306 MPP524304:MPP524306 MZL524304:MZL524306 NJH524304:NJH524306 NTD524304:NTD524306 OCZ524304:OCZ524306 OMV524304:OMV524306 OWR524304:OWR524306 PGN524304:PGN524306 PQJ524304:PQJ524306 QAF524304:QAF524306 QKB524304:QKB524306 QTX524304:QTX524306 RDT524304:RDT524306 RNP524304:RNP524306 RXL524304:RXL524306 SHH524304:SHH524306 SRD524304:SRD524306 TAZ524304:TAZ524306 TKV524304:TKV524306 TUR524304:TUR524306 UEN524304:UEN524306 UOJ524304:UOJ524306 UYF524304:UYF524306 VIB524304:VIB524306 VRX524304:VRX524306 WBT524304:WBT524306 WLP524304:WLP524306 WVL524304:WVL524306 C589840:D589842 IZ589840:IZ589842 SV589840:SV589842 ACR589840:ACR589842 AMN589840:AMN589842 AWJ589840:AWJ589842 BGF589840:BGF589842 BQB589840:BQB589842 BZX589840:BZX589842 CJT589840:CJT589842 CTP589840:CTP589842 DDL589840:DDL589842 DNH589840:DNH589842 DXD589840:DXD589842 EGZ589840:EGZ589842 EQV589840:EQV589842 FAR589840:FAR589842 FKN589840:FKN589842 FUJ589840:FUJ589842 GEF589840:GEF589842 GOB589840:GOB589842 GXX589840:GXX589842 HHT589840:HHT589842 HRP589840:HRP589842 IBL589840:IBL589842 ILH589840:ILH589842 IVD589840:IVD589842 JEZ589840:JEZ589842 JOV589840:JOV589842 JYR589840:JYR589842 KIN589840:KIN589842 KSJ589840:KSJ589842 LCF589840:LCF589842 LMB589840:LMB589842 LVX589840:LVX589842 MFT589840:MFT589842 MPP589840:MPP589842 MZL589840:MZL589842 NJH589840:NJH589842 NTD589840:NTD589842 OCZ589840:OCZ589842 OMV589840:OMV589842 OWR589840:OWR589842 PGN589840:PGN589842 PQJ589840:PQJ589842 QAF589840:QAF589842 QKB589840:QKB589842 QTX589840:QTX589842 RDT589840:RDT589842 RNP589840:RNP589842 RXL589840:RXL589842 SHH589840:SHH589842 SRD589840:SRD589842 TAZ589840:TAZ589842 TKV589840:TKV589842 TUR589840:TUR589842 UEN589840:UEN589842 UOJ589840:UOJ589842 UYF589840:UYF589842 VIB589840:VIB589842 VRX589840:VRX589842 WBT589840:WBT589842 WLP589840:WLP589842 WVL589840:WVL589842 C655376:D655378 IZ655376:IZ655378 SV655376:SV655378 ACR655376:ACR655378 AMN655376:AMN655378 AWJ655376:AWJ655378 BGF655376:BGF655378 BQB655376:BQB655378 BZX655376:BZX655378 CJT655376:CJT655378 CTP655376:CTP655378 DDL655376:DDL655378 DNH655376:DNH655378 DXD655376:DXD655378 EGZ655376:EGZ655378 EQV655376:EQV655378 FAR655376:FAR655378 FKN655376:FKN655378 FUJ655376:FUJ655378 GEF655376:GEF655378 GOB655376:GOB655378 GXX655376:GXX655378 HHT655376:HHT655378 HRP655376:HRP655378 IBL655376:IBL655378 ILH655376:ILH655378 IVD655376:IVD655378 JEZ655376:JEZ655378 JOV655376:JOV655378 JYR655376:JYR655378 KIN655376:KIN655378 KSJ655376:KSJ655378 LCF655376:LCF655378 LMB655376:LMB655378 LVX655376:LVX655378 MFT655376:MFT655378 MPP655376:MPP655378 MZL655376:MZL655378 NJH655376:NJH655378 NTD655376:NTD655378 OCZ655376:OCZ655378 OMV655376:OMV655378 OWR655376:OWR655378 PGN655376:PGN655378 PQJ655376:PQJ655378 QAF655376:QAF655378 QKB655376:QKB655378 QTX655376:QTX655378 RDT655376:RDT655378 RNP655376:RNP655378 RXL655376:RXL655378 SHH655376:SHH655378 SRD655376:SRD655378 TAZ655376:TAZ655378 TKV655376:TKV655378 TUR655376:TUR655378 UEN655376:UEN655378 UOJ655376:UOJ655378 UYF655376:UYF655378 VIB655376:VIB655378 VRX655376:VRX655378 WBT655376:WBT655378 WLP655376:WLP655378 WVL655376:WVL655378 C720912:D720914 IZ720912:IZ720914 SV720912:SV720914 ACR720912:ACR720914 AMN720912:AMN720914 AWJ720912:AWJ720914 BGF720912:BGF720914 BQB720912:BQB720914 BZX720912:BZX720914 CJT720912:CJT720914 CTP720912:CTP720914 DDL720912:DDL720914 DNH720912:DNH720914 DXD720912:DXD720914 EGZ720912:EGZ720914 EQV720912:EQV720914 FAR720912:FAR720914 FKN720912:FKN720914 FUJ720912:FUJ720914 GEF720912:GEF720914 GOB720912:GOB720914 GXX720912:GXX720914 HHT720912:HHT720914 HRP720912:HRP720914 IBL720912:IBL720914 ILH720912:ILH720914 IVD720912:IVD720914 JEZ720912:JEZ720914 JOV720912:JOV720914 JYR720912:JYR720914 KIN720912:KIN720914 KSJ720912:KSJ720914 LCF720912:LCF720914 LMB720912:LMB720914 LVX720912:LVX720914 MFT720912:MFT720914 MPP720912:MPP720914 MZL720912:MZL720914 NJH720912:NJH720914 NTD720912:NTD720914 OCZ720912:OCZ720914 OMV720912:OMV720914 OWR720912:OWR720914 PGN720912:PGN720914 PQJ720912:PQJ720914 QAF720912:QAF720914 QKB720912:QKB720914 QTX720912:QTX720914 RDT720912:RDT720914 RNP720912:RNP720914 RXL720912:RXL720914 SHH720912:SHH720914 SRD720912:SRD720914 TAZ720912:TAZ720914 TKV720912:TKV720914 TUR720912:TUR720914 UEN720912:UEN720914 UOJ720912:UOJ720914 UYF720912:UYF720914 VIB720912:VIB720914 VRX720912:VRX720914 WBT720912:WBT720914 WLP720912:WLP720914 WVL720912:WVL720914 C786448:D786450 IZ786448:IZ786450 SV786448:SV786450 ACR786448:ACR786450 AMN786448:AMN786450 AWJ786448:AWJ786450 BGF786448:BGF786450 BQB786448:BQB786450 BZX786448:BZX786450 CJT786448:CJT786450 CTP786448:CTP786450 DDL786448:DDL786450 DNH786448:DNH786450 DXD786448:DXD786450 EGZ786448:EGZ786450 EQV786448:EQV786450 FAR786448:FAR786450 FKN786448:FKN786450 FUJ786448:FUJ786450 GEF786448:GEF786450 GOB786448:GOB786450 GXX786448:GXX786450 HHT786448:HHT786450 HRP786448:HRP786450 IBL786448:IBL786450 ILH786448:ILH786450 IVD786448:IVD786450 JEZ786448:JEZ786450 JOV786448:JOV786450 JYR786448:JYR786450 KIN786448:KIN786450 KSJ786448:KSJ786450 LCF786448:LCF786450 LMB786448:LMB786450 LVX786448:LVX786450 MFT786448:MFT786450 MPP786448:MPP786450 MZL786448:MZL786450 NJH786448:NJH786450 NTD786448:NTD786450 OCZ786448:OCZ786450 OMV786448:OMV786450 OWR786448:OWR786450 PGN786448:PGN786450 PQJ786448:PQJ786450 QAF786448:QAF786450 QKB786448:QKB786450 QTX786448:QTX786450 RDT786448:RDT786450 RNP786448:RNP786450 RXL786448:RXL786450 SHH786448:SHH786450 SRD786448:SRD786450 TAZ786448:TAZ786450 TKV786448:TKV786450 TUR786448:TUR786450 UEN786448:UEN786450 UOJ786448:UOJ786450 UYF786448:UYF786450 VIB786448:VIB786450 VRX786448:VRX786450 WBT786448:WBT786450 WLP786448:WLP786450 WVL786448:WVL786450 C851984:D851986 IZ851984:IZ851986 SV851984:SV851986 ACR851984:ACR851986 AMN851984:AMN851986 AWJ851984:AWJ851986 BGF851984:BGF851986 BQB851984:BQB851986 BZX851984:BZX851986 CJT851984:CJT851986 CTP851984:CTP851986 DDL851984:DDL851986 DNH851984:DNH851986 DXD851984:DXD851986 EGZ851984:EGZ851986 EQV851984:EQV851986 FAR851984:FAR851986 FKN851984:FKN851986 FUJ851984:FUJ851986 GEF851984:GEF851986 GOB851984:GOB851986 GXX851984:GXX851986 HHT851984:HHT851986 HRP851984:HRP851986 IBL851984:IBL851986 ILH851984:ILH851986 IVD851984:IVD851986 JEZ851984:JEZ851986 JOV851984:JOV851986 JYR851984:JYR851986 KIN851984:KIN851986 KSJ851984:KSJ851986 LCF851984:LCF851986 LMB851984:LMB851986 LVX851984:LVX851986 MFT851984:MFT851986 MPP851984:MPP851986 MZL851984:MZL851986 NJH851984:NJH851986 NTD851984:NTD851986 OCZ851984:OCZ851986 OMV851984:OMV851986 OWR851984:OWR851986 PGN851984:PGN851986 PQJ851984:PQJ851986 QAF851984:QAF851986 QKB851984:QKB851986 QTX851984:QTX851986 RDT851984:RDT851986 RNP851984:RNP851986 RXL851984:RXL851986 SHH851984:SHH851986 SRD851984:SRD851986 TAZ851984:TAZ851986 TKV851984:TKV851986 TUR851984:TUR851986 UEN851984:UEN851986 UOJ851984:UOJ851986 UYF851984:UYF851986 VIB851984:VIB851986 VRX851984:VRX851986 WBT851984:WBT851986 WLP851984:WLP851986 WVL851984:WVL851986 C917520:D917522 IZ917520:IZ917522 SV917520:SV917522 ACR917520:ACR917522 AMN917520:AMN917522 AWJ917520:AWJ917522 BGF917520:BGF917522 BQB917520:BQB917522 BZX917520:BZX917522 CJT917520:CJT917522 CTP917520:CTP917522 DDL917520:DDL917522 DNH917520:DNH917522 DXD917520:DXD917522 EGZ917520:EGZ917522 EQV917520:EQV917522 FAR917520:FAR917522 FKN917520:FKN917522 FUJ917520:FUJ917522 GEF917520:GEF917522 GOB917520:GOB917522 GXX917520:GXX917522 HHT917520:HHT917522 HRP917520:HRP917522 IBL917520:IBL917522 ILH917520:ILH917522 IVD917520:IVD917522 JEZ917520:JEZ917522 JOV917520:JOV917522 JYR917520:JYR917522 KIN917520:KIN917522 KSJ917520:KSJ917522 LCF917520:LCF917522 LMB917520:LMB917522 LVX917520:LVX917522 MFT917520:MFT917522 MPP917520:MPP917522 MZL917520:MZL917522 NJH917520:NJH917522 NTD917520:NTD917522 OCZ917520:OCZ917522 OMV917520:OMV917522 OWR917520:OWR917522 PGN917520:PGN917522 PQJ917520:PQJ917522 QAF917520:QAF917522 QKB917520:QKB917522 QTX917520:QTX917522 RDT917520:RDT917522 RNP917520:RNP917522 RXL917520:RXL917522 SHH917520:SHH917522 SRD917520:SRD917522 TAZ917520:TAZ917522 TKV917520:TKV917522 TUR917520:TUR917522 UEN917520:UEN917522 UOJ917520:UOJ917522 UYF917520:UYF917522 VIB917520:VIB917522 VRX917520:VRX917522 WBT917520:WBT917522 WLP917520:WLP917522 WVL917520:WVL917522 C983056:D983058 IZ983056:IZ983058 SV983056:SV983058 ACR983056:ACR983058 AMN983056:AMN983058 AWJ983056:AWJ983058 BGF983056:BGF983058 BQB983056:BQB983058 BZX983056:BZX983058 CJT983056:CJT983058 CTP983056:CTP983058 DDL983056:DDL983058 DNH983056:DNH983058 DXD983056:DXD983058 EGZ983056:EGZ983058 EQV983056:EQV983058 FAR983056:FAR983058 FKN983056:FKN983058 FUJ983056:FUJ983058 GEF983056:GEF983058 GOB983056:GOB983058 GXX983056:GXX983058 HHT983056:HHT983058 HRP983056:HRP983058 IBL983056:IBL983058 ILH983056:ILH983058 IVD983056:IVD983058 JEZ983056:JEZ983058 JOV983056:JOV983058 JYR983056:JYR983058 KIN983056:KIN983058 KSJ983056:KSJ983058 LCF983056:LCF983058 LMB983056:LMB983058 LVX983056:LVX983058 MFT983056:MFT983058 MPP983056:MPP983058 MZL983056:MZL983058 NJH983056:NJH983058 NTD983056:NTD983058 OCZ983056:OCZ983058 OMV983056:OMV983058 OWR983056:OWR983058 PGN983056:PGN983058 PQJ983056:PQJ983058 QAF983056:QAF983058 QKB983056:QKB983058 QTX983056:QTX983058 RDT983056:RDT983058 RNP983056:RNP983058 RXL983056:RXL983058 SHH983056:SHH983058 SRD983056:SRD983058 TAZ983056:TAZ983058 TKV983056:TKV983058 TUR983056:TUR983058 UEN983056:UEN983058 UOJ983056:UOJ983058 UYF983056:UYF983058 VIB983056:VIB983058 VRX983056:VRX983058 WBT983056:WBT983058 WLP983056:WLP983058 WVL983056:WVL983058 WVX983056:WVY983058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P65552:Q65554 JL65552:JM65554 TH65552:TI65554 ADD65552:ADE65554 AMZ65552:ANA65554 AWV65552:AWW65554 BGR65552:BGS65554 BQN65552:BQO65554 CAJ65552:CAK65554 CKF65552:CKG65554 CUB65552:CUC65554 DDX65552:DDY65554 DNT65552:DNU65554 DXP65552:DXQ65554 EHL65552:EHM65554 ERH65552:ERI65554 FBD65552:FBE65554 FKZ65552:FLA65554 FUV65552:FUW65554 GER65552:GES65554 GON65552:GOO65554 GYJ65552:GYK65554 HIF65552:HIG65554 HSB65552:HSC65554 IBX65552:IBY65554 ILT65552:ILU65554 IVP65552:IVQ65554 JFL65552:JFM65554 JPH65552:JPI65554 JZD65552:JZE65554 KIZ65552:KJA65554 KSV65552:KSW65554 LCR65552:LCS65554 LMN65552:LMO65554 LWJ65552:LWK65554 MGF65552:MGG65554 MQB65552:MQC65554 MZX65552:MZY65554 NJT65552:NJU65554 NTP65552:NTQ65554 ODL65552:ODM65554 ONH65552:ONI65554 OXD65552:OXE65554 PGZ65552:PHA65554 PQV65552:PQW65554 QAR65552:QAS65554 QKN65552:QKO65554 QUJ65552:QUK65554 REF65552:REG65554 ROB65552:ROC65554 RXX65552:RXY65554 SHT65552:SHU65554 SRP65552:SRQ65554 TBL65552:TBM65554 TLH65552:TLI65554 TVD65552:TVE65554 UEZ65552:UFA65554 UOV65552:UOW65554 UYR65552:UYS65554 VIN65552:VIO65554 VSJ65552:VSK65554 WCF65552:WCG65554 WMB65552:WMC65554 WVX65552:WVY65554 P131088:Q131090 JL131088:JM131090 TH131088:TI131090 ADD131088:ADE131090 AMZ131088:ANA131090 AWV131088:AWW131090 BGR131088:BGS131090 BQN131088:BQO131090 CAJ131088:CAK131090 CKF131088:CKG131090 CUB131088:CUC131090 DDX131088:DDY131090 DNT131088:DNU131090 DXP131088:DXQ131090 EHL131088:EHM131090 ERH131088:ERI131090 FBD131088:FBE131090 FKZ131088:FLA131090 FUV131088:FUW131090 GER131088:GES131090 GON131088:GOO131090 GYJ131088:GYK131090 HIF131088:HIG131090 HSB131088:HSC131090 IBX131088:IBY131090 ILT131088:ILU131090 IVP131088:IVQ131090 JFL131088:JFM131090 JPH131088:JPI131090 JZD131088:JZE131090 KIZ131088:KJA131090 KSV131088:KSW131090 LCR131088:LCS131090 LMN131088:LMO131090 LWJ131088:LWK131090 MGF131088:MGG131090 MQB131088:MQC131090 MZX131088:MZY131090 NJT131088:NJU131090 NTP131088:NTQ131090 ODL131088:ODM131090 ONH131088:ONI131090 OXD131088:OXE131090 PGZ131088:PHA131090 PQV131088:PQW131090 QAR131088:QAS131090 QKN131088:QKO131090 QUJ131088:QUK131090 REF131088:REG131090 ROB131088:ROC131090 RXX131088:RXY131090 SHT131088:SHU131090 SRP131088:SRQ131090 TBL131088:TBM131090 TLH131088:TLI131090 TVD131088:TVE131090 UEZ131088:UFA131090 UOV131088:UOW131090 UYR131088:UYS131090 VIN131088:VIO131090 VSJ131088:VSK131090 WCF131088:WCG131090 WMB131088:WMC131090 WVX131088:WVY131090 P196624:Q196626 JL196624:JM196626 TH196624:TI196626 ADD196624:ADE196626 AMZ196624:ANA196626 AWV196624:AWW196626 BGR196624:BGS196626 BQN196624:BQO196626 CAJ196624:CAK196626 CKF196624:CKG196626 CUB196624:CUC196626 DDX196624:DDY196626 DNT196624:DNU196626 DXP196624:DXQ196626 EHL196624:EHM196626 ERH196624:ERI196626 FBD196624:FBE196626 FKZ196624:FLA196626 FUV196624:FUW196626 GER196624:GES196626 GON196624:GOO196626 GYJ196624:GYK196626 HIF196624:HIG196626 HSB196624:HSC196626 IBX196624:IBY196626 ILT196624:ILU196626 IVP196624:IVQ196626 JFL196624:JFM196626 JPH196624:JPI196626 JZD196624:JZE196626 KIZ196624:KJA196626 KSV196624:KSW196626 LCR196624:LCS196626 LMN196624:LMO196626 LWJ196624:LWK196626 MGF196624:MGG196626 MQB196624:MQC196626 MZX196624:MZY196626 NJT196624:NJU196626 NTP196624:NTQ196626 ODL196624:ODM196626 ONH196624:ONI196626 OXD196624:OXE196626 PGZ196624:PHA196626 PQV196624:PQW196626 QAR196624:QAS196626 QKN196624:QKO196626 QUJ196624:QUK196626 REF196624:REG196626 ROB196624:ROC196626 RXX196624:RXY196626 SHT196624:SHU196626 SRP196624:SRQ196626 TBL196624:TBM196626 TLH196624:TLI196626 TVD196624:TVE196626 UEZ196624:UFA196626 UOV196624:UOW196626 UYR196624:UYS196626 VIN196624:VIO196626 VSJ196624:VSK196626 WCF196624:WCG196626 WMB196624:WMC196626 WVX196624:WVY196626 P262160:Q262162 JL262160:JM262162 TH262160:TI262162 ADD262160:ADE262162 AMZ262160:ANA262162 AWV262160:AWW262162 BGR262160:BGS262162 BQN262160:BQO262162 CAJ262160:CAK262162 CKF262160:CKG262162 CUB262160:CUC262162 DDX262160:DDY262162 DNT262160:DNU262162 DXP262160:DXQ262162 EHL262160:EHM262162 ERH262160:ERI262162 FBD262160:FBE262162 FKZ262160:FLA262162 FUV262160:FUW262162 GER262160:GES262162 GON262160:GOO262162 GYJ262160:GYK262162 HIF262160:HIG262162 HSB262160:HSC262162 IBX262160:IBY262162 ILT262160:ILU262162 IVP262160:IVQ262162 JFL262160:JFM262162 JPH262160:JPI262162 JZD262160:JZE262162 KIZ262160:KJA262162 KSV262160:KSW262162 LCR262160:LCS262162 LMN262160:LMO262162 LWJ262160:LWK262162 MGF262160:MGG262162 MQB262160:MQC262162 MZX262160:MZY262162 NJT262160:NJU262162 NTP262160:NTQ262162 ODL262160:ODM262162 ONH262160:ONI262162 OXD262160:OXE262162 PGZ262160:PHA262162 PQV262160:PQW262162 QAR262160:QAS262162 QKN262160:QKO262162 QUJ262160:QUK262162 REF262160:REG262162 ROB262160:ROC262162 RXX262160:RXY262162 SHT262160:SHU262162 SRP262160:SRQ262162 TBL262160:TBM262162 TLH262160:TLI262162 TVD262160:TVE262162 UEZ262160:UFA262162 UOV262160:UOW262162 UYR262160:UYS262162 VIN262160:VIO262162 VSJ262160:VSK262162 WCF262160:WCG262162 WMB262160:WMC262162 WVX262160:WVY262162 P327696:Q327698 JL327696:JM327698 TH327696:TI327698 ADD327696:ADE327698 AMZ327696:ANA327698 AWV327696:AWW327698 BGR327696:BGS327698 BQN327696:BQO327698 CAJ327696:CAK327698 CKF327696:CKG327698 CUB327696:CUC327698 DDX327696:DDY327698 DNT327696:DNU327698 DXP327696:DXQ327698 EHL327696:EHM327698 ERH327696:ERI327698 FBD327696:FBE327698 FKZ327696:FLA327698 FUV327696:FUW327698 GER327696:GES327698 GON327696:GOO327698 GYJ327696:GYK327698 HIF327696:HIG327698 HSB327696:HSC327698 IBX327696:IBY327698 ILT327696:ILU327698 IVP327696:IVQ327698 JFL327696:JFM327698 JPH327696:JPI327698 JZD327696:JZE327698 KIZ327696:KJA327698 KSV327696:KSW327698 LCR327696:LCS327698 LMN327696:LMO327698 LWJ327696:LWK327698 MGF327696:MGG327698 MQB327696:MQC327698 MZX327696:MZY327698 NJT327696:NJU327698 NTP327696:NTQ327698 ODL327696:ODM327698 ONH327696:ONI327698 OXD327696:OXE327698 PGZ327696:PHA327698 PQV327696:PQW327698 QAR327696:QAS327698 QKN327696:QKO327698 QUJ327696:QUK327698 REF327696:REG327698 ROB327696:ROC327698 RXX327696:RXY327698 SHT327696:SHU327698 SRP327696:SRQ327698 TBL327696:TBM327698 TLH327696:TLI327698 TVD327696:TVE327698 UEZ327696:UFA327698 UOV327696:UOW327698 UYR327696:UYS327698 VIN327696:VIO327698 VSJ327696:VSK327698 WCF327696:WCG327698 WMB327696:WMC327698 WVX327696:WVY327698 P393232:Q393234 JL393232:JM393234 TH393232:TI393234 ADD393232:ADE393234 AMZ393232:ANA393234 AWV393232:AWW393234 BGR393232:BGS393234 BQN393232:BQO393234 CAJ393232:CAK393234 CKF393232:CKG393234 CUB393232:CUC393234 DDX393232:DDY393234 DNT393232:DNU393234 DXP393232:DXQ393234 EHL393232:EHM393234 ERH393232:ERI393234 FBD393232:FBE393234 FKZ393232:FLA393234 FUV393232:FUW393234 GER393232:GES393234 GON393232:GOO393234 GYJ393232:GYK393234 HIF393232:HIG393234 HSB393232:HSC393234 IBX393232:IBY393234 ILT393232:ILU393234 IVP393232:IVQ393234 JFL393232:JFM393234 JPH393232:JPI393234 JZD393232:JZE393234 KIZ393232:KJA393234 KSV393232:KSW393234 LCR393232:LCS393234 LMN393232:LMO393234 LWJ393232:LWK393234 MGF393232:MGG393234 MQB393232:MQC393234 MZX393232:MZY393234 NJT393232:NJU393234 NTP393232:NTQ393234 ODL393232:ODM393234 ONH393232:ONI393234 OXD393232:OXE393234 PGZ393232:PHA393234 PQV393232:PQW393234 QAR393232:QAS393234 QKN393232:QKO393234 QUJ393232:QUK393234 REF393232:REG393234 ROB393232:ROC393234 RXX393232:RXY393234 SHT393232:SHU393234 SRP393232:SRQ393234 TBL393232:TBM393234 TLH393232:TLI393234 TVD393232:TVE393234 UEZ393232:UFA393234 UOV393232:UOW393234 UYR393232:UYS393234 VIN393232:VIO393234 VSJ393232:VSK393234 WCF393232:WCG393234 WMB393232:WMC393234 WVX393232:WVY393234 P458768:Q458770 JL458768:JM458770 TH458768:TI458770 ADD458768:ADE458770 AMZ458768:ANA458770 AWV458768:AWW458770 BGR458768:BGS458770 BQN458768:BQO458770 CAJ458768:CAK458770 CKF458768:CKG458770 CUB458768:CUC458770 DDX458768:DDY458770 DNT458768:DNU458770 DXP458768:DXQ458770 EHL458768:EHM458770 ERH458768:ERI458770 FBD458768:FBE458770 FKZ458768:FLA458770 FUV458768:FUW458770 GER458768:GES458770 GON458768:GOO458770 GYJ458768:GYK458770 HIF458768:HIG458770 HSB458768:HSC458770 IBX458768:IBY458770 ILT458768:ILU458770 IVP458768:IVQ458770 JFL458768:JFM458770 JPH458768:JPI458770 JZD458768:JZE458770 KIZ458768:KJA458770 KSV458768:KSW458770 LCR458768:LCS458770 LMN458768:LMO458770 LWJ458768:LWK458770 MGF458768:MGG458770 MQB458768:MQC458770 MZX458768:MZY458770 NJT458768:NJU458770 NTP458768:NTQ458770 ODL458768:ODM458770 ONH458768:ONI458770 OXD458768:OXE458770 PGZ458768:PHA458770 PQV458768:PQW458770 QAR458768:QAS458770 QKN458768:QKO458770 QUJ458768:QUK458770 REF458768:REG458770 ROB458768:ROC458770 RXX458768:RXY458770 SHT458768:SHU458770 SRP458768:SRQ458770 TBL458768:TBM458770 TLH458768:TLI458770 TVD458768:TVE458770 UEZ458768:UFA458770 UOV458768:UOW458770 UYR458768:UYS458770 VIN458768:VIO458770 VSJ458768:VSK458770 WCF458768:WCG458770 WMB458768:WMC458770 WVX458768:WVY458770 P524304:Q524306 JL524304:JM524306 TH524304:TI524306 ADD524304:ADE524306 AMZ524304:ANA524306 AWV524304:AWW524306 BGR524304:BGS524306 BQN524304:BQO524306 CAJ524304:CAK524306 CKF524304:CKG524306 CUB524304:CUC524306 DDX524304:DDY524306 DNT524304:DNU524306 DXP524304:DXQ524306 EHL524304:EHM524306 ERH524304:ERI524306 FBD524304:FBE524306 FKZ524304:FLA524306 FUV524304:FUW524306 GER524304:GES524306 GON524304:GOO524306 GYJ524304:GYK524306 HIF524304:HIG524306 HSB524304:HSC524306 IBX524304:IBY524306 ILT524304:ILU524306 IVP524304:IVQ524306 JFL524304:JFM524306 JPH524304:JPI524306 JZD524304:JZE524306 KIZ524304:KJA524306 KSV524304:KSW524306 LCR524304:LCS524306 LMN524304:LMO524306 LWJ524304:LWK524306 MGF524304:MGG524306 MQB524304:MQC524306 MZX524304:MZY524306 NJT524304:NJU524306 NTP524304:NTQ524306 ODL524304:ODM524306 ONH524304:ONI524306 OXD524304:OXE524306 PGZ524304:PHA524306 PQV524304:PQW524306 QAR524304:QAS524306 QKN524304:QKO524306 QUJ524304:QUK524306 REF524304:REG524306 ROB524304:ROC524306 RXX524304:RXY524306 SHT524304:SHU524306 SRP524304:SRQ524306 TBL524304:TBM524306 TLH524304:TLI524306 TVD524304:TVE524306 UEZ524304:UFA524306 UOV524304:UOW524306 UYR524304:UYS524306 VIN524304:VIO524306 VSJ524304:VSK524306 WCF524304:WCG524306 WMB524304:WMC524306 WVX524304:WVY524306 P589840:Q589842 JL589840:JM589842 TH589840:TI589842 ADD589840:ADE589842 AMZ589840:ANA589842 AWV589840:AWW589842 BGR589840:BGS589842 BQN589840:BQO589842 CAJ589840:CAK589842 CKF589840:CKG589842 CUB589840:CUC589842 DDX589840:DDY589842 DNT589840:DNU589842 DXP589840:DXQ589842 EHL589840:EHM589842 ERH589840:ERI589842 FBD589840:FBE589842 FKZ589840:FLA589842 FUV589840:FUW589842 GER589840:GES589842 GON589840:GOO589842 GYJ589840:GYK589842 HIF589840:HIG589842 HSB589840:HSC589842 IBX589840:IBY589842 ILT589840:ILU589842 IVP589840:IVQ589842 JFL589840:JFM589842 JPH589840:JPI589842 JZD589840:JZE589842 KIZ589840:KJA589842 KSV589840:KSW589842 LCR589840:LCS589842 LMN589840:LMO589842 LWJ589840:LWK589842 MGF589840:MGG589842 MQB589840:MQC589842 MZX589840:MZY589842 NJT589840:NJU589842 NTP589840:NTQ589842 ODL589840:ODM589842 ONH589840:ONI589842 OXD589840:OXE589842 PGZ589840:PHA589842 PQV589840:PQW589842 QAR589840:QAS589842 QKN589840:QKO589842 QUJ589840:QUK589842 REF589840:REG589842 ROB589840:ROC589842 RXX589840:RXY589842 SHT589840:SHU589842 SRP589840:SRQ589842 TBL589840:TBM589842 TLH589840:TLI589842 TVD589840:TVE589842 UEZ589840:UFA589842 UOV589840:UOW589842 UYR589840:UYS589842 VIN589840:VIO589842 VSJ589840:VSK589842 WCF589840:WCG589842 WMB589840:WMC589842 WVX589840:WVY589842 P655376:Q655378 JL655376:JM655378 TH655376:TI655378 ADD655376:ADE655378 AMZ655376:ANA655378 AWV655376:AWW655378 BGR655376:BGS655378 BQN655376:BQO655378 CAJ655376:CAK655378 CKF655376:CKG655378 CUB655376:CUC655378 DDX655376:DDY655378 DNT655376:DNU655378 DXP655376:DXQ655378 EHL655376:EHM655378 ERH655376:ERI655378 FBD655376:FBE655378 FKZ655376:FLA655378 FUV655376:FUW655378 GER655376:GES655378 GON655376:GOO655378 GYJ655376:GYK655378 HIF655376:HIG655378 HSB655376:HSC655378 IBX655376:IBY655378 ILT655376:ILU655378 IVP655376:IVQ655378 JFL655376:JFM655378 JPH655376:JPI655378 JZD655376:JZE655378 KIZ655376:KJA655378 KSV655376:KSW655378 LCR655376:LCS655378 LMN655376:LMO655378 LWJ655376:LWK655378 MGF655376:MGG655378 MQB655376:MQC655378 MZX655376:MZY655378 NJT655376:NJU655378 NTP655376:NTQ655378 ODL655376:ODM655378 ONH655376:ONI655378 OXD655376:OXE655378 PGZ655376:PHA655378 PQV655376:PQW655378 QAR655376:QAS655378 QKN655376:QKO655378 QUJ655376:QUK655378 REF655376:REG655378 ROB655376:ROC655378 RXX655376:RXY655378 SHT655376:SHU655378 SRP655376:SRQ655378 TBL655376:TBM655378 TLH655376:TLI655378 TVD655376:TVE655378 UEZ655376:UFA655378 UOV655376:UOW655378 UYR655376:UYS655378 VIN655376:VIO655378 VSJ655376:VSK655378 WCF655376:WCG655378 WMB655376:WMC655378 WVX655376:WVY655378 P720912:Q720914 JL720912:JM720914 TH720912:TI720914 ADD720912:ADE720914 AMZ720912:ANA720914 AWV720912:AWW720914 BGR720912:BGS720914 BQN720912:BQO720914 CAJ720912:CAK720914 CKF720912:CKG720914 CUB720912:CUC720914 DDX720912:DDY720914 DNT720912:DNU720914 DXP720912:DXQ720914 EHL720912:EHM720914 ERH720912:ERI720914 FBD720912:FBE720914 FKZ720912:FLA720914 FUV720912:FUW720914 GER720912:GES720914 GON720912:GOO720914 GYJ720912:GYK720914 HIF720912:HIG720914 HSB720912:HSC720914 IBX720912:IBY720914 ILT720912:ILU720914 IVP720912:IVQ720914 JFL720912:JFM720914 JPH720912:JPI720914 JZD720912:JZE720914 KIZ720912:KJA720914 KSV720912:KSW720914 LCR720912:LCS720914 LMN720912:LMO720914 LWJ720912:LWK720914 MGF720912:MGG720914 MQB720912:MQC720914 MZX720912:MZY720914 NJT720912:NJU720914 NTP720912:NTQ720914 ODL720912:ODM720914 ONH720912:ONI720914 OXD720912:OXE720914 PGZ720912:PHA720914 PQV720912:PQW720914 QAR720912:QAS720914 QKN720912:QKO720914 QUJ720912:QUK720914 REF720912:REG720914 ROB720912:ROC720914 RXX720912:RXY720914 SHT720912:SHU720914 SRP720912:SRQ720914 TBL720912:TBM720914 TLH720912:TLI720914 TVD720912:TVE720914 UEZ720912:UFA720914 UOV720912:UOW720914 UYR720912:UYS720914 VIN720912:VIO720914 VSJ720912:VSK720914 WCF720912:WCG720914 WMB720912:WMC720914 WVX720912:WVY720914 P786448:Q786450 JL786448:JM786450 TH786448:TI786450 ADD786448:ADE786450 AMZ786448:ANA786450 AWV786448:AWW786450 BGR786448:BGS786450 BQN786448:BQO786450 CAJ786448:CAK786450 CKF786448:CKG786450 CUB786448:CUC786450 DDX786448:DDY786450 DNT786448:DNU786450 DXP786448:DXQ786450 EHL786448:EHM786450 ERH786448:ERI786450 FBD786448:FBE786450 FKZ786448:FLA786450 FUV786448:FUW786450 GER786448:GES786450 GON786448:GOO786450 GYJ786448:GYK786450 HIF786448:HIG786450 HSB786448:HSC786450 IBX786448:IBY786450 ILT786448:ILU786450 IVP786448:IVQ786450 JFL786448:JFM786450 JPH786448:JPI786450 JZD786448:JZE786450 KIZ786448:KJA786450 KSV786448:KSW786450 LCR786448:LCS786450 LMN786448:LMO786450 LWJ786448:LWK786450 MGF786448:MGG786450 MQB786448:MQC786450 MZX786448:MZY786450 NJT786448:NJU786450 NTP786448:NTQ786450 ODL786448:ODM786450 ONH786448:ONI786450 OXD786448:OXE786450 PGZ786448:PHA786450 PQV786448:PQW786450 QAR786448:QAS786450 QKN786448:QKO786450 QUJ786448:QUK786450 REF786448:REG786450 ROB786448:ROC786450 RXX786448:RXY786450 SHT786448:SHU786450 SRP786448:SRQ786450 TBL786448:TBM786450 TLH786448:TLI786450 TVD786448:TVE786450 UEZ786448:UFA786450 UOV786448:UOW786450 UYR786448:UYS786450 VIN786448:VIO786450 VSJ786448:VSK786450 WCF786448:WCG786450 WMB786448:WMC786450 WVX786448:WVY786450 P851984:Q851986 JL851984:JM851986 TH851984:TI851986 ADD851984:ADE851986 AMZ851984:ANA851986 AWV851984:AWW851986 BGR851984:BGS851986 BQN851984:BQO851986 CAJ851984:CAK851986 CKF851984:CKG851986 CUB851984:CUC851986 DDX851984:DDY851986 DNT851984:DNU851986 DXP851984:DXQ851986 EHL851984:EHM851986 ERH851984:ERI851986 FBD851984:FBE851986 FKZ851984:FLA851986 FUV851984:FUW851986 GER851984:GES851986 GON851984:GOO851986 GYJ851984:GYK851986 HIF851984:HIG851986 HSB851984:HSC851986 IBX851984:IBY851986 ILT851984:ILU851986 IVP851984:IVQ851986 JFL851984:JFM851986 JPH851984:JPI851986 JZD851984:JZE851986 KIZ851984:KJA851986 KSV851984:KSW851986 LCR851984:LCS851986 LMN851984:LMO851986 LWJ851984:LWK851986 MGF851984:MGG851986 MQB851984:MQC851986 MZX851984:MZY851986 NJT851984:NJU851986 NTP851984:NTQ851986 ODL851984:ODM851986 ONH851984:ONI851986 OXD851984:OXE851986 PGZ851984:PHA851986 PQV851984:PQW851986 QAR851984:QAS851986 QKN851984:QKO851986 QUJ851984:QUK851986 REF851984:REG851986 ROB851984:ROC851986 RXX851984:RXY851986 SHT851984:SHU851986 SRP851984:SRQ851986 TBL851984:TBM851986 TLH851984:TLI851986 TVD851984:TVE851986 UEZ851984:UFA851986 UOV851984:UOW851986 UYR851984:UYS851986 VIN851984:VIO851986 VSJ851984:VSK851986 WCF851984:WCG851986 WMB851984:WMC851986 WVX851984:WVY851986 P917520:Q917522 JL917520:JM917522 TH917520:TI917522 ADD917520:ADE917522 AMZ917520:ANA917522 AWV917520:AWW917522 BGR917520:BGS917522 BQN917520:BQO917522 CAJ917520:CAK917522 CKF917520:CKG917522 CUB917520:CUC917522 DDX917520:DDY917522 DNT917520:DNU917522 DXP917520:DXQ917522 EHL917520:EHM917522 ERH917520:ERI917522 FBD917520:FBE917522 FKZ917520:FLA917522 FUV917520:FUW917522 GER917520:GES917522 GON917520:GOO917522 GYJ917520:GYK917522 HIF917520:HIG917522 HSB917520:HSC917522 IBX917520:IBY917522 ILT917520:ILU917522 IVP917520:IVQ917522 JFL917520:JFM917522 JPH917520:JPI917522 JZD917520:JZE917522 KIZ917520:KJA917522 KSV917520:KSW917522 LCR917520:LCS917522 LMN917520:LMO917522 LWJ917520:LWK917522 MGF917520:MGG917522 MQB917520:MQC917522 MZX917520:MZY917522 NJT917520:NJU917522 NTP917520:NTQ917522 ODL917520:ODM917522 ONH917520:ONI917522 OXD917520:OXE917522 PGZ917520:PHA917522 PQV917520:PQW917522 QAR917520:QAS917522 QKN917520:QKO917522 QUJ917520:QUK917522 REF917520:REG917522 ROB917520:ROC917522 RXX917520:RXY917522 SHT917520:SHU917522 SRP917520:SRQ917522 TBL917520:TBM917522 TLH917520:TLI917522 TVD917520:TVE917522 UEZ917520:UFA917522 UOV917520:UOW917522 UYR917520:UYS917522 VIN917520:VIO917522 VSJ917520:VSK917522 WCF917520:WCG917522 WMB917520:WMC917522 WVX917520:WVY917522 P983056:Q983058 JL983056:JM983058 TH983056:TI983058 ADD983056:ADE983058 AMZ983056:ANA983058 AWV983056:AWW983058 BGR983056:BGS983058 BQN983056:BQO983058 CAJ983056:CAK983058 CKF983056:CKG983058 CUB983056:CUC983058 DDX983056:DDY983058 DNT983056:DNU983058 DXP983056:DXQ983058 EHL983056:EHM983058 ERH983056:ERI983058 FBD983056:FBE983058 FKZ983056:FLA983058 FUV983056:FUW983058 GER983056:GES983058 GON983056:GOO983058 GYJ983056:GYK983058 HIF983056:HIG983058 HSB983056:HSC983058 IBX983056:IBY983058 ILT983056:ILU983058 IVP983056:IVQ983058 JFL983056:JFM983058 JPH983056:JPI983058 JZD983056:JZE983058 KIZ983056:KJA983058 KSV983056:KSW983058 LCR983056:LCS983058 LMN983056:LMO983058 LWJ983056:LWK983058 MGF983056:MGG983058 MQB983056:MQC983058 MZX983056:MZY983058 NJT983056:NJU983058 NTP983056:NTQ983058 ODL983056:ODM983058 ONH983056:ONI983058 OXD983056:OXE983058 PGZ983056:PHA983058 PQV983056:PQW983058 QAR983056:QAS983058 QKN983056:QKO983058 QUJ983056:QUK983058 REF983056:REG983058 ROB983056:ROC983058 RXX983056:RXY983058 SHT983056:SHU983058 SRP983056:SRQ983058 TBL983056:TBM983058 TLH983056:TLI983058 TVD983056:TVE983058 UEZ983056:UFA983058 UOV983056:UOW983058 UYR983056:UYS983058 VIN983056:VIO983058 VSJ983056:VSK983058 T2 C2" xr:uid="{00000000-0002-0000-1800-000003000000}"/>
    <dataValidation allowBlank="1" prompt="Details to be collected from Mr Ahmad Shaikh" sqref="JK2 TG2 ADC2 AMY2 AWU2 BGQ2 BQM2 CAI2 CKE2 CUA2 DDW2 DNS2 DXO2 EHK2 ERG2 FBC2 FKY2 FUU2 GEQ2 GOM2 GYI2 HIE2 HSA2 IBW2 ILS2 IVO2 JFK2 JPG2 JZC2 KIY2 KSU2 LCQ2 LMM2 LWI2 MGE2 MQA2 MZW2 NJS2 NTO2 ODK2 ONG2 OXC2 PGY2 PQU2 QAQ2 QKM2 QUI2 REE2 ROA2 RXW2 SHS2 SRO2 TBK2 TLG2 TVC2 UEY2 UOU2 UYQ2 VIM2 VSI2 WCE2 WMA2 WVW2 JK65552:JK65554 TG65552:TG65554 ADC65552:ADC65554 AMY65552:AMY65554 AWU65552:AWU65554 BGQ65552:BGQ65554 BQM65552:BQM65554 CAI65552:CAI65554 CKE65552:CKE65554 CUA65552:CUA65554 DDW65552:DDW65554 DNS65552:DNS65554 DXO65552:DXO65554 EHK65552:EHK65554 ERG65552:ERG65554 FBC65552:FBC65554 FKY65552:FKY65554 FUU65552:FUU65554 GEQ65552:GEQ65554 GOM65552:GOM65554 GYI65552:GYI65554 HIE65552:HIE65554 HSA65552:HSA65554 IBW65552:IBW65554 ILS65552:ILS65554 IVO65552:IVO65554 JFK65552:JFK65554 JPG65552:JPG65554 JZC65552:JZC65554 KIY65552:KIY65554 KSU65552:KSU65554 LCQ65552:LCQ65554 LMM65552:LMM65554 LWI65552:LWI65554 MGE65552:MGE65554 MQA65552:MQA65554 MZW65552:MZW65554 NJS65552:NJS65554 NTO65552:NTO65554 ODK65552:ODK65554 ONG65552:ONG65554 OXC65552:OXC65554 PGY65552:PGY65554 PQU65552:PQU65554 QAQ65552:QAQ65554 QKM65552:QKM65554 QUI65552:QUI65554 REE65552:REE65554 ROA65552:ROA65554 RXW65552:RXW65554 SHS65552:SHS65554 SRO65552:SRO65554 TBK65552:TBK65554 TLG65552:TLG65554 TVC65552:TVC65554 UEY65552:UEY65554 UOU65552:UOU65554 UYQ65552:UYQ65554 VIM65552:VIM65554 VSI65552:VSI65554 WCE65552:WCE65554 WMA65552:WMA65554 WVW65552:WVW65554 JK131088:JK131090 TG131088:TG131090 ADC131088:ADC131090 AMY131088:AMY131090 AWU131088:AWU131090 BGQ131088:BGQ131090 BQM131088:BQM131090 CAI131088:CAI131090 CKE131088:CKE131090 CUA131088:CUA131090 DDW131088:DDW131090 DNS131088:DNS131090 DXO131088:DXO131090 EHK131088:EHK131090 ERG131088:ERG131090 FBC131088:FBC131090 FKY131088:FKY131090 FUU131088:FUU131090 GEQ131088:GEQ131090 GOM131088:GOM131090 GYI131088:GYI131090 HIE131088:HIE131090 HSA131088:HSA131090 IBW131088:IBW131090 ILS131088:ILS131090 IVO131088:IVO131090 JFK131088:JFK131090 JPG131088:JPG131090 JZC131088:JZC131090 KIY131088:KIY131090 KSU131088:KSU131090 LCQ131088:LCQ131090 LMM131088:LMM131090 LWI131088:LWI131090 MGE131088:MGE131090 MQA131088:MQA131090 MZW131088:MZW131090 NJS131088:NJS131090 NTO131088:NTO131090 ODK131088:ODK131090 ONG131088:ONG131090 OXC131088:OXC131090 PGY131088:PGY131090 PQU131088:PQU131090 QAQ131088:QAQ131090 QKM131088:QKM131090 QUI131088:QUI131090 REE131088:REE131090 ROA131088:ROA131090 RXW131088:RXW131090 SHS131088:SHS131090 SRO131088:SRO131090 TBK131088:TBK131090 TLG131088:TLG131090 TVC131088:TVC131090 UEY131088:UEY131090 UOU131088:UOU131090 UYQ131088:UYQ131090 VIM131088:VIM131090 VSI131088:VSI131090 WCE131088:WCE131090 WMA131088:WMA131090 WVW131088:WVW131090 JK196624:JK196626 TG196624:TG196626 ADC196624:ADC196626 AMY196624:AMY196626 AWU196624:AWU196626 BGQ196624:BGQ196626 BQM196624:BQM196626 CAI196624:CAI196626 CKE196624:CKE196626 CUA196624:CUA196626 DDW196624:DDW196626 DNS196624:DNS196626 DXO196624:DXO196626 EHK196624:EHK196626 ERG196624:ERG196626 FBC196624:FBC196626 FKY196624:FKY196626 FUU196624:FUU196626 GEQ196624:GEQ196626 GOM196624:GOM196626 GYI196624:GYI196626 HIE196624:HIE196626 HSA196624:HSA196626 IBW196624:IBW196626 ILS196624:ILS196626 IVO196624:IVO196626 JFK196624:JFK196626 JPG196624:JPG196626 JZC196624:JZC196626 KIY196624:KIY196626 KSU196624:KSU196626 LCQ196624:LCQ196626 LMM196624:LMM196626 LWI196624:LWI196626 MGE196624:MGE196626 MQA196624:MQA196626 MZW196624:MZW196626 NJS196624:NJS196626 NTO196624:NTO196626 ODK196624:ODK196626 ONG196624:ONG196626 OXC196624:OXC196626 PGY196624:PGY196626 PQU196624:PQU196626 QAQ196624:QAQ196626 QKM196624:QKM196626 QUI196624:QUI196626 REE196624:REE196626 ROA196624:ROA196626 RXW196624:RXW196626 SHS196624:SHS196626 SRO196624:SRO196626 TBK196624:TBK196626 TLG196624:TLG196626 TVC196624:TVC196626 UEY196624:UEY196626 UOU196624:UOU196626 UYQ196624:UYQ196626 VIM196624:VIM196626 VSI196624:VSI196626 WCE196624:WCE196626 WMA196624:WMA196626 WVW196624:WVW196626 JK262160:JK262162 TG262160:TG262162 ADC262160:ADC262162 AMY262160:AMY262162 AWU262160:AWU262162 BGQ262160:BGQ262162 BQM262160:BQM262162 CAI262160:CAI262162 CKE262160:CKE262162 CUA262160:CUA262162 DDW262160:DDW262162 DNS262160:DNS262162 DXO262160:DXO262162 EHK262160:EHK262162 ERG262160:ERG262162 FBC262160:FBC262162 FKY262160:FKY262162 FUU262160:FUU262162 GEQ262160:GEQ262162 GOM262160:GOM262162 GYI262160:GYI262162 HIE262160:HIE262162 HSA262160:HSA262162 IBW262160:IBW262162 ILS262160:ILS262162 IVO262160:IVO262162 JFK262160:JFK262162 JPG262160:JPG262162 JZC262160:JZC262162 KIY262160:KIY262162 KSU262160:KSU262162 LCQ262160:LCQ262162 LMM262160:LMM262162 LWI262160:LWI262162 MGE262160:MGE262162 MQA262160:MQA262162 MZW262160:MZW262162 NJS262160:NJS262162 NTO262160:NTO262162 ODK262160:ODK262162 ONG262160:ONG262162 OXC262160:OXC262162 PGY262160:PGY262162 PQU262160:PQU262162 QAQ262160:QAQ262162 QKM262160:QKM262162 QUI262160:QUI262162 REE262160:REE262162 ROA262160:ROA262162 RXW262160:RXW262162 SHS262160:SHS262162 SRO262160:SRO262162 TBK262160:TBK262162 TLG262160:TLG262162 TVC262160:TVC262162 UEY262160:UEY262162 UOU262160:UOU262162 UYQ262160:UYQ262162 VIM262160:VIM262162 VSI262160:VSI262162 WCE262160:WCE262162 WMA262160:WMA262162 WVW262160:WVW262162 JK327696:JK327698 TG327696:TG327698 ADC327696:ADC327698 AMY327696:AMY327698 AWU327696:AWU327698 BGQ327696:BGQ327698 BQM327696:BQM327698 CAI327696:CAI327698 CKE327696:CKE327698 CUA327696:CUA327698 DDW327696:DDW327698 DNS327696:DNS327698 DXO327696:DXO327698 EHK327696:EHK327698 ERG327696:ERG327698 FBC327696:FBC327698 FKY327696:FKY327698 FUU327696:FUU327698 GEQ327696:GEQ327698 GOM327696:GOM327698 GYI327696:GYI327698 HIE327696:HIE327698 HSA327696:HSA327698 IBW327696:IBW327698 ILS327696:ILS327698 IVO327696:IVO327698 JFK327696:JFK327698 JPG327696:JPG327698 JZC327696:JZC327698 KIY327696:KIY327698 KSU327696:KSU327698 LCQ327696:LCQ327698 LMM327696:LMM327698 LWI327696:LWI327698 MGE327696:MGE327698 MQA327696:MQA327698 MZW327696:MZW327698 NJS327696:NJS327698 NTO327696:NTO327698 ODK327696:ODK327698 ONG327696:ONG327698 OXC327696:OXC327698 PGY327696:PGY327698 PQU327696:PQU327698 QAQ327696:QAQ327698 QKM327696:QKM327698 QUI327696:QUI327698 REE327696:REE327698 ROA327696:ROA327698 RXW327696:RXW327698 SHS327696:SHS327698 SRO327696:SRO327698 TBK327696:TBK327698 TLG327696:TLG327698 TVC327696:TVC327698 UEY327696:UEY327698 UOU327696:UOU327698 UYQ327696:UYQ327698 VIM327696:VIM327698 VSI327696:VSI327698 WCE327696:WCE327698 WMA327696:WMA327698 WVW327696:WVW327698 JK393232:JK393234 TG393232:TG393234 ADC393232:ADC393234 AMY393232:AMY393234 AWU393232:AWU393234 BGQ393232:BGQ393234 BQM393232:BQM393234 CAI393232:CAI393234 CKE393232:CKE393234 CUA393232:CUA393234 DDW393232:DDW393234 DNS393232:DNS393234 DXO393232:DXO393234 EHK393232:EHK393234 ERG393232:ERG393234 FBC393232:FBC393234 FKY393232:FKY393234 FUU393232:FUU393234 GEQ393232:GEQ393234 GOM393232:GOM393234 GYI393232:GYI393234 HIE393232:HIE393234 HSA393232:HSA393234 IBW393232:IBW393234 ILS393232:ILS393234 IVO393232:IVO393234 JFK393232:JFK393234 JPG393232:JPG393234 JZC393232:JZC393234 KIY393232:KIY393234 KSU393232:KSU393234 LCQ393232:LCQ393234 LMM393232:LMM393234 LWI393232:LWI393234 MGE393232:MGE393234 MQA393232:MQA393234 MZW393232:MZW393234 NJS393232:NJS393234 NTO393232:NTO393234 ODK393232:ODK393234 ONG393232:ONG393234 OXC393232:OXC393234 PGY393232:PGY393234 PQU393232:PQU393234 QAQ393232:QAQ393234 QKM393232:QKM393234 QUI393232:QUI393234 REE393232:REE393234 ROA393232:ROA393234 RXW393232:RXW393234 SHS393232:SHS393234 SRO393232:SRO393234 TBK393232:TBK393234 TLG393232:TLG393234 TVC393232:TVC393234 UEY393232:UEY393234 UOU393232:UOU393234 UYQ393232:UYQ393234 VIM393232:VIM393234 VSI393232:VSI393234 WCE393232:WCE393234 WMA393232:WMA393234 WVW393232:WVW393234 JK458768:JK458770 TG458768:TG458770 ADC458768:ADC458770 AMY458768:AMY458770 AWU458768:AWU458770 BGQ458768:BGQ458770 BQM458768:BQM458770 CAI458768:CAI458770 CKE458768:CKE458770 CUA458768:CUA458770 DDW458768:DDW458770 DNS458768:DNS458770 DXO458768:DXO458770 EHK458768:EHK458770 ERG458768:ERG458770 FBC458768:FBC458770 FKY458768:FKY458770 FUU458768:FUU458770 GEQ458768:GEQ458770 GOM458768:GOM458770 GYI458768:GYI458770 HIE458768:HIE458770 HSA458768:HSA458770 IBW458768:IBW458770 ILS458768:ILS458770 IVO458768:IVO458770 JFK458768:JFK458770 JPG458768:JPG458770 JZC458768:JZC458770 KIY458768:KIY458770 KSU458768:KSU458770 LCQ458768:LCQ458770 LMM458768:LMM458770 LWI458768:LWI458770 MGE458768:MGE458770 MQA458768:MQA458770 MZW458768:MZW458770 NJS458768:NJS458770 NTO458768:NTO458770 ODK458768:ODK458770 ONG458768:ONG458770 OXC458768:OXC458770 PGY458768:PGY458770 PQU458768:PQU458770 QAQ458768:QAQ458770 QKM458768:QKM458770 QUI458768:QUI458770 REE458768:REE458770 ROA458768:ROA458770 RXW458768:RXW458770 SHS458768:SHS458770 SRO458768:SRO458770 TBK458768:TBK458770 TLG458768:TLG458770 TVC458768:TVC458770 UEY458768:UEY458770 UOU458768:UOU458770 UYQ458768:UYQ458770 VIM458768:VIM458770 VSI458768:VSI458770 WCE458768:WCE458770 WMA458768:WMA458770 WVW458768:WVW458770 JK524304:JK524306 TG524304:TG524306 ADC524304:ADC524306 AMY524304:AMY524306 AWU524304:AWU524306 BGQ524304:BGQ524306 BQM524304:BQM524306 CAI524304:CAI524306 CKE524304:CKE524306 CUA524304:CUA524306 DDW524304:DDW524306 DNS524304:DNS524306 DXO524304:DXO524306 EHK524304:EHK524306 ERG524304:ERG524306 FBC524304:FBC524306 FKY524304:FKY524306 FUU524304:FUU524306 GEQ524304:GEQ524306 GOM524304:GOM524306 GYI524304:GYI524306 HIE524304:HIE524306 HSA524304:HSA524306 IBW524304:IBW524306 ILS524304:ILS524306 IVO524304:IVO524306 JFK524304:JFK524306 JPG524304:JPG524306 JZC524304:JZC524306 KIY524304:KIY524306 KSU524304:KSU524306 LCQ524304:LCQ524306 LMM524304:LMM524306 LWI524304:LWI524306 MGE524304:MGE524306 MQA524304:MQA524306 MZW524304:MZW524306 NJS524304:NJS524306 NTO524304:NTO524306 ODK524304:ODK524306 ONG524304:ONG524306 OXC524304:OXC524306 PGY524304:PGY524306 PQU524304:PQU524306 QAQ524304:QAQ524306 QKM524304:QKM524306 QUI524304:QUI524306 REE524304:REE524306 ROA524304:ROA524306 RXW524304:RXW524306 SHS524304:SHS524306 SRO524304:SRO524306 TBK524304:TBK524306 TLG524304:TLG524306 TVC524304:TVC524306 UEY524304:UEY524306 UOU524304:UOU524306 UYQ524304:UYQ524306 VIM524304:VIM524306 VSI524304:VSI524306 WCE524304:WCE524306 WMA524304:WMA524306 WVW524304:WVW524306 JK589840:JK589842 TG589840:TG589842 ADC589840:ADC589842 AMY589840:AMY589842 AWU589840:AWU589842 BGQ589840:BGQ589842 BQM589840:BQM589842 CAI589840:CAI589842 CKE589840:CKE589842 CUA589840:CUA589842 DDW589840:DDW589842 DNS589840:DNS589842 DXO589840:DXO589842 EHK589840:EHK589842 ERG589840:ERG589842 FBC589840:FBC589842 FKY589840:FKY589842 FUU589840:FUU589842 GEQ589840:GEQ589842 GOM589840:GOM589842 GYI589840:GYI589842 HIE589840:HIE589842 HSA589840:HSA589842 IBW589840:IBW589842 ILS589840:ILS589842 IVO589840:IVO589842 JFK589840:JFK589842 JPG589840:JPG589842 JZC589840:JZC589842 KIY589840:KIY589842 KSU589840:KSU589842 LCQ589840:LCQ589842 LMM589840:LMM589842 LWI589840:LWI589842 MGE589840:MGE589842 MQA589840:MQA589842 MZW589840:MZW589842 NJS589840:NJS589842 NTO589840:NTO589842 ODK589840:ODK589842 ONG589840:ONG589842 OXC589840:OXC589842 PGY589840:PGY589842 PQU589840:PQU589842 QAQ589840:QAQ589842 QKM589840:QKM589842 QUI589840:QUI589842 REE589840:REE589842 ROA589840:ROA589842 RXW589840:RXW589842 SHS589840:SHS589842 SRO589840:SRO589842 TBK589840:TBK589842 TLG589840:TLG589842 TVC589840:TVC589842 UEY589840:UEY589842 UOU589840:UOU589842 UYQ589840:UYQ589842 VIM589840:VIM589842 VSI589840:VSI589842 WCE589840:WCE589842 WMA589840:WMA589842 WVW589840:WVW589842 JK655376:JK655378 TG655376:TG655378 ADC655376:ADC655378 AMY655376:AMY655378 AWU655376:AWU655378 BGQ655376:BGQ655378 BQM655376:BQM655378 CAI655376:CAI655378 CKE655376:CKE655378 CUA655376:CUA655378 DDW655376:DDW655378 DNS655376:DNS655378 DXO655376:DXO655378 EHK655376:EHK655378 ERG655376:ERG655378 FBC655376:FBC655378 FKY655376:FKY655378 FUU655376:FUU655378 GEQ655376:GEQ655378 GOM655376:GOM655378 GYI655376:GYI655378 HIE655376:HIE655378 HSA655376:HSA655378 IBW655376:IBW655378 ILS655376:ILS655378 IVO655376:IVO655378 JFK655376:JFK655378 JPG655376:JPG655378 JZC655376:JZC655378 KIY655376:KIY655378 KSU655376:KSU655378 LCQ655376:LCQ655378 LMM655376:LMM655378 LWI655376:LWI655378 MGE655376:MGE655378 MQA655376:MQA655378 MZW655376:MZW655378 NJS655376:NJS655378 NTO655376:NTO655378 ODK655376:ODK655378 ONG655376:ONG655378 OXC655376:OXC655378 PGY655376:PGY655378 PQU655376:PQU655378 QAQ655376:QAQ655378 QKM655376:QKM655378 QUI655376:QUI655378 REE655376:REE655378 ROA655376:ROA655378 RXW655376:RXW655378 SHS655376:SHS655378 SRO655376:SRO655378 TBK655376:TBK655378 TLG655376:TLG655378 TVC655376:TVC655378 UEY655376:UEY655378 UOU655376:UOU655378 UYQ655376:UYQ655378 VIM655376:VIM655378 VSI655376:VSI655378 WCE655376:WCE655378 WMA655376:WMA655378 WVW655376:WVW655378 JK720912:JK720914 TG720912:TG720914 ADC720912:ADC720914 AMY720912:AMY720914 AWU720912:AWU720914 BGQ720912:BGQ720914 BQM720912:BQM720914 CAI720912:CAI720914 CKE720912:CKE720914 CUA720912:CUA720914 DDW720912:DDW720914 DNS720912:DNS720914 DXO720912:DXO720914 EHK720912:EHK720914 ERG720912:ERG720914 FBC720912:FBC720914 FKY720912:FKY720914 FUU720912:FUU720914 GEQ720912:GEQ720914 GOM720912:GOM720914 GYI720912:GYI720914 HIE720912:HIE720914 HSA720912:HSA720914 IBW720912:IBW720914 ILS720912:ILS720914 IVO720912:IVO720914 JFK720912:JFK720914 JPG720912:JPG720914 JZC720912:JZC720914 KIY720912:KIY720914 KSU720912:KSU720914 LCQ720912:LCQ720914 LMM720912:LMM720914 LWI720912:LWI720914 MGE720912:MGE720914 MQA720912:MQA720914 MZW720912:MZW720914 NJS720912:NJS720914 NTO720912:NTO720914 ODK720912:ODK720914 ONG720912:ONG720914 OXC720912:OXC720914 PGY720912:PGY720914 PQU720912:PQU720914 QAQ720912:QAQ720914 QKM720912:QKM720914 QUI720912:QUI720914 REE720912:REE720914 ROA720912:ROA720914 RXW720912:RXW720914 SHS720912:SHS720914 SRO720912:SRO720914 TBK720912:TBK720914 TLG720912:TLG720914 TVC720912:TVC720914 UEY720912:UEY720914 UOU720912:UOU720914 UYQ720912:UYQ720914 VIM720912:VIM720914 VSI720912:VSI720914 WCE720912:WCE720914 WMA720912:WMA720914 WVW720912:WVW720914 JK786448:JK786450 TG786448:TG786450 ADC786448:ADC786450 AMY786448:AMY786450 AWU786448:AWU786450 BGQ786448:BGQ786450 BQM786448:BQM786450 CAI786448:CAI786450 CKE786448:CKE786450 CUA786448:CUA786450 DDW786448:DDW786450 DNS786448:DNS786450 DXO786448:DXO786450 EHK786448:EHK786450 ERG786448:ERG786450 FBC786448:FBC786450 FKY786448:FKY786450 FUU786448:FUU786450 GEQ786448:GEQ786450 GOM786448:GOM786450 GYI786448:GYI786450 HIE786448:HIE786450 HSA786448:HSA786450 IBW786448:IBW786450 ILS786448:ILS786450 IVO786448:IVO786450 JFK786448:JFK786450 JPG786448:JPG786450 JZC786448:JZC786450 KIY786448:KIY786450 KSU786448:KSU786450 LCQ786448:LCQ786450 LMM786448:LMM786450 LWI786448:LWI786450 MGE786448:MGE786450 MQA786448:MQA786450 MZW786448:MZW786450 NJS786448:NJS786450 NTO786448:NTO786450 ODK786448:ODK786450 ONG786448:ONG786450 OXC786448:OXC786450 PGY786448:PGY786450 PQU786448:PQU786450 QAQ786448:QAQ786450 QKM786448:QKM786450 QUI786448:QUI786450 REE786448:REE786450 ROA786448:ROA786450 RXW786448:RXW786450 SHS786448:SHS786450 SRO786448:SRO786450 TBK786448:TBK786450 TLG786448:TLG786450 TVC786448:TVC786450 UEY786448:UEY786450 UOU786448:UOU786450 UYQ786448:UYQ786450 VIM786448:VIM786450 VSI786448:VSI786450 WCE786448:WCE786450 WMA786448:WMA786450 WVW786448:WVW786450 JK851984:JK851986 TG851984:TG851986 ADC851984:ADC851986 AMY851984:AMY851986 AWU851984:AWU851986 BGQ851984:BGQ851986 BQM851984:BQM851986 CAI851984:CAI851986 CKE851984:CKE851986 CUA851984:CUA851986 DDW851984:DDW851986 DNS851984:DNS851986 DXO851984:DXO851986 EHK851984:EHK851986 ERG851984:ERG851986 FBC851984:FBC851986 FKY851984:FKY851986 FUU851984:FUU851986 GEQ851984:GEQ851986 GOM851984:GOM851986 GYI851984:GYI851986 HIE851984:HIE851986 HSA851984:HSA851986 IBW851984:IBW851986 ILS851984:ILS851986 IVO851984:IVO851986 JFK851984:JFK851986 JPG851984:JPG851986 JZC851984:JZC851986 KIY851984:KIY851986 KSU851984:KSU851986 LCQ851984:LCQ851986 LMM851984:LMM851986 LWI851984:LWI851986 MGE851984:MGE851986 MQA851984:MQA851986 MZW851984:MZW851986 NJS851984:NJS851986 NTO851984:NTO851986 ODK851984:ODK851986 ONG851984:ONG851986 OXC851984:OXC851986 PGY851984:PGY851986 PQU851984:PQU851986 QAQ851984:QAQ851986 QKM851984:QKM851986 QUI851984:QUI851986 REE851984:REE851986 ROA851984:ROA851986 RXW851984:RXW851986 SHS851984:SHS851986 SRO851984:SRO851986 TBK851984:TBK851986 TLG851984:TLG851986 TVC851984:TVC851986 UEY851984:UEY851986 UOU851984:UOU851986 UYQ851984:UYQ851986 VIM851984:VIM851986 VSI851984:VSI851986 WCE851984:WCE851986 WMA851984:WMA851986 WVW851984:WVW851986 JK917520:JK917522 TG917520:TG917522 ADC917520:ADC917522 AMY917520:AMY917522 AWU917520:AWU917522 BGQ917520:BGQ917522 BQM917520:BQM917522 CAI917520:CAI917522 CKE917520:CKE917522 CUA917520:CUA917522 DDW917520:DDW917522 DNS917520:DNS917522 DXO917520:DXO917522 EHK917520:EHK917522 ERG917520:ERG917522 FBC917520:FBC917522 FKY917520:FKY917522 FUU917520:FUU917522 GEQ917520:GEQ917522 GOM917520:GOM917522 GYI917520:GYI917522 HIE917520:HIE917522 HSA917520:HSA917522 IBW917520:IBW917522 ILS917520:ILS917522 IVO917520:IVO917522 JFK917520:JFK917522 JPG917520:JPG917522 JZC917520:JZC917522 KIY917520:KIY917522 KSU917520:KSU917522 LCQ917520:LCQ917522 LMM917520:LMM917522 LWI917520:LWI917522 MGE917520:MGE917522 MQA917520:MQA917522 MZW917520:MZW917522 NJS917520:NJS917522 NTO917520:NTO917522 ODK917520:ODK917522 ONG917520:ONG917522 OXC917520:OXC917522 PGY917520:PGY917522 PQU917520:PQU917522 QAQ917520:QAQ917522 QKM917520:QKM917522 QUI917520:QUI917522 REE917520:REE917522 ROA917520:ROA917522 RXW917520:RXW917522 SHS917520:SHS917522 SRO917520:SRO917522 TBK917520:TBK917522 TLG917520:TLG917522 TVC917520:TVC917522 UEY917520:UEY917522 UOU917520:UOU917522 UYQ917520:UYQ917522 VIM917520:VIM917522 VSI917520:VSI917522 WCE917520:WCE917522 WMA917520:WMA917522 WVW917520:WVW917522 JK983056:JK983058 TG983056:TG983058 ADC983056:ADC983058 AMY983056:AMY983058 AWU983056:AWU983058 BGQ983056:BGQ983058 BQM983056:BQM983058 CAI983056:CAI983058 CKE983056:CKE983058 CUA983056:CUA983058 DDW983056:DDW983058 DNS983056:DNS983058 DXO983056:DXO983058 EHK983056:EHK983058 ERG983056:ERG983058 FBC983056:FBC983058 FKY983056:FKY983058 FUU983056:FUU983058 GEQ983056:GEQ983058 GOM983056:GOM983058 GYI983056:GYI983058 HIE983056:HIE983058 HSA983056:HSA983058 IBW983056:IBW983058 ILS983056:ILS983058 IVO983056:IVO983058 JFK983056:JFK983058 JPG983056:JPG983058 JZC983056:JZC983058 KIY983056:KIY983058 KSU983056:KSU983058 LCQ983056:LCQ983058 LMM983056:LMM983058 LWI983056:LWI983058 MGE983056:MGE983058 MQA983056:MQA983058 MZW983056:MZW983058 NJS983056:NJS983058 NTO983056:NTO983058 ODK983056:ODK983058 ONG983056:ONG983058 OXC983056:OXC983058 PGY983056:PGY983058 PQU983056:PQU983058 QAQ983056:QAQ983058 QKM983056:QKM983058 QUI983056:QUI983058 REE983056:REE983058 ROA983056:ROA983058 RXW983056:RXW983058 SHS983056:SHS983058 SRO983056:SRO983058 TBK983056:TBK983058 TLG983056:TLG983058 TVC983056:TVC983058 UEY983056:UEY983058 UOU983056:UOU983058 UYQ983056:UYQ983058 VIM983056:VIM983058 VSI983056:VSI983058 WCE983056:WCE983058 WMA983056:WMA983058 WVW983056:WVW983058 E131088 JF2 TB2 ACX2 AMT2 AWP2 BGL2 BQH2 CAD2 CJZ2 CTV2 DDR2 DNN2 DXJ2 EHF2 ERB2 FAX2 FKT2 FUP2 GEL2 GOH2 GYD2 HHZ2 HRV2 IBR2 ILN2 IVJ2 JFF2 JPB2 JYX2 KIT2 KSP2 LCL2 LMH2 LWD2 MFZ2 MPV2 MZR2 NJN2 NTJ2 ODF2 ONB2 OWX2 PGT2 PQP2 QAL2 QKH2 QUD2 RDZ2 RNV2 RXR2 SHN2 SRJ2 TBF2 TLB2 TUX2 UET2 UOP2 UYL2 VIH2 VSD2 WBZ2 WLV2 WVR2 J65552:J65554 JF65552:JF65554 TB65552:TB65554 ACX65552:ACX65554 AMT65552:AMT65554 AWP65552:AWP65554 BGL65552:BGL65554 BQH65552:BQH65554 CAD65552:CAD65554 CJZ65552:CJZ65554 CTV65552:CTV65554 DDR65552:DDR65554 DNN65552:DNN65554 DXJ65552:DXJ65554 EHF65552:EHF65554 ERB65552:ERB65554 FAX65552:FAX65554 FKT65552:FKT65554 FUP65552:FUP65554 GEL65552:GEL65554 GOH65552:GOH65554 GYD65552:GYD65554 HHZ65552:HHZ65554 HRV65552:HRV65554 IBR65552:IBR65554 ILN65552:ILN65554 IVJ65552:IVJ65554 JFF65552:JFF65554 JPB65552:JPB65554 JYX65552:JYX65554 KIT65552:KIT65554 KSP65552:KSP65554 LCL65552:LCL65554 LMH65552:LMH65554 LWD65552:LWD65554 MFZ65552:MFZ65554 MPV65552:MPV65554 MZR65552:MZR65554 NJN65552:NJN65554 NTJ65552:NTJ65554 ODF65552:ODF65554 ONB65552:ONB65554 OWX65552:OWX65554 PGT65552:PGT65554 PQP65552:PQP65554 QAL65552:QAL65554 QKH65552:QKH65554 QUD65552:QUD65554 RDZ65552:RDZ65554 RNV65552:RNV65554 RXR65552:RXR65554 SHN65552:SHN65554 SRJ65552:SRJ65554 TBF65552:TBF65554 TLB65552:TLB65554 TUX65552:TUX65554 UET65552:UET65554 UOP65552:UOP65554 UYL65552:UYL65554 VIH65552:VIH65554 VSD65552:VSD65554 WBZ65552:WBZ65554 WLV65552:WLV65554 WVR65552:WVR65554 J131088:J131090 JF131088:JF131090 TB131088:TB131090 ACX131088:ACX131090 AMT131088:AMT131090 AWP131088:AWP131090 BGL131088:BGL131090 BQH131088:BQH131090 CAD131088:CAD131090 CJZ131088:CJZ131090 CTV131088:CTV131090 DDR131088:DDR131090 DNN131088:DNN131090 DXJ131088:DXJ131090 EHF131088:EHF131090 ERB131088:ERB131090 FAX131088:FAX131090 FKT131088:FKT131090 FUP131088:FUP131090 GEL131088:GEL131090 GOH131088:GOH131090 GYD131088:GYD131090 HHZ131088:HHZ131090 HRV131088:HRV131090 IBR131088:IBR131090 ILN131088:ILN131090 IVJ131088:IVJ131090 JFF131088:JFF131090 JPB131088:JPB131090 JYX131088:JYX131090 KIT131088:KIT131090 KSP131088:KSP131090 LCL131088:LCL131090 LMH131088:LMH131090 LWD131088:LWD131090 MFZ131088:MFZ131090 MPV131088:MPV131090 MZR131088:MZR131090 NJN131088:NJN131090 NTJ131088:NTJ131090 ODF131088:ODF131090 ONB131088:ONB131090 OWX131088:OWX131090 PGT131088:PGT131090 PQP131088:PQP131090 QAL131088:QAL131090 QKH131088:QKH131090 QUD131088:QUD131090 RDZ131088:RDZ131090 RNV131088:RNV131090 RXR131088:RXR131090 SHN131088:SHN131090 SRJ131088:SRJ131090 TBF131088:TBF131090 TLB131088:TLB131090 TUX131088:TUX131090 UET131088:UET131090 UOP131088:UOP131090 UYL131088:UYL131090 VIH131088:VIH131090 VSD131088:VSD131090 WBZ131088:WBZ131090 WLV131088:WLV131090 WVR131088:WVR131090 J196624:J196626 JF196624:JF196626 TB196624:TB196626 ACX196624:ACX196626 AMT196624:AMT196626 AWP196624:AWP196626 BGL196624:BGL196626 BQH196624:BQH196626 CAD196624:CAD196626 CJZ196624:CJZ196626 CTV196624:CTV196626 DDR196624:DDR196626 DNN196624:DNN196626 DXJ196624:DXJ196626 EHF196624:EHF196626 ERB196624:ERB196626 FAX196624:FAX196626 FKT196624:FKT196626 FUP196624:FUP196626 GEL196624:GEL196626 GOH196624:GOH196626 GYD196624:GYD196626 HHZ196624:HHZ196626 HRV196624:HRV196626 IBR196624:IBR196626 ILN196624:ILN196626 IVJ196624:IVJ196626 JFF196624:JFF196626 JPB196624:JPB196626 JYX196624:JYX196626 KIT196624:KIT196626 KSP196624:KSP196626 LCL196624:LCL196626 LMH196624:LMH196626 LWD196624:LWD196626 MFZ196624:MFZ196626 MPV196624:MPV196626 MZR196624:MZR196626 NJN196624:NJN196626 NTJ196624:NTJ196626 ODF196624:ODF196626 ONB196624:ONB196626 OWX196624:OWX196626 PGT196624:PGT196626 PQP196624:PQP196626 QAL196624:QAL196626 QKH196624:QKH196626 QUD196624:QUD196626 RDZ196624:RDZ196626 RNV196624:RNV196626 RXR196624:RXR196626 SHN196624:SHN196626 SRJ196624:SRJ196626 TBF196624:TBF196626 TLB196624:TLB196626 TUX196624:TUX196626 UET196624:UET196626 UOP196624:UOP196626 UYL196624:UYL196626 VIH196624:VIH196626 VSD196624:VSD196626 WBZ196624:WBZ196626 WLV196624:WLV196626 WVR196624:WVR196626 J262160:J262162 JF262160:JF262162 TB262160:TB262162 ACX262160:ACX262162 AMT262160:AMT262162 AWP262160:AWP262162 BGL262160:BGL262162 BQH262160:BQH262162 CAD262160:CAD262162 CJZ262160:CJZ262162 CTV262160:CTV262162 DDR262160:DDR262162 DNN262160:DNN262162 DXJ262160:DXJ262162 EHF262160:EHF262162 ERB262160:ERB262162 FAX262160:FAX262162 FKT262160:FKT262162 FUP262160:FUP262162 GEL262160:GEL262162 GOH262160:GOH262162 GYD262160:GYD262162 HHZ262160:HHZ262162 HRV262160:HRV262162 IBR262160:IBR262162 ILN262160:ILN262162 IVJ262160:IVJ262162 JFF262160:JFF262162 JPB262160:JPB262162 JYX262160:JYX262162 KIT262160:KIT262162 KSP262160:KSP262162 LCL262160:LCL262162 LMH262160:LMH262162 LWD262160:LWD262162 MFZ262160:MFZ262162 MPV262160:MPV262162 MZR262160:MZR262162 NJN262160:NJN262162 NTJ262160:NTJ262162 ODF262160:ODF262162 ONB262160:ONB262162 OWX262160:OWX262162 PGT262160:PGT262162 PQP262160:PQP262162 QAL262160:QAL262162 QKH262160:QKH262162 QUD262160:QUD262162 RDZ262160:RDZ262162 RNV262160:RNV262162 RXR262160:RXR262162 SHN262160:SHN262162 SRJ262160:SRJ262162 TBF262160:TBF262162 TLB262160:TLB262162 TUX262160:TUX262162 UET262160:UET262162 UOP262160:UOP262162 UYL262160:UYL262162 VIH262160:VIH262162 VSD262160:VSD262162 WBZ262160:WBZ262162 WLV262160:WLV262162 WVR262160:WVR262162 J327696:J327698 JF327696:JF327698 TB327696:TB327698 ACX327696:ACX327698 AMT327696:AMT327698 AWP327696:AWP327698 BGL327696:BGL327698 BQH327696:BQH327698 CAD327696:CAD327698 CJZ327696:CJZ327698 CTV327696:CTV327698 DDR327696:DDR327698 DNN327696:DNN327698 DXJ327696:DXJ327698 EHF327696:EHF327698 ERB327696:ERB327698 FAX327696:FAX327698 FKT327696:FKT327698 FUP327696:FUP327698 GEL327696:GEL327698 GOH327696:GOH327698 GYD327696:GYD327698 HHZ327696:HHZ327698 HRV327696:HRV327698 IBR327696:IBR327698 ILN327696:ILN327698 IVJ327696:IVJ327698 JFF327696:JFF327698 JPB327696:JPB327698 JYX327696:JYX327698 KIT327696:KIT327698 KSP327696:KSP327698 LCL327696:LCL327698 LMH327696:LMH327698 LWD327696:LWD327698 MFZ327696:MFZ327698 MPV327696:MPV327698 MZR327696:MZR327698 NJN327696:NJN327698 NTJ327696:NTJ327698 ODF327696:ODF327698 ONB327696:ONB327698 OWX327696:OWX327698 PGT327696:PGT327698 PQP327696:PQP327698 QAL327696:QAL327698 QKH327696:QKH327698 QUD327696:QUD327698 RDZ327696:RDZ327698 RNV327696:RNV327698 RXR327696:RXR327698 SHN327696:SHN327698 SRJ327696:SRJ327698 TBF327696:TBF327698 TLB327696:TLB327698 TUX327696:TUX327698 UET327696:UET327698 UOP327696:UOP327698 UYL327696:UYL327698 VIH327696:VIH327698 VSD327696:VSD327698 WBZ327696:WBZ327698 WLV327696:WLV327698 WVR327696:WVR327698 J393232:J393234 JF393232:JF393234 TB393232:TB393234 ACX393232:ACX393234 AMT393232:AMT393234 AWP393232:AWP393234 BGL393232:BGL393234 BQH393232:BQH393234 CAD393232:CAD393234 CJZ393232:CJZ393234 CTV393232:CTV393234 DDR393232:DDR393234 DNN393232:DNN393234 DXJ393232:DXJ393234 EHF393232:EHF393234 ERB393232:ERB393234 FAX393232:FAX393234 FKT393232:FKT393234 FUP393232:FUP393234 GEL393232:GEL393234 GOH393232:GOH393234 GYD393232:GYD393234 HHZ393232:HHZ393234 HRV393232:HRV393234 IBR393232:IBR393234 ILN393232:ILN393234 IVJ393232:IVJ393234 JFF393232:JFF393234 JPB393232:JPB393234 JYX393232:JYX393234 KIT393232:KIT393234 KSP393232:KSP393234 LCL393232:LCL393234 LMH393232:LMH393234 LWD393232:LWD393234 MFZ393232:MFZ393234 MPV393232:MPV393234 MZR393232:MZR393234 NJN393232:NJN393234 NTJ393232:NTJ393234 ODF393232:ODF393234 ONB393232:ONB393234 OWX393232:OWX393234 PGT393232:PGT393234 PQP393232:PQP393234 QAL393232:QAL393234 QKH393232:QKH393234 QUD393232:QUD393234 RDZ393232:RDZ393234 RNV393232:RNV393234 RXR393232:RXR393234 SHN393232:SHN393234 SRJ393232:SRJ393234 TBF393232:TBF393234 TLB393232:TLB393234 TUX393232:TUX393234 UET393232:UET393234 UOP393232:UOP393234 UYL393232:UYL393234 VIH393232:VIH393234 VSD393232:VSD393234 WBZ393232:WBZ393234 WLV393232:WLV393234 WVR393232:WVR393234 J458768:J458770 JF458768:JF458770 TB458768:TB458770 ACX458768:ACX458770 AMT458768:AMT458770 AWP458768:AWP458770 BGL458768:BGL458770 BQH458768:BQH458770 CAD458768:CAD458770 CJZ458768:CJZ458770 CTV458768:CTV458770 DDR458768:DDR458770 DNN458768:DNN458770 DXJ458768:DXJ458770 EHF458768:EHF458770 ERB458768:ERB458770 FAX458768:FAX458770 FKT458768:FKT458770 FUP458768:FUP458770 GEL458768:GEL458770 GOH458768:GOH458770 GYD458768:GYD458770 HHZ458768:HHZ458770 HRV458768:HRV458770 IBR458768:IBR458770 ILN458768:ILN458770 IVJ458768:IVJ458770 JFF458768:JFF458770 JPB458768:JPB458770 JYX458768:JYX458770 KIT458768:KIT458770 KSP458768:KSP458770 LCL458768:LCL458770 LMH458768:LMH458770 LWD458768:LWD458770 MFZ458768:MFZ458770 MPV458768:MPV458770 MZR458768:MZR458770 NJN458768:NJN458770 NTJ458768:NTJ458770 ODF458768:ODF458770 ONB458768:ONB458770 OWX458768:OWX458770 PGT458768:PGT458770 PQP458768:PQP458770 QAL458768:QAL458770 QKH458768:QKH458770 QUD458768:QUD458770 RDZ458768:RDZ458770 RNV458768:RNV458770 RXR458768:RXR458770 SHN458768:SHN458770 SRJ458768:SRJ458770 TBF458768:TBF458770 TLB458768:TLB458770 TUX458768:TUX458770 UET458768:UET458770 UOP458768:UOP458770 UYL458768:UYL458770 VIH458768:VIH458770 VSD458768:VSD458770 WBZ458768:WBZ458770 WLV458768:WLV458770 WVR458768:WVR458770 J524304:J524306 JF524304:JF524306 TB524304:TB524306 ACX524304:ACX524306 AMT524304:AMT524306 AWP524304:AWP524306 BGL524304:BGL524306 BQH524304:BQH524306 CAD524304:CAD524306 CJZ524304:CJZ524306 CTV524304:CTV524306 DDR524304:DDR524306 DNN524304:DNN524306 DXJ524304:DXJ524306 EHF524304:EHF524306 ERB524304:ERB524306 FAX524304:FAX524306 FKT524304:FKT524306 FUP524304:FUP524306 GEL524304:GEL524306 GOH524304:GOH524306 GYD524304:GYD524306 HHZ524304:HHZ524306 HRV524304:HRV524306 IBR524304:IBR524306 ILN524304:ILN524306 IVJ524304:IVJ524306 JFF524304:JFF524306 JPB524304:JPB524306 JYX524304:JYX524306 KIT524304:KIT524306 KSP524304:KSP524306 LCL524304:LCL524306 LMH524304:LMH524306 LWD524304:LWD524306 MFZ524304:MFZ524306 MPV524304:MPV524306 MZR524304:MZR524306 NJN524304:NJN524306 NTJ524304:NTJ524306 ODF524304:ODF524306 ONB524304:ONB524306 OWX524304:OWX524306 PGT524304:PGT524306 PQP524304:PQP524306 QAL524304:QAL524306 QKH524304:QKH524306 QUD524304:QUD524306 RDZ524304:RDZ524306 RNV524304:RNV524306 RXR524304:RXR524306 SHN524304:SHN524306 SRJ524304:SRJ524306 TBF524304:TBF524306 TLB524304:TLB524306 TUX524304:TUX524306 UET524304:UET524306 UOP524304:UOP524306 UYL524304:UYL524306 VIH524304:VIH524306 VSD524304:VSD524306 WBZ524304:WBZ524306 WLV524304:WLV524306 WVR524304:WVR524306 J589840:J589842 JF589840:JF589842 TB589840:TB589842 ACX589840:ACX589842 AMT589840:AMT589842 AWP589840:AWP589842 BGL589840:BGL589842 BQH589840:BQH589842 CAD589840:CAD589842 CJZ589840:CJZ589842 CTV589840:CTV589842 DDR589840:DDR589842 DNN589840:DNN589842 DXJ589840:DXJ589842 EHF589840:EHF589842 ERB589840:ERB589842 FAX589840:FAX589842 FKT589840:FKT589842 FUP589840:FUP589842 GEL589840:GEL589842 GOH589840:GOH589842 GYD589840:GYD589842 HHZ589840:HHZ589842 HRV589840:HRV589842 IBR589840:IBR589842 ILN589840:ILN589842 IVJ589840:IVJ589842 JFF589840:JFF589842 JPB589840:JPB589842 JYX589840:JYX589842 KIT589840:KIT589842 KSP589840:KSP589842 LCL589840:LCL589842 LMH589840:LMH589842 LWD589840:LWD589842 MFZ589840:MFZ589842 MPV589840:MPV589842 MZR589840:MZR589842 NJN589840:NJN589842 NTJ589840:NTJ589842 ODF589840:ODF589842 ONB589840:ONB589842 OWX589840:OWX589842 PGT589840:PGT589842 PQP589840:PQP589842 QAL589840:QAL589842 QKH589840:QKH589842 QUD589840:QUD589842 RDZ589840:RDZ589842 RNV589840:RNV589842 RXR589840:RXR589842 SHN589840:SHN589842 SRJ589840:SRJ589842 TBF589840:TBF589842 TLB589840:TLB589842 TUX589840:TUX589842 UET589840:UET589842 UOP589840:UOP589842 UYL589840:UYL589842 VIH589840:VIH589842 VSD589840:VSD589842 WBZ589840:WBZ589842 WLV589840:WLV589842 WVR589840:WVR589842 J655376:J655378 JF655376:JF655378 TB655376:TB655378 ACX655376:ACX655378 AMT655376:AMT655378 AWP655376:AWP655378 BGL655376:BGL655378 BQH655376:BQH655378 CAD655376:CAD655378 CJZ655376:CJZ655378 CTV655376:CTV655378 DDR655376:DDR655378 DNN655376:DNN655378 DXJ655376:DXJ655378 EHF655376:EHF655378 ERB655376:ERB655378 FAX655376:FAX655378 FKT655376:FKT655378 FUP655376:FUP655378 GEL655376:GEL655378 GOH655376:GOH655378 GYD655376:GYD655378 HHZ655376:HHZ655378 HRV655376:HRV655378 IBR655376:IBR655378 ILN655376:ILN655378 IVJ655376:IVJ655378 JFF655376:JFF655378 JPB655376:JPB655378 JYX655376:JYX655378 KIT655376:KIT655378 KSP655376:KSP655378 LCL655376:LCL655378 LMH655376:LMH655378 LWD655376:LWD655378 MFZ655376:MFZ655378 MPV655376:MPV655378 MZR655376:MZR655378 NJN655376:NJN655378 NTJ655376:NTJ655378 ODF655376:ODF655378 ONB655376:ONB655378 OWX655376:OWX655378 PGT655376:PGT655378 PQP655376:PQP655378 QAL655376:QAL655378 QKH655376:QKH655378 QUD655376:QUD655378 RDZ655376:RDZ655378 RNV655376:RNV655378 RXR655376:RXR655378 SHN655376:SHN655378 SRJ655376:SRJ655378 TBF655376:TBF655378 TLB655376:TLB655378 TUX655376:TUX655378 UET655376:UET655378 UOP655376:UOP655378 UYL655376:UYL655378 VIH655376:VIH655378 VSD655376:VSD655378 WBZ655376:WBZ655378 WLV655376:WLV655378 WVR655376:WVR655378 J720912:J720914 JF720912:JF720914 TB720912:TB720914 ACX720912:ACX720914 AMT720912:AMT720914 AWP720912:AWP720914 BGL720912:BGL720914 BQH720912:BQH720914 CAD720912:CAD720914 CJZ720912:CJZ720914 CTV720912:CTV720914 DDR720912:DDR720914 DNN720912:DNN720914 DXJ720912:DXJ720914 EHF720912:EHF720914 ERB720912:ERB720914 FAX720912:FAX720914 FKT720912:FKT720914 FUP720912:FUP720914 GEL720912:GEL720914 GOH720912:GOH720914 GYD720912:GYD720914 HHZ720912:HHZ720914 HRV720912:HRV720914 IBR720912:IBR720914 ILN720912:ILN720914 IVJ720912:IVJ720914 JFF720912:JFF720914 JPB720912:JPB720914 JYX720912:JYX720914 KIT720912:KIT720914 KSP720912:KSP720914 LCL720912:LCL720914 LMH720912:LMH720914 LWD720912:LWD720914 MFZ720912:MFZ720914 MPV720912:MPV720914 MZR720912:MZR720914 NJN720912:NJN720914 NTJ720912:NTJ720914 ODF720912:ODF720914 ONB720912:ONB720914 OWX720912:OWX720914 PGT720912:PGT720914 PQP720912:PQP720914 QAL720912:QAL720914 QKH720912:QKH720914 QUD720912:QUD720914 RDZ720912:RDZ720914 RNV720912:RNV720914 RXR720912:RXR720914 SHN720912:SHN720914 SRJ720912:SRJ720914 TBF720912:TBF720914 TLB720912:TLB720914 TUX720912:TUX720914 UET720912:UET720914 UOP720912:UOP720914 UYL720912:UYL720914 VIH720912:VIH720914 VSD720912:VSD720914 WBZ720912:WBZ720914 WLV720912:WLV720914 WVR720912:WVR720914 J786448:J786450 JF786448:JF786450 TB786448:TB786450 ACX786448:ACX786450 AMT786448:AMT786450 AWP786448:AWP786450 BGL786448:BGL786450 BQH786448:BQH786450 CAD786448:CAD786450 CJZ786448:CJZ786450 CTV786448:CTV786450 DDR786448:DDR786450 DNN786448:DNN786450 DXJ786448:DXJ786450 EHF786448:EHF786450 ERB786448:ERB786450 FAX786448:FAX786450 FKT786448:FKT786450 FUP786448:FUP786450 GEL786448:GEL786450 GOH786448:GOH786450 GYD786448:GYD786450 HHZ786448:HHZ786450 HRV786448:HRV786450 IBR786448:IBR786450 ILN786448:ILN786450 IVJ786448:IVJ786450 JFF786448:JFF786450 JPB786448:JPB786450 JYX786448:JYX786450 KIT786448:KIT786450 KSP786448:KSP786450 LCL786448:LCL786450 LMH786448:LMH786450 LWD786448:LWD786450 MFZ786448:MFZ786450 MPV786448:MPV786450 MZR786448:MZR786450 NJN786448:NJN786450 NTJ786448:NTJ786450 ODF786448:ODF786450 ONB786448:ONB786450 OWX786448:OWX786450 PGT786448:PGT786450 PQP786448:PQP786450 QAL786448:QAL786450 QKH786448:QKH786450 QUD786448:QUD786450 RDZ786448:RDZ786450 RNV786448:RNV786450 RXR786448:RXR786450 SHN786448:SHN786450 SRJ786448:SRJ786450 TBF786448:TBF786450 TLB786448:TLB786450 TUX786448:TUX786450 UET786448:UET786450 UOP786448:UOP786450 UYL786448:UYL786450 VIH786448:VIH786450 VSD786448:VSD786450 WBZ786448:WBZ786450 WLV786448:WLV786450 WVR786448:WVR786450 J851984:J851986 JF851984:JF851986 TB851984:TB851986 ACX851984:ACX851986 AMT851984:AMT851986 AWP851984:AWP851986 BGL851984:BGL851986 BQH851984:BQH851986 CAD851984:CAD851986 CJZ851984:CJZ851986 CTV851984:CTV851986 DDR851984:DDR851986 DNN851984:DNN851986 DXJ851984:DXJ851986 EHF851984:EHF851986 ERB851984:ERB851986 FAX851984:FAX851986 FKT851984:FKT851986 FUP851984:FUP851986 GEL851984:GEL851986 GOH851984:GOH851986 GYD851984:GYD851986 HHZ851984:HHZ851986 HRV851984:HRV851986 IBR851984:IBR851986 ILN851984:ILN851986 IVJ851984:IVJ851986 JFF851984:JFF851986 JPB851984:JPB851986 JYX851984:JYX851986 KIT851984:KIT851986 KSP851984:KSP851986 LCL851984:LCL851986 LMH851984:LMH851986 LWD851984:LWD851986 MFZ851984:MFZ851986 MPV851984:MPV851986 MZR851984:MZR851986 NJN851984:NJN851986 NTJ851984:NTJ851986 ODF851984:ODF851986 ONB851984:ONB851986 OWX851984:OWX851986 PGT851984:PGT851986 PQP851984:PQP851986 QAL851984:QAL851986 QKH851984:QKH851986 QUD851984:QUD851986 RDZ851984:RDZ851986 RNV851984:RNV851986 RXR851984:RXR851986 SHN851984:SHN851986 SRJ851984:SRJ851986 TBF851984:TBF851986 TLB851984:TLB851986 TUX851984:TUX851986 UET851984:UET851986 UOP851984:UOP851986 UYL851984:UYL851986 VIH851984:VIH851986 VSD851984:VSD851986 WBZ851984:WBZ851986 WLV851984:WLV851986 WVR851984:WVR851986 J917520:J917522 JF917520:JF917522 TB917520:TB917522 ACX917520:ACX917522 AMT917520:AMT917522 AWP917520:AWP917522 BGL917520:BGL917522 BQH917520:BQH917522 CAD917520:CAD917522 CJZ917520:CJZ917522 CTV917520:CTV917522 DDR917520:DDR917522 DNN917520:DNN917522 DXJ917520:DXJ917522 EHF917520:EHF917522 ERB917520:ERB917522 FAX917520:FAX917522 FKT917520:FKT917522 FUP917520:FUP917522 GEL917520:GEL917522 GOH917520:GOH917522 GYD917520:GYD917522 HHZ917520:HHZ917522 HRV917520:HRV917522 IBR917520:IBR917522 ILN917520:ILN917522 IVJ917520:IVJ917522 JFF917520:JFF917522 JPB917520:JPB917522 JYX917520:JYX917522 KIT917520:KIT917522 KSP917520:KSP917522 LCL917520:LCL917522 LMH917520:LMH917522 LWD917520:LWD917522 MFZ917520:MFZ917522 MPV917520:MPV917522 MZR917520:MZR917522 NJN917520:NJN917522 NTJ917520:NTJ917522 ODF917520:ODF917522 ONB917520:ONB917522 OWX917520:OWX917522 PGT917520:PGT917522 PQP917520:PQP917522 QAL917520:QAL917522 QKH917520:QKH917522 QUD917520:QUD917522 RDZ917520:RDZ917522 RNV917520:RNV917522 RXR917520:RXR917522 SHN917520:SHN917522 SRJ917520:SRJ917522 TBF917520:TBF917522 TLB917520:TLB917522 TUX917520:TUX917522 UET917520:UET917522 UOP917520:UOP917522 UYL917520:UYL917522 VIH917520:VIH917522 VSD917520:VSD917522 WBZ917520:WBZ917522 WLV917520:WLV917522 WVR917520:WVR917522 J983056:J983058 JF983056:JF983058 TB983056:TB983058 ACX983056:ACX983058 AMT983056:AMT983058 AWP983056:AWP983058 BGL983056:BGL983058 BQH983056:BQH983058 CAD983056:CAD983058 CJZ983056:CJZ983058 CTV983056:CTV983058 DDR983056:DDR983058 DNN983056:DNN983058 DXJ983056:DXJ983058 EHF983056:EHF983058 ERB983056:ERB983058 FAX983056:FAX983058 FKT983056:FKT983058 FUP983056:FUP983058 GEL983056:GEL983058 GOH983056:GOH983058 GYD983056:GYD983058 HHZ983056:HHZ983058 HRV983056:HRV983058 IBR983056:IBR983058 ILN983056:ILN983058 IVJ983056:IVJ983058 JFF983056:JFF983058 JPB983056:JPB983058 JYX983056:JYX983058 KIT983056:KIT983058 KSP983056:KSP983058 LCL983056:LCL983058 LMH983056:LMH983058 LWD983056:LWD983058 MFZ983056:MFZ983058 MPV983056:MPV983058 MZR983056:MZR983058 NJN983056:NJN983058 NTJ983056:NTJ983058 ODF983056:ODF983058 ONB983056:ONB983058 OWX983056:OWX983058 PGT983056:PGT983058 PQP983056:PQP983058 QAL983056:QAL983058 QKH983056:QKH983058 QUD983056:QUD983058 RDZ983056:RDZ983058 RNV983056:RNV983058 RXR983056:RXR983058 SHN983056:SHN983058 SRJ983056:SRJ983058 TBF983056:TBF983058 TLB983056:TLB983058 TUX983056:TUX983058 UET983056:UET983058 UOP983056:UOP983058 UYL983056:UYL983058 VIH983056:VIH983058 VSD983056:VSD983058 WBZ983056:WBZ983058 WLV983056:WLV983058 WVR983056:WVR983058 WVM983056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A65552 SW65552 ACS65552 AMO65552 AWK65552 BGG65552 BQC65552 BZY65552 CJU65552 CTQ65552 DDM65552 DNI65552 DXE65552 EHA65552 EQW65552 FAS65552 FKO65552 FUK65552 GEG65552 GOC65552 GXY65552 HHU65552 HRQ65552 IBM65552 ILI65552 IVE65552 JFA65552 JOW65552 JYS65552 KIO65552 KSK65552 LCG65552 LMC65552 LVY65552 MFU65552 MPQ65552 MZM65552 NJI65552 NTE65552 ODA65552 OMW65552 OWS65552 PGO65552 PQK65552 QAG65552 QKC65552 QTY65552 RDU65552 RNQ65552 RXM65552 SHI65552 SRE65552 TBA65552 TKW65552 TUS65552 UEO65552 UOK65552 UYG65552 VIC65552 VRY65552 WBU65552 WLQ65552 WVM65552 JA131088 SW131088 ACS131088 AMO131088 AWK131088 BGG131088 BQC131088 BZY131088 CJU131088 CTQ131088 DDM131088 DNI131088 DXE131088 EHA131088 EQW131088 FAS131088 FKO131088 FUK131088 GEG131088 GOC131088 GXY131088 HHU131088 HRQ131088 IBM131088 ILI131088 IVE131088 JFA131088 JOW131088 JYS131088 KIO131088 KSK131088 LCG131088 LMC131088 LVY131088 MFU131088 MPQ131088 MZM131088 NJI131088 NTE131088 ODA131088 OMW131088 OWS131088 PGO131088 PQK131088 QAG131088 QKC131088 QTY131088 RDU131088 RNQ131088 RXM131088 SHI131088 SRE131088 TBA131088 TKW131088 TUS131088 UEO131088 UOK131088 UYG131088 VIC131088 VRY131088 WBU131088 WLQ131088 WVM131088 JA196624 SW196624 ACS196624 AMO196624 AWK196624 BGG196624 BQC196624 BZY196624 CJU196624 CTQ196624 DDM196624 DNI196624 DXE196624 EHA196624 EQW196624 FAS196624 FKO196624 FUK196624 GEG196624 GOC196624 GXY196624 HHU196624 HRQ196624 IBM196624 ILI196624 IVE196624 JFA196624 JOW196624 JYS196624 KIO196624 KSK196624 LCG196624 LMC196624 LVY196624 MFU196624 MPQ196624 MZM196624 NJI196624 NTE196624 ODA196624 OMW196624 OWS196624 PGO196624 PQK196624 QAG196624 QKC196624 QTY196624 RDU196624 RNQ196624 RXM196624 SHI196624 SRE196624 TBA196624 TKW196624 TUS196624 UEO196624 UOK196624 UYG196624 VIC196624 VRY196624 WBU196624 WLQ196624 WVM196624 JA262160 SW262160 ACS262160 AMO262160 AWK262160 BGG262160 BQC262160 BZY262160 CJU262160 CTQ262160 DDM262160 DNI262160 DXE262160 EHA262160 EQW262160 FAS262160 FKO262160 FUK262160 GEG262160 GOC262160 GXY262160 HHU262160 HRQ262160 IBM262160 ILI262160 IVE262160 JFA262160 JOW262160 JYS262160 KIO262160 KSK262160 LCG262160 LMC262160 LVY262160 MFU262160 MPQ262160 MZM262160 NJI262160 NTE262160 ODA262160 OMW262160 OWS262160 PGO262160 PQK262160 QAG262160 QKC262160 QTY262160 RDU262160 RNQ262160 RXM262160 SHI262160 SRE262160 TBA262160 TKW262160 TUS262160 UEO262160 UOK262160 UYG262160 VIC262160 VRY262160 WBU262160 WLQ262160 WVM262160 JA327696 SW327696 ACS327696 AMO327696 AWK327696 BGG327696 BQC327696 BZY327696 CJU327696 CTQ327696 DDM327696 DNI327696 DXE327696 EHA327696 EQW327696 FAS327696 FKO327696 FUK327696 GEG327696 GOC327696 GXY327696 HHU327696 HRQ327696 IBM327696 ILI327696 IVE327696 JFA327696 JOW327696 JYS327696 KIO327696 KSK327696 LCG327696 LMC327696 LVY327696 MFU327696 MPQ327696 MZM327696 NJI327696 NTE327696 ODA327696 OMW327696 OWS327696 PGO327696 PQK327696 QAG327696 QKC327696 QTY327696 RDU327696 RNQ327696 RXM327696 SHI327696 SRE327696 TBA327696 TKW327696 TUS327696 UEO327696 UOK327696 UYG327696 VIC327696 VRY327696 WBU327696 WLQ327696 WVM327696 JA393232 SW393232 ACS393232 AMO393232 AWK393232 BGG393232 BQC393232 BZY393232 CJU393232 CTQ393232 DDM393232 DNI393232 DXE393232 EHA393232 EQW393232 FAS393232 FKO393232 FUK393232 GEG393232 GOC393232 GXY393232 HHU393232 HRQ393232 IBM393232 ILI393232 IVE393232 JFA393232 JOW393232 JYS393232 KIO393232 KSK393232 LCG393232 LMC393232 LVY393232 MFU393232 MPQ393232 MZM393232 NJI393232 NTE393232 ODA393232 OMW393232 OWS393232 PGO393232 PQK393232 QAG393232 QKC393232 QTY393232 RDU393232 RNQ393232 RXM393232 SHI393232 SRE393232 TBA393232 TKW393232 TUS393232 UEO393232 UOK393232 UYG393232 VIC393232 VRY393232 WBU393232 WLQ393232 WVM393232 JA458768 SW458768 ACS458768 AMO458768 AWK458768 BGG458768 BQC458768 BZY458768 CJU458768 CTQ458768 DDM458768 DNI458768 DXE458768 EHA458768 EQW458768 FAS458768 FKO458768 FUK458768 GEG458768 GOC458768 GXY458768 HHU458768 HRQ458768 IBM458768 ILI458768 IVE458768 JFA458768 JOW458768 JYS458768 KIO458768 KSK458768 LCG458768 LMC458768 LVY458768 MFU458768 MPQ458768 MZM458768 NJI458768 NTE458768 ODA458768 OMW458768 OWS458768 PGO458768 PQK458768 QAG458768 QKC458768 QTY458768 RDU458768 RNQ458768 RXM458768 SHI458768 SRE458768 TBA458768 TKW458768 TUS458768 UEO458768 UOK458768 UYG458768 VIC458768 VRY458768 WBU458768 WLQ458768 WVM458768 JA524304 SW524304 ACS524304 AMO524304 AWK524304 BGG524304 BQC524304 BZY524304 CJU524304 CTQ524304 DDM524304 DNI524304 DXE524304 EHA524304 EQW524304 FAS524304 FKO524304 FUK524304 GEG524304 GOC524304 GXY524304 HHU524304 HRQ524304 IBM524304 ILI524304 IVE524304 JFA524304 JOW524304 JYS524304 KIO524304 KSK524304 LCG524304 LMC524304 LVY524304 MFU524304 MPQ524304 MZM524304 NJI524304 NTE524304 ODA524304 OMW524304 OWS524304 PGO524304 PQK524304 QAG524304 QKC524304 QTY524304 RDU524304 RNQ524304 RXM524304 SHI524304 SRE524304 TBA524304 TKW524304 TUS524304 UEO524304 UOK524304 UYG524304 VIC524304 VRY524304 WBU524304 WLQ524304 WVM524304 JA589840 SW589840 ACS589840 AMO589840 AWK589840 BGG589840 BQC589840 BZY589840 CJU589840 CTQ589840 DDM589840 DNI589840 DXE589840 EHA589840 EQW589840 FAS589840 FKO589840 FUK589840 GEG589840 GOC589840 GXY589840 HHU589840 HRQ589840 IBM589840 ILI589840 IVE589840 JFA589840 JOW589840 JYS589840 KIO589840 KSK589840 LCG589840 LMC589840 LVY589840 MFU589840 MPQ589840 MZM589840 NJI589840 NTE589840 ODA589840 OMW589840 OWS589840 PGO589840 PQK589840 QAG589840 QKC589840 QTY589840 RDU589840 RNQ589840 RXM589840 SHI589840 SRE589840 TBA589840 TKW589840 TUS589840 UEO589840 UOK589840 UYG589840 VIC589840 VRY589840 WBU589840 WLQ589840 WVM589840 JA655376 SW655376 ACS655376 AMO655376 AWK655376 BGG655376 BQC655376 BZY655376 CJU655376 CTQ655376 DDM655376 DNI655376 DXE655376 EHA655376 EQW655376 FAS655376 FKO655376 FUK655376 GEG655376 GOC655376 GXY655376 HHU655376 HRQ655376 IBM655376 ILI655376 IVE655376 JFA655376 JOW655376 JYS655376 KIO655376 KSK655376 LCG655376 LMC655376 LVY655376 MFU655376 MPQ655376 MZM655376 NJI655376 NTE655376 ODA655376 OMW655376 OWS655376 PGO655376 PQK655376 QAG655376 QKC655376 QTY655376 RDU655376 RNQ655376 RXM655376 SHI655376 SRE655376 TBA655376 TKW655376 TUS655376 UEO655376 UOK655376 UYG655376 VIC655376 VRY655376 WBU655376 WLQ655376 WVM655376 JA720912 SW720912 ACS720912 AMO720912 AWK720912 BGG720912 BQC720912 BZY720912 CJU720912 CTQ720912 DDM720912 DNI720912 DXE720912 EHA720912 EQW720912 FAS720912 FKO720912 FUK720912 GEG720912 GOC720912 GXY720912 HHU720912 HRQ720912 IBM720912 ILI720912 IVE720912 JFA720912 JOW720912 JYS720912 KIO720912 KSK720912 LCG720912 LMC720912 LVY720912 MFU720912 MPQ720912 MZM720912 NJI720912 NTE720912 ODA720912 OMW720912 OWS720912 PGO720912 PQK720912 QAG720912 QKC720912 QTY720912 RDU720912 RNQ720912 RXM720912 SHI720912 SRE720912 TBA720912 TKW720912 TUS720912 UEO720912 UOK720912 UYG720912 VIC720912 VRY720912 WBU720912 WLQ720912 WVM720912 JA786448 SW786448 ACS786448 AMO786448 AWK786448 BGG786448 BQC786448 BZY786448 CJU786448 CTQ786448 DDM786448 DNI786448 DXE786448 EHA786448 EQW786448 FAS786448 FKO786448 FUK786448 GEG786448 GOC786448 GXY786448 HHU786448 HRQ786448 IBM786448 ILI786448 IVE786448 JFA786448 JOW786448 JYS786448 KIO786448 KSK786448 LCG786448 LMC786448 LVY786448 MFU786448 MPQ786448 MZM786448 NJI786448 NTE786448 ODA786448 OMW786448 OWS786448 PGO786448 PQK786448 QAG786448 QKC786448 QTY786448 RDU786448 RNQ786448 RXM786448 SHI786448 SRE786448 TBA786448 TKW786448 TUS786448 UEO786448 UOK786448 UYG786448 VIC786448 VRY786448 WBU786448 WLQ786448 WVM786448 JA851984 SW851984 ACS851984 AMO851984 AWK851984 BGG851984 BQC851984 BZY851984 CJU851984 CTQ851984 DDM851984 DNI851984 DXE851984 EHA851984 EQW851984 FAS851984 FKO851984 FUK851984 GEG851984 GOC851984 GXY851984 HHU851984 HRQ851984 IBM851984 ILI851984 IVE851984 JFA851984 JOW851984 JYS851984 KIO851984 KSK851984 LCG851984 LMC851984 LVY851984 MFU851984 MPQ851984 MZM851984 NJI851984 NTE851984 ODA851984 OMW851984 OWS851984 PGO851984 PQK851984 QAG851984 QKC851984 QTY851984 RDU851984 RNQ851984 RXM851984 SHI851984 SRE851984 TBA851984 TKW851984 TUS851984 UEO851984 UOK851984 UYG851984 VIC851984 VRY851984 WBU851984 WLQ851984 WVM851984 JA917520 SW917520 ACS917520 AMO917520 AWK917520 BGG917520 BQC917520 BZY917520 CJU917520 CTQ917520 DDM917520 DNI917520 DXE917520 EHA917520 EQW917520 FAS917520 FKO917520 FUK917520 GEG917520 GOC917520 GXY917520 HHU917520 HRQ917520 IBM917520 ILI917520 IVE917520 JFA917520 JOW917520 JYS917520 KIO917520 KSK917520 LCG917520 LMC917520 LVY917520 MFU917520 MPQ917520 MZM917520 NJI917520 NTE917520 ODA917520 OMW917520 OWS917520 PGO917520 PQK917520 QAG917520 QKC917520 QTY917520 RDU917520 RNQ917520 RXM917520 SHI917520 SRE917520 TBA917520 TKW917520 TUS917520 UEO917520 UOK917520 UYG917520 VIC917520 VRY917520 WBU917520 WLQ917520 WVM917520 JA983056 SW983056 ACS983056 AMO983056 AWK983056 BGG983056 BQC983056 BZY983056 CJU983056 CTQ983056 DDM983056 DNI983056 DXE983056 EHA983056 EQW983056 FAS983056 FKO983056 FUK983056 GEG983056 GOC983056 GXY983056 HHU983056 HRQ983056 IBM983056 ILI983056 IVE983056 JFA983056 JOW983056 JYS983056 KIO983056 KSK983056 LCG983056 LMC983056 LVY983056 MFU983056 MPQ983056 MZM983056 NJI983056 NTE983056 ODA983056 OMW983056 OWS983056 PGO983056 PQK983056 QAG983056 QKC983056 QTY983056 RDU983056 RNQ983056 RXM983056 SHI983056 SRE983056 TBA983056 TKW983056 TUS983056 UEO983056 UOK983056 UYG983056 VIC983056 VRY983056 WBU983056 WLQ983056 E65552 E983056 E917520 E851984 E786448 E720912 E655376 E589840 E524304 E458768 E393232 E327696 E262160 E196624 K2 D2:F2" xr:uid="{00000000-0002-0000-1800-000004000000}"/>
  </dataValidations>
  <printOptions horizontalCentered="1" verticalCentered="1"/>
  <pageMargins left="0" right="0" top="0" bottom="0" header="0" footer="0"/>
  <pageSetup paperSize="8" scale="51" orientation="landscape" r:id="rId1"/>
  <headerFooter>
    <oddFooter>&amp;R_x000D_&amp;1#&amp;"Aptos"&amp;10&amp;K000000 Data sensitivity -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tabColor theme="4" tint="0.79998168889431442"/>
    <pageSetUpPr fitToPage="1"/>
  </sheetPr>
  <dimension ref="A1:BL52"/>
  <sheetViews>
    <sheetView view="pageBreakPreview" zoomScaleNormal="87" zoomScaleSheetLayoutView="100" workbookViewId="0">
      <selection activeCell="L15" sqref="L15"/>
    </sheetView>
  </sheetViews>
  <sheetFormatPr defaultRowHeight="14.4"/>
  <cols>
    <col min="1" max="1" width="11.33203125" customWidth="1"/>
    <col min="2" max="2" width="22.109375" customWidth="1"/>
    <col min="3" max="3" width="18.33203125" customWidth="1"/>
    <col min="4" max="4" width="14" customWidth="1"/>
    <col min="5" max="5" width="14.6640625" customWidth="1"/>
    <col min="6" max="6" width="21.33203125" customWidth="1"/>
    <col min="7" max="7" width="10" bestFit="1" customWidth="1"/>
    <col min="8" max="9" width="14.6640625" customWidth="1"/>
    <col min="10" max="10" width="7.6640625" bestFit="1" customWidth="1"/>
    <col min="11" max="11" width="14.6640625" customWidth="1"/>
    <col min="12" max="12" width="18.6640625" customWidth="1"/>
    <col min="13" max="13" width="6.6640625" bestFit="1" customWidth="1"/>
    <col min="14" max="14" width="14.6640625" customWidth="1"/>
    <col min="15" max="15" width="16.88671875" customWidth="1"/>
    <col min="16" max="16" width="21.33203125" customWidth="1"/>
    <col min="17" max="17" width="17.6640625" customWidth="1"/>
    <col min="18" max="18" width="22.33203125" customWidth="1"/>
    <col min="19" max="19" width="15.6640625" customWidth="1"/>
    <col min="20" max="20" width="13.6640625" customWidth="1"/>
    <col min="21" max="29" width="12" customWidth="1"/>
  </cols>
  <sheetData>
    <row r="1" spans="1:64" ht="15" thickBot="1">
      <c r="B1" s="56"/>
      <c r="E1" s="56"/>
    </row>
    <row r="2" spans="1:64">
      <c r="A2" s="20"/>
      <c r="B2" s="1919" t="s">
        <v>28</v>
      </c>
      <c r="C2" s="1920"/>
      <c r="D2" s="1921"/>
      <c r="E2" s="1922" t="s">
        <v>120</v>
      </c>
      <c r="F2" s="1923"/>
      <c r="G2" s="21"/>
      <c r="H2" s="1924" t="s">
        <v>29</v>
      </c>
      <c r="I2" s="1925"/>
      <c r="J2" s="21"/>
      <c r="K2" s="1917" t="s">
        <v>139</v>
      </c>
      <c r="L2" s="1918"/>
      <c r="M2" s="21"/>
      <c r="N2" s="1913" t="s">
        <v>30</v>
      </c>
      <c r="O2" s="1914"/>
      <c r="P2" s="22"/>
      <c r="Q2" s="1915" t="s">
        <v>50</v>
      </c>
      <c r="R2" s="1916"/>
      <c r="AQ2" s="161"/>
      <c r="AR2" s="162"/>
      <c r="AS2" s="162"/>
      <c r="AT2" s="162"/>
      <c r="AU2" s="162"/>
      <c r="AV2" s="162"/>
      <c r="AW2" s="162"/>
      <c r="AX2" s="162"/>
      <c r="AY2" s="162"/>
      <c r="AZ2" s="162"/>
      <c r="BA2" s="162"/>
      <c r="BB2" s="162"/>
      <c r="BC2" s="162"/>
      <c r="BD2" s="162"/>
      <c r="BE2" s="162"/>
      <c r="BF2" s="162"/>
      <c r="BG2" s="162"/>
      <c r="BH2" s="162"/>
      <c r="BI2" s="162"/>
      <c r="BJ2" s="162"/>
      <c r="BK2" s="162"/>
      <c r="BL2" s="163"/>
    </row>
    <row r="3" spans="1:64" ht="1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c r="Q3" s="30" t="s">
        <v>6</v>
      </c>
      <c r="R3" s="26" t="s">
        <v>3</v>
      </c>
      <c r="S3" s="2"/>
      <c r="AG3" s="5"/>
      <c r="AQ3" s="164"/>
      <c r="BL3" s="165"/>
    </row>
    <row r="4" spans="1:64">
      <c r="A4" s="34">
        <v>46028</v>
      </c>
      <c r="C4" s="27">
        <f>B4</f>
        <v>0</v>
      </c>
      <c r="D4" s="618">
        <f>C4/$C$22</f>
        <v>0</v>
      </c>
      <c r="E4" s="31"/>
      <c r="F4" s="27"/>
      <c r="G4" s="28"/>
      <c r="H4" s="31">
        <f>I4</f>
        <v>0</v>
      </c>
      <c r="I4" s="644">
        <v>0</v>
      </c>
      <c r="J4" s="618">
        <f t="shared" ref="J4:J12" si="0">I4/C$22</f>
        <v>0</v>
      </c>
      <c r="K4" s="73">
        <v>0</v>
      </c>
      <c r="L4" s="27">
        <f>K4</f>
        <v>0</v>
      </c>
      <c r="M4" s="618">
        <v>0</v>
      </c>
      <c r="N4" s="31">
        <f>O4</f>
        <v>0</v>
      </c>
      <c r="O4" s="27">
        <v>0</v>
      </c>
      <c r="P4" s="618"/>
      <c r="Q4" s="31">
        <f>H4-B4</f>
        <v>0</v>
      </c>
      <c r="R4" s="27">
        <f>Q4</f>
        <v>0</v>
      </c>
      <c r="T4" s="3" t="s">
        <v>12</v>
      </c>
      <c r="AQ4" s="164"/>
      <c r="BL4" s="165"/>
    </row>
    <row r="5" spans="1:64">
      <c r="A5" s="34">
        <v>46059</v>
      </c>
      <c r="B5" s="646">
        <v>5363766</v>
      </c>
      <c r="C5" s="27">
        <f>C4+B5</f>
        <v>5363766</v>
      </c>
      <c r="D5" s="618">
        <f t="shared" ref="D5:D22" si="1">C5/$C$22</f>
        <v>3.1807989679434476E-2</v>
      </c>
      <c r="E5" s="31"/>
      <c r="F5" s="27"/>
      <c r="G5" s="28"/>
      <c r="H5" s="31">
        <f>I5-I4</f>
        <v>1803473</v>
      </c>
      <c r="I5" s="27">
        <v>1803473</v>
      </c>
      <c r="J5" s="618">
        <f t="shared" si="0"/>
        <v>1.0694883142019756E-2</v>
      </c>
      <c r="K5" s="73">
        <v>0</v>
      </c>
      <c r="L5" s="27">
        <f>L4+K5</f>
        <v>0</v>
      </c>
      <c r="M5" s="618">
        <v>0</v>
      </c>
      <c r="N5" s="31">
        <f>O5-O4</f>
        <v>1803473</v>
      </c>
      <c r="O5" s="27">
        <v>1803473</v>
      </c>
      <c r="P5" s="618"/>
      <c r="Q5" s="31">
        <f>H5-B5</f>
        <v>-3560293</v>
      </c>
      <c r="R5" s="27">
        <f>R4+Q5</f>
        <v>-3560293</v>
      </c>
      <c r="AQ5" s="164"/>
      <c r="BL5" s="165"/>
    </row>
    <row r="6" spans="1:64">
      <c r="A6" s="34">
        <v>46087</v>
      </c>
      <c r="B6" s="616">
        <v>573441</v>
      </c>
      <c r="C6" s="27">
        <f t="shared" ref="C6:C22" si="2">C5+B6</f>
        <v>5937207</v>
      </c>
      <c r="D6" s="618">
        <f t="shared" si="1"/>
        <v>3.5208586463441195E-2</v>
      </c>
      <c r="E6" s="31"/>
      <c r="F6" s="27"/>
      <c r="G6" s="28"/>
      <c r="H6" s="31">
        <f t="shared" ref="H6:H12" si="3">I6-I5</f>
        <v>4942335</v>
      </c>
      <c r="I6" s="27">
        <v>6745808</v>
      </c>
      <c r="J6" s="618">
        <f t="shared" si="0"/>
        <v>4.000371963345279E-2</v>
      </c>
      <c r="K6" s="73">
        <v>0</v>
      </c>
      <c r="L6" s="27">
        <f>L5+K6</f>
        <v>0</v>
      </c>
      <c r="M6" s="618">
        <v>0</v>
      </c>
      <c r="N6" s="31">
        <f t="shared" ref="N6:N22" si="4">O6-O5</f>
        <v>4942335</v>
      </c>
      <c r="O6" s="27">
        <v>6745808</v>
      </c>
      <c r="P6" s="618"/>
      <c r="Q6" s="31">
        <f>H6-B6</f>
        <v>4368894</v>
      </c>
      <c r="R6" s="27">
        <f t="shared" ref="R6:R22" si="5">R5+Q6</f>
        <v>808601</v>
      </c>
      <c r="AQ6" s="164"/>
      <c r="BL6" s="165"/>
    </row>
    <row r="7" spans="1:64">
      <c r="A7" s="34">
        <v>46118</v>
      </c>
      <c r="B7" s="616">
        <v>657064</v>
      </c>
      <c r="C7" s="27">
        <f t="shared" si="2"/>
        <v>6594271</v>
      </c>
      <c r="D7" s="618">
        <f t="shared" si="1"/>
        <v>3.9105081003047874E-2</v>
      </c>
      <c r="E7" s="31"/>
      <c r="F7" s="27"/>
      <c r="G7" s="28"/>
      <c r="H7" s="31">
        <f t="shared" si="3"/>
        <v>1294293</v>
      </c>
      <c r="I7" s="27">
        <v>8040101</v>
      </c>
      <c r="J7" s="618">
        <f t="shared" si="0"/>
        <v>4.7679083992405863E-2</v>
      </c>
      <c r="K7" s="73">
        <v>0</v>
      </c>
      <c r="L7" s="27">
        <f t="shared" ref="L7:L12" si="6">K7+L6</f>
        <v>0</v>
      </c>
      <c r="M7" s="618">
        <v>0</v>
      </c>
      <c r="N7" s="31">
        <f t="shared" si="4"/>
        <v>1294293</v>
      </c>
      <c r="O7" s="27">
        <v>8040101</v>
      </c>
      <c r="P7" s="618"/>
      <c r="Q7" s="31">
        <f>N7-B7</f>
        <v>637229</v>
      </c>
      <c r="R7" s="27">
        <f t="shared" si="5"/>
        <v>1445830</v>
      </c>
      <c r="AQ7" s="164"/>
      <c r="BL7" s="165"/>
    </row>
    <row r="8" spans="1:64">
      <c r="A8" s="34">
        <v>46148</v>
      </c>
      <c r="B8" s="616">
        <v>6765952</v>
      </c>
      <c r="C8" s="27">
        <f t="shared" si="2"/>
        <v>13360223</v>
      </c>
      <c r="D8" s="618">
        <f t="shared" si="1"/>
        <v>7.9228257776148905E-2</v>
      </c>
      <c r="E8" s="31"/>
      <c r="F8" s="27"/>
      <c r="G8" s="28"/>
      <c r="H8" s="31">
        <f t="shared" si="3"/>
        <v>5023481</v>
      </c>
      <c r="I8" s="27">
        <v>13063582</v>
      </c>
      <c r="J8" s="618">
        <f t="shared" si="0"/>
        <v>7.7469129233535911E-2</v>
      </c>
      <c r="K8" s="73">
        <v>0</v>
      </c>
      <c r="L8" s="27">
        <f t="shared" si="6"/>
        <v>0</v>
      </c>
      <c r="M8" s="618">
        <v>0</v>
      </c>
      <c r="N8" s="31">
        <f t="shared" si="4"/>
        <v>5023481</v>
      </c>
      <c r="O8" s="27">
        <v>13063582</v>
      </c>
      <c r="P8" s="618"/>
      <c r="Q8" s="31">
        <f t="shared" ref="Q8:Q22" si="7">N8-B8</f>
        <v>-1742471</v>
      </c>
      <c r="R8" s="27">
        <f t="shared" si="5"/>
        <v>-296641</v>
      </c>
      <c r="T8" s="3" t="s">
        <v>11</v>
      </c>
      <c r="AQ8" s="164"/>
      <c r="BL8" s="165"/>
    </row>
    <row r="9" spans="1:64">
      <c r="A9" s="34">
        <v>46179</v>
      </c>
      <c r="B9" s="616">
        <v>15078567</v>
      </c>
      <c r="C9" s="27">
        <f t="shared" si="2"/>
        <v>28438790</v>
      </c>
      <c r="D9" s="618">
        <f t="shared" si="1"/>
        <v>0.16864657011801118</v>
      </c>
      <c r="E9" s="31"/>
      <c r="F9" s="27"/>
      <c r="G9" s="28"/>
      <c r="H9" s="31">
        <f t="shared" si="3"/>
        <v>21674992</v>
      </c>
      <c r="I9" s="27">
        <v>34738574</v>
      </c>
      <c r="J9" s="618">
        <f t="shared" si="0"/>
        <v>0.20600529614272339</v>
      </c>
      <c r="K9" s="73">
        <v>0</v>
      </c>
      <c r="L9" s="27">
        <f t="shared" si="6"/>
        <v>0</v>
      </c>
      <c r="M9" s="618">
        <v>0</v>
      </c>
      <c r="N9" s="31">
        <f t="shared" si="4"/>
        <v>21674992</v>
      </c>
      <c r="O9" s="27">
        <v>34738574</v>
      </c>
      <c r="P9" s="618"/>
      <c r="Q9" s="31">
        <f t="shared" si="7"/>
        <v>6596425</v>
      </c>
      <c r="R9" s="27">
        <f t="shared" si="5"/>
        <v>6299784</v>
      </c>
      <c r="AQ9" s="164"/>
      <c r="BL9" s="165"/>
    </row>
    <row r="10" spans="1:64">
      <c r="A10" s="34">
        <v>46209</v>
      </c>
      <c r="B10" s="616">
        <v>13666374</v>
      </c>
      <c r="C10" s="27">
        <f t="shared" si="2"/>
        <v>42105164</v>
      </c>
      <c r="D10" s="618">
        <f t="shared" si="1"/>
        <v>0.24969035225677183</v>
      </c>
      <c r="E10" s="31"/>
      <c r="F10" s="27"/>
      <c r="G10" s="28"/>
      <c r="H10" s="31">
        <f t="shared" si="3"/>
        <v>11876148</v>
      </c>
      <c r="I10" s="27">
        <v>46614722</v>
      </c>
      <c r="J10" s="618">
        <f t="shared" si="0"/>
        <v>0.27643275196675382</v>
      </c>
      <c r="K10" s="73">
        <v>0</v>
      </c>
      <c r="L10" s="27">
        <f t="shared" si="6"/>
        <v>0</v>
      </c>
      <c r="M10" s="618">
        <v>0</v>
      </c>
      <c r="N10" s="31">
        <f t="shared" si="4"/>
        <v>11876148</v>
      </c>
      <c r="O10" s="27">
        <v>46614722</v>
      </c>
      <c r="P10" s="618"/>
      <c r="Q10" s="31">
        <f t="shared" si="7"/>
        <v>-1790226</v>
      </c>
      <c r="R10" s="27">
        <f>R9+Q10</f>
        <v>4509558</v>
      </c>
      <c r="AQ10" s="164"/>
      <c r="BL10" s="165"/>
    </row>
    <row r="11" spans="1:64">
      <c r="A11" s="34">
        <v>46240</v>
      </c>
      <c r="B11" s="616">
        <v>17215276</v>
      </c>
      <c r="C11" s="27">
        <f t="shared" si="2"/>
        <v>59320440</v>
      </c>
      <c r="D11" s="618">
        <f t="shared" si="1"/>
        <v>0.35177969048230517</v>
      </c>
      <c r="E11" s="31"/>
      <c r="F11" s="27"/>
      <c r="G11" s="28"/>
      <c r="H11" s="31">
        <f t="shared" si="3"/>
        <v>15462572.339999996</v>
      </c>
      <c r="I11" s="27">
        <v>62077294.339999996</v>
      </c>
      <c r="J11" s="618">
        <f t="shared" si="0"/>
        <v>0.3681282773510135</v>
      </c>
      <c r="K11" s="73">
        <v>0</v>
      </c>
      <c r="L11" s="27">
        <f t="shared" si="6"/>
        <v>0</v>
      </c>
      <c r="M11" s="618">
        <v>0</v>
      </c>
      <c r="N11" s="31">
        <f t="shared" si="4"/>
        <v>15462572.339999996</v>
      </c>
      <c r="O11" s="27">
        <v>62077294.339999996</v>
      </c>
      <c r="P11" s="618"/>
      <c r="Q11" s="31">
        <f>N11-B11</f>
        <v>-1752703.6600000039</v>
      </c>
      <c r="R11" s="27">
        <f t="shared" si="5"/>
        <v>2756854.3399999961</v>
      </c>
      <c r="AQ11" s="164"/>
      <c r="BL11" s="165"/>
    </row>
    <row r="12" spans="1:64">
      <c r="A12" s="34">
        <v>46271</v>
      </c>
      <c r="B12" s="616">
        <v>18831769</v>
      </c>
      <c r="C12" s="27">
        <f t="shared" si="2"/>
        <v>78152209</v>
      </c>
      <c r="D12" s="618">
        <f t="shared" si="1"/>
        <v>0.46345509056454109</v>
      </c>
      <c r="E12" s="31"/>
      <c r="F12" s="27"/>
      <c r="G12" s="28"/>
      <c r="H12" s="31">
        <f t="shared" si="3"/>
        <v>11072026.500000007</v>
      </c>
      <c r="I12" s="27">
        <v>73149320.840000004</v>
      </c>
      <c r="J12" s="618">
        <f t="shared" si="0"/>
        <v>0.43378716415599811</v>
      </c>
      <c r="K12" s="73">
        <v>0</v>
      </c>
      <c r="L12" s="27">
        <f t="shared" si="6"/>
        <v>0</v>
      </c>
      <c r="M12" s="618">
        <v>0</v>
      </c>
      <c r="N12" s="31">
        <f t="shared" si="4"/>
        <v>11072026.500000007</v>
      </c>
      <c r="O12" s="27">
        <v>73149320.840000004</v>
      </c>
      <c r="P12" s="618">
        <f t="shared" ref="P12:P22" si="8">O12/$C$22</f>
        <v>0.43378716415599811</v>
      </c>
      <c r="Q12" s="31">
        <f>N12-B12</f>
        <v>-7759742.4999999925</v>
      </c>
      <c r="R12" s="27">
        <f t="shared" si="5"/>
        <v>-5002888.1599999964</v>
      </c>
      <c r="AQ12" s="164"/>
      <c r="BL12" s="165"/>
    </row>
    <row r="13" spans="1:64">
      <c r="A13" s="34">
        <v>46301</v>
      </c>
      <c r="B13" s="616">
        <v>16883223</v>
      </c>
      <c r="C13" s="27">
        <f t="shared" si="2"/>
        <v>95035432</v>
      </c>
      <c r="D13" s="618">
        <f t="shared" si="1"/>
        <v>0.56357530142750389</v>
      </c>
      <c r="E13" s="31"/>
      <c r="F13" s="27"/>
      <c r="G13" s="28"/>
      <c r="H13" s="31">
        <v>0</v>
      </c>
      <c r="I13" s="27"/>
      <c r="J13" s="618"/>
      <c r="K13" s="73"/>
      <c r="L13" s="27"/>
      <c r="M13" s="28"/>
      <c r="N13" s="31">
        <f t="shared" si="4"/>
        <v>16883223</v>
      </c>
      <c r="O13" s="27">
        <v>90032543.840000004</v>
      </c>
      <c r="P13" s="618">
        <f t="shared" si="8"/>
        <v>0.53390737501896102</v>
      </c>
      <c r="Q13" s="31">
        <f>N13-B13</f>
        <v>0</v>
      </c>
      <c r="R13" s="27">
        <f t="shared" si="5"/>
        <v>-5002888.1599999964</v>
      </c>
      <c r="AQ13" s="164"/>
      <c r="BL13" s="165"/>
    </row>
    <row r="14" spans="1:64">
      <c r="A14" s="34">
        <v>46332</v>
      </c>
      <c r="B14" s="616">
        <v>21549951</v>
      </c>
      <c r="C14" s="27">
        <f t="shared" si="2"/>
        <v>116585383</v>
      </c>
      <c r="D14" s="618">
        <f t="shared" si="1"/>
        <v>0.69136995522118516</v>
      </c>
      <c r="E14" s="31"/>
      <c r="F14" s="27"/>
      <c r="G14" s="28"/>
      <c r="H14" s="31">
        <v>0</v>
      </c>
      <c r="I14" s="27"/>
      <c r="J14" s="618"/>
      <c r="K14" s="73"/>
      <c r="L14" s="27"/>
      <c r="M14" s="28"/>
      <c r="N14" s="31">
        <f t="shared" si="4"/>
        <v>21549951</v>
      </c>
      <c r="O14" s="27">
        <v>111582494.84</v>
      </c>
      <c r="P14" s="618">
        <f t="shared" si="8"/>
        <v>0.66170202881264228</v>
      </c>
      <c r="Q14" s="31">
        <f t="shared" si="7"/>
        <v>0</v>
      </c>
      <c r="R14" s="27">
        <f t="shared" si="5"/>
        <v>-5002888.1599999964</v>
      </c>
      <c r="AQ14" s="164"/>
      <c r="BL14" s="165"/>
    </row>
    <row r="15" spans="1:64">
      <c r="A15" s="34">
        <v>46362</v>
      </c>
      <c r="B15" s="616">
        <v>14180877</v>
      </c>
      <c r="C15" s="27">
        <f t="shared" si="2"/>
        <v>130766260</v>
      </c>
      <c r="D15" s="618">
        <f t="shared" si="1"/>
        <v>0.77546482238379633</v>
      </c>
      <c r="E15" s="31"/>
      <c r="F15" s="27"/>
      <c r="G15" s="28"/>
      <c r="H15" s="31">
        <v>0</v>
      </c>
      <c r="I15" s="27"/>
      <c r="J15" s="618"/>
      <c r="K15" s="31"/>
      <c r="L15" s="27"/>
      <c r="M15" s="28"/>
      <c r="N15" s="31">
        <f t="shared" si="4"/>
        <v>14180877</v>
      </c>
      <c r="O15" s="27">
        <v>125763371.84</v>
      </c>
      <c r="P15" s="618">
        <f t="shared" si="8"/>
        <v>0.74579689597525334</v>
      </c>
      <c r="Q15" s="31">
        <f t="shared" si="7"/>
        <v>0</v>
      </c>
      <c r="R15" s="27">
        <f t="shared" si="5"/>
        <v>-5002888.1599999964</v>
      </c>
      <c r="AQ15" s="164"/>
      <c r="BL15" s="165"/>
    </row>
    <row r="16" spans="1:64">
      <c r="A16" s="34">
        <v>46393</v>
      </c>
      <c r="B16" s="616">
        <v>7380570</v>
      </c>
      <c r="C16" s="27">
        <f t="shared" si="2"/>
        <v>138146830</v>
      </c>
      <c r="D16" s="618">
        <f t="shared" si="1"/>
        <v>0.81923278213229089</v>
      </c>
      <c r="E16" s="31"/>
      <c r="F16" s="27"/>
      <c r="G16" s="28"/>
      <c r="H16" s="31">
        <v>0</v>
      </c>
      <c r="I16" s="27"/>
      <c r="J16" s="618"/>
      <c r="K16" s="31"/>
      <c r="L16" s="27"/>
      <c r="M16" s="28"/>
      <c r="N16" s="31">
        <f t="shared" si="4"/>
        <v>7380570</v>
      </c>
      <c r="O16" s="27">
        <v>133143941.84</v>
      </c>
      <c r="P16" s="618">
        <f t="shared" si="8"/>
        <v>0.7895648557237479</v>
      </c>
      <c r="Q16" s="31">
        <f t="shared" si="7"/>
        <v>0</v>
      </c>
      <c r="R16" s="27">
        <f t="shared" si="5"/>
        <v>-5002888.1599999964</v>
      </c>
      <c r="AQ16" s="164"/>
      <c r="BL16" s="165"/>
    </row>
    <row r="17" spans="1:64">
      <c r="A17" s="34">
        <v>46424</v>
      </c>
      <c r="B17" s="616">
        <v>5035339</v>
      </c>
      <c r="C17" s="27">
        <f t="shared" si="2"/>
        <v>143182169</v>
      </c>
      <c r="D17" s="618">
        <f t="shared" si="1"/>
        <v>0.84909314720870432</v>
      </c>
      <c r="E17" s="31"/>
      <c r="F17" s="27"/>
      <c r="G17" s="28"/>
      <c r="H17" s="31">
        <v>0</v>
      </c>
      <c r="I17" s="27"/>
      <c r="J17" s="618"/>
      <c r="K17" s="31"/>
      <c r="L17" s="27"/>
      <c r="M17" s="28"/>
      <c r="N17" s="31">
        <f t="shared" si="4"/>
        <v>5035339</v>
      </c>
      <c r="O17" s="27">
        <v>138179280.84</v>
      </c>
      <c r="P17" s="618">
        <f t="shared" si="8"/>
        <v>0.81942522080016134</v>
      </c>
      <c r="Q17" s="31">
        <f t="shared" si="7"/>
        <v>0</v>
      </c>
      <c r="R17" s="27">
        <f t="shared" si="5"/>
        <v>-5002888.1599999964</v>
      </c>
      <c r="AQ17" s="164"/>
      <c r="BL17" s="165"/>
    </row>
    <row r="18" spans="1:64">
      <c r="A18" s="34">
        <v>46452</v>
      </c>
      <c r="B18" s="616">
        <v>2950780</v>
      </c>
      <c r="C18" s="27">
        <f t="shared" si="2"/>
        <v>146132949</v>
      </c>
      <c r="D18" s="618">
        <f t="shared" si="1"/>
        <v>0.86659174423666596</v>
      </c>
      <c r="E18" s="31"/>
      <c r="F18" s="27"/>
      <c r="G18" s="28"/>
      <c r="H18" s="31">
        <v>0</v>
      </c>
      <c r="I18" s="27"/>
      <c r="J18" s="618"/>
      <c r="K18" s="31"/>
      <c r="L18" s="27"/>
      <c r="M18" s="28"/>
      <c r="N18" s="31">
        <f t="shared" si="4"/>
        <v>2950780</v>
      </c>
      <c r="O18" s="27">
        <v>141130060.84</v>
      </c>
      <c r="P18" s="618">
        <f t="shared" si="8"/>
        <v>0.83692381782812297</v>
      </c>
      <c r="Q18" s="31">
        <f t="shared" si="7"/>
        <v>0</v>
      </c>
      <c r="R18" s="27">
        <f t="shared" si="5"/>
        <v>-5002888.1599999964</v>
      </c>
      <c r="W18" s="650"/>
      <c r="AQ18" s="164"/>
      <c r="BL18" s="165"/>
    </row>
    <row r="19" spans="1:64">
      <c r="A19" s="34">
        <v>46483</v>
      </c>
      <c r="B19" s="616">
        <v>12729609</v>
      </c>
      <c r="C19" s="27">
        <f t="shared" si="2"/>
        <v>158862558</v>
      </c>
      <c r="D19" s="618">
        <f t="shared" si="1"/>
        <v>0.9420803602007547</v>
      </c>
      <c r="E19" s="31"/>
      <c r="F19" s="27"/>
      <c r="G19" s="28"/>
      <c r="H19" s="31">
        <v>0</v>
      </c>
      <c r="I19" s="27"/>
      <c r="J19" s="618"/>
      <c r="K19" s="31"/>
      <c r="L19" s="27"/>
      <c r="M19" s="28"/>
      <c r="N19" s="31">
        <f t="shared" si="4"/>
        <v>12729609</v>
      </c>
      <c r="O19" s="27">
        <v>153859669.84</v>
      </c>
      <c r="P19" s="618">
        <f t="shared" si="8"/>
        <v>0.91241243379221171</v>
      </c>
      <c r="Q19" s="31">
        <f t="shared" si="7"/>
        <v>0</v>
      </c>
      <c r="R19" s="27">
        <f t="shared" si="5"/>
        <v>-5002888.1599999964</v>
      </c>
      <c r="AQ19" s="164"/>
      <c r="BL19" s="165"/>
    </row>
    <row r="20" spans="1:64">
      <c r="A20" s="34">
        <v>46513</v>
      </c>
      <c r="B20" s="616">
        <v>4484392</v>
      </c>
      <c r="C20" s="27">
        <f t="shared" si="2"/>
        <v>163346950</v>
      </c>
      <c r="D20" s="618">
        <f t="shared" si="1"/>
        <v>0.9686735215084139</v>
      </c>
      <c r="E20" s="31"/>
      <c r="F20" s="27"/>
      <c r="G20" s="28"/>
      <c r="H20" s="31">
        <v>0</v>
      </c>
      <c r="I20" s="27"/>
      <c r="J20" s="618"/>
      <c r="K20" s="31"/>
      <c r="L20" s="27"/>
      <c r="M20" s="28"/>
      <c r="N20" s="31">
        <f t="shared" si="4"/>
        <v>4484392</v>
      </c>
      <c r="O20" s="27">
        <v>158344061.84</v>
      </c>
      <c r="P20" s="618">
        <f t="shared" si="8"/>
        <v>0.93900559509987103</v>
      </c>
      <c r="Q20" s="31">
        <f t="shared" si="7"/>
        <v>0</v>
      </c>
      <c r="R20" s="27">
        <f t="shared" si="5"/>
        <v>-5002888.1599999964</v>
      </c>
      <c r="AQ20" s="164"/>
      <c r="BL20" s="165"/>
    </row>
    <row r="21" spans="1:64">
      <c r="A21" s="34">
        <v>46544</v>
      </c>
      <c r="B21" s="616">
        <v>4640187</v>
      </c>
      <c r="C21" s="27">
        <f t="shared" si="2"/>
        <v>167987137</v>
      </c>
      <c r="D21" s="618">
        <f t="shared" si="1"/>
        <v>0.9961905720670412</v>
      </c>
      <c r="E21" s="31"/>
      <c r="F21" s="27"/>
      <c r="G21" s="28"/>
      <c r="H21" s="31">
        <v>0</v>
      </c>
      <c r="I21" s="27"/>
      <c r="J21" s="618"/>
      <c r="K21" s="31"/>
      <c r="L21" s="27"/>
      <c r="M21" s="28"/>
      <c r="N21" s="31">
        <f t="shared" si="4"/>
        <v>9643075.1599999964</v>
      </c>
      <c r="O21" s="27">
        <v>167987137</v>
      </c>
      <c r="P21" s="618">
        <f t="shared" si="8"/>
        <v>0.9961905720670412</v>
      </c>
      <c r="Q21" s="31">
        <f t="shared" si="7"/>
        <v>5002888.1599999964</v>
      </c>
      <c r="R21" s="27">
        <f t="shared" si="5"/>
        <v>0</v>
      </c>
      <c r="AQ21" s="164"/>
      <c r="BL21" s="165"/>
    </row>
    <row r="22" spans="1:64" ht="15" thickBot="1">
      <c r="A22" s="34">
        <v>46574</v>
      </c>
      <c r="B22" s="616">
        <v>642382</v>
      </c>
      <c r="C22" s="27">
        <f t="shared" si="2"/>
        <v>168629519</v>
      </c>
      <c r="D22" s="618">
        <f t="shared" si="1"/>
        <v>1</v>
      </c>
      <c r="E22" s="31"/>
      <c r="F22" s="27"/>
      <c r="G22" s="28"/>
      <c r="H22" s="31">
        <v>0</v>
      </c>
      <c r="I22" s="27"/>
      <c r="J22" s="618"/>
      <c r="K22" s="31"/>
      <c r="L22" s="27"/>
      <c r="M22" s="28"/>
      <c r="N22" s="31">
        <f t="shared" si="4"/>
        <v>642382</v>
      </c>
      <c r="O22" s="27">
        <v>168629519</v>
      </c>
      <c r="P22" s="618">
        <f t="shared" si="8"/>
        <v>1</v>
      </c>
      <c r="Q22" s="31">
        <f t="shared" si="7"/>
        <v>0</v>
      </c>
      <c r="R22" s="27">
        <f t="shared" si="5"/>
        <v>0</v>
      </c>
      <c r="U22" s="3" t="s">
        <v>13</v>
      </c>
      <c r="AQ22" s="164"/>
      <c r="BL22" s="165"/>
    </row>
    <row r="23" spans="1:64" ht="27" thickTop="1" thickBot="1">
      <c r="A23" s="1"/>
      <c r="B23" s="1910" t="s">
        <v>27</v>
      </c>
      <c r="C23" s="1911"/>
      <c r="D23" s="1911"/>
      <c r="E23" s="1911"/>
      <c r="F23" s="1911"/>
      <c r="G23" s="1911"/>
      <c r="H23" s="1911"/>
      <c r="I23" s="1911"/>
      <c r="J23" s="1911"/>
      <c r="K23" s="1911"/>
      <c r="L23" s="1911"/>
      <c r="M23" s="1911"/>
      <c r="N23" s="1911"/>
      <c r="O23" s="1911"/>
      <c r="P23" s="1911"/>
      <c r="Q23" s="1911"/>
      <c r="R23" s="1911"/>
      <c r="S23" s="1911"/>
      <c r="T23" s="1912"/>
      <c r="U23" s="32"/>
      <c r="V23" s="32"/>
      <c r="W23" s="32"/>
      <c r="X23" s="32"/>
      <c r="Y23" s="32"/>
      <c r="Z23" s="33"/>
      <c r="AA23" s="1"/>
      <c r="AB23" s="1"/>
      <c r="AC23" s="1"/>
    </row>
    <row r="24" spans="1:64" ht="16.8" thickTop="1" thickBot="1">
      <c r="A24" s="1"/>
      <c r="B24" s="1"/>
      <c r="C24" s="1"/>
      <c r="D24" s="1"/>
      <c r="E24" s="638"/>
      <c r="G24" s="1"/>
      <c r="H24" s="1"/>
      <c r="I24" s="1"/>
      <c r="J24" s="1"/>
      <c r="K24" s="1"/>
      <c r="L24" s="1"/>
      <c r="M24" s="1"/>
      <c r="N24" s="1"/>
      <c r="O24" s="1067">
        <f>C22-O22</f>
        <v>0</v>
      </c>
      <c r="P24" s="1085">
        <v>79968099</v>
      </c>
      <c r="Q24" s="1"/>
      <c r="R24" s="1"/>
      <c r="S24" s="1"/>
      <c r="T24" s="1"/>
      <c r="U24" s="1"/>
      <c r="V24" s="1"/>
      <c r="W24" s="1"/>
      <c r="X24" s="1"/>
      <c r="Y24" s="1"/>
      <c r="Z24" s="1"/>
      <c r="AA24" s="1"/>
      <c r="AB24" s="1"/>
      <c r="AC24" s="1"/>
    </row>
    <row r="25" spans="1:64" ht="16.8" thickTop="1" thickBot="1">
      <c r="E25" s="1042">
        <v>46614722</v>
      </c>
      <c r="F25" s="1044">
        <v>330920.40000000002</v>
      </c>
      <c r="I25" s="638"/>
      <c r="J25" s="626"/>
      <c r="K25" s="638"/>
      <c r="L25" s="626"/>
      <c r="N25" s="31"/>
      <c r="O25" s="621">
        <f>N12+O24</f>
        <v>11072026.500000007</v>
      </c>
    </row>
    <row r="26" spans="1:64" ht="15.6" thickTop="1" thickBot="1">
      <c r="O26" s="621">
        <f>N10+O24</f>
        <v>11876148</v>
      </c>
    </row>
    <row r="27" spans="1:64" ht="16.2" thickBot="1">
      <c r="D27" s="1042">
        <v>52626416</v>
      </c>
      <c r="E27" s="1044">
        <v>393637.30000000005</v>
      </c>
      <c r="I27" s="1042"/>
      <c r="J27" s="1044"/>
      <c r="L27" s="1114">
        <f>O22-C22</f>
        <v>0</v>
      </c>
      <c r="O27" s="621"/>
      <c r="Q27" s="616"/>
      <c r="R27" s="31"/>
      <c r="S27" s="621"/>
    </row>
    <row r="28" spans="1:64" ht="15.6">
      <c r="I28" s="1042"/>
      <c r="J28" s="1044"/>
      <c r="K28" s="646"/>
      <c r="N28" s="621">
        <f>N21+O24</f>
        <v>9643075.1599999964</v>
      </c>
      <c r="O28" s="646">
        <v>79968099</v>
      </c>
      <c r="P28" s="523">
        <f>O28+O24</f>
        <v>79968099</v>
      </c>
      <c r="Q28" s="616"/>
      <c r="R28" s="31"/>
      <c r="S28" s="621"/>
    </row>
    <row r="29" spans="1:64" ht="15" thickBot="1">
      <c r="I29">
        <v>0</v>
      </c>
      <c r="K29" s="646"/>
      <c r="L29" s="621">
        <f>N14-L27</f>
        <v>21549951</v>
      </c>
      <c r="M29" s="681"/>
      <c r="N29" s="646"/>
      <c r="O29" s="31"/>
      <c r="Q29" s="616"/>
      <c r="R29" s="31"/>
      <c r="S29" s="621"/>
    </row>
    <row r="30" spans="1:64" ht="16.2" thickBot="1">
      <c r="I30">
        <v>1803473</v>
      </c>
      <c r="K30" s="31">
        <v>21549951</v>
      </c>
      <c r="M30" s="681"/>
      <c r="N30" s="646"/>
      <c r="O30" s="523">
        <v>0</v>
      </c>
      <c r="P30" s="144"/>
      <c r="Q30" s="638">
        <v>22625723</v>
      </c>
      <c r="R30" s="626">
        <v>216225</v>
      </c>
      <c r="S30" s="621"/>
      <c r="T30" s="144"/>
      <c r="U30" s="144"/>
      <c r="V30" s="144"/>
      <c r="W30" s="144"/>
      <c r="X30" s="144"/>
      <c r="Y30" s="144"/>
      <c r="Z30" s="144"/>
      <c r="AA30" s="144"/>
      <c r="AB30" s="144"/>
      <c r="AC30" s="144"/>
      <c r="AD30" s="144"/>
      <c r="AE30" s="144"/>
      <c r="AF30" s="144"/>
      <c r="AG30" s="144"/>
      <c r="AH30" s="144"/>
    </row>
    <row r="31" spans="1:64" ht="15.6" thickTop="1" thickBot="1">
      <c r="E31" s="144"/>
      <c r="F31" s="1112">
        <v>52626416</v>
      </c>
      <c r="G31" s="650"/>
      <c r="H31" s="650"/>
      <c r="I31">
        <v>6745808</v>
      </c>
      <c r="K31" s="646"/>
      <c r="M31" s="681"/>
      <c r="N31" s="31">
        <v>16883223</v>
      </c>
      <c r="O31" s="523">
        <v>1803473</v>
      </c>
      <c r="P31" s="616"/>
      <c r="Q31" s="616"/>
      <c r="R31" s="31"/>
      <c r="S31" s="621"/>
      <c r="T31" s="977"/>
      <c r="U31" s="977"/>
      <c r="V31" s="977"/>
      <c r="W31" s="977"/>
      <c r="X31" s="977"/>
      <c r="Y31" s="977"/>
      <c r="Z31" s="977"/>
      <c r="AA31" s="977"/>
      <c r="AB31" s="977"/>
      <c r="AC31" s="977"/>
      <c r="AD31" s="977"/>
      <c r="AE31" s="977"/>
      <c r="AF31" s="977"/>
      <c r="AG31" s="977"/>
      <c r="AH31" s="977"/>
    </row>
    <row r="32" spans="1:64" ht="16.2" thickBot="1">
      <c r="B32" s="1042">
        <v>73149320.840000004</v>
      </c>
      <c r="C32" s="1044">
        <v>446959</v>
      </c>
      <c r="F32">
        <v>54442306</v>
      </c>
      <c r="I32">
        <v>8040101</v>
      </c>
      <c r="K32" s="646">
        <f>K30+O24</f>
        <v>21549951</v>
      </c>
      <c r="L32">
        <v>8193506.6200000001</v>
      </c>
      <c r="M32" s="681"/>
      <c r="N32" s="646"/>
      <c r="O32" s="523">
        <v>6745808</v>
      </c>
      <c r="Q32" s="616"/>
      <c r="R32" s="31"/>
      <c r="S32" s="621"/>
    </row>
    <row r="33" spans="2:19" ht="16.2" thickBot="1">
      <c r="F33">
        <v>52626416</v>
      </c>
      <c r="I33">
        <v>13063582</v>
      </c>
      <c r="J33" s="638"/>
      <c r="K33" s="626"/>
      <c r="M33" s="681"/>
      <c r="N33" s="646">
        <f>N31+O24</f>
        <v>16883223</v>
      </c>
      <c r="O33" s="523">
        <v>8040101</v>
      </c>
      <c r="P33" s="621"/>
      <c r="Q33" s="616"/>
      <c r="R33" s="31"/>
      <c r="S33" s="621"/>
    </row>
    <row r="34" spans="2:19" ht="16.2" thickTop="1">
      <c r="B34" s="1042">
        <v>71439447.969999999</v>
      </c>
      <c r="C34" s="1044">
        <v>443300</v>
      </c>
      <c r="I34">
        <v>34738574</v>
      </c>
      <c r="K34" s="646"/>
      <c r="M34" s="681"/>
      <c r="N34" s="646"/>
      <c r="O34" s="523">
        <v>13063582</v>
      </c>
      <c r="Q34" s="616"/>
      <c r="R34" s="31"/>
      <c r="S34" s="621"/>
    </row>
    <row r="35" spans="2:19">
      <c r="I35">
        <v>46614722</v>
      </c>
      <c r="K35" s="646"/>
      <c r="L35" s="646"/>
      <c r="M35" s="681"/>
      <c r="N35" s="646"/>
      <c r="O35" s="523">
        <v>34738574</v>
      </c>
      <c r="Q35" s="616"/>
      <c r="R35" s="31"/>
      <c r="S35" s="621"/>
    </row>
    <row r="36" spans="2:19" ht="15" thickBot="1">
      <c r="I36">
        <v>62077294.339999996</v>
      </c>
      <c r="K36" s="646"/>
      <c r="L36" s="646"/>
      <c r="M36" s="681"/>
      <c r="N36" s="646"/>
      <c r="O36" s="523">
        <v>46614722</v>
      </c>
      <c r="Q36" s="616"/>
      <c r="R36" s="31"/>
      <c r="S36" s="621"/>
    </row>
    <row r="37" spans="2:19" ht="15.6">
      <c r="C37" s="1042">
        <v>64352049.330000006</v>
      </c>
      <c r="D37" s="1044">
        <v>464373</v>
      </c>
      <c r="I37">
        <v>73149320.840000004</v>
      </c>
      <c r="K37" s="646"/>
      <c r="L37" s="646">
        <f>N21+O24</f>
        <v>9643075.1599999964</v>
      </c>
      <c r="M37" s="681"/>
      <c r="N37" s="646"/>
      <c r="O37" s="523">
        <v>62077294.339999996</v>
      </c>
      <c r="Q37" s="616"/>
      <c r="R37" s="31"/>
      <c r="S37" s="621"/>
    </row>
    <row r="38" spans="2:19">
      <c r="K38" s="646"/>
      <c r="L38" s="646"/>
      <c r="M38" s="681"/>
      <c r="N38" s="646"/>
      <c r="O38" s="523">
        <v>73149320.840000004</v>
      </c>
      <c r="Q38" s="616"/>
      <c r="R38" s="31"/>
      <c r="S38" s="621"/>
    </row>
    <row r="39" spans="2:19" ht="15" thickBot="1">
      <c r="K39" s="646"/>
      <c r="L39" s="646"/>
      <c r="M39" s="681"/>
      <c r="N39" s="646"/>
      <c r="O39" s="523">
        <v>90032543.840000004</v>
      </c>
      <c r="Q39" s="616"/>
      <c r="R39" s="31"/>
      <c r="S39" s="621"/>
    </row>
    <row r="40" spans="2:19" ht="15.6">
      <c r="C40" s="1042">
        <v>64955814.220000006</v>
      </c>
      <c r="D40" s="1044">
        <v>471179</v>
      </c>
      <c r="K40" s="646"/>
      <c r="L40" s="646"/>
      <c r="M40" s="681"/>
      <c r="N40" s="646"/>
      <c r="O40" s="523">
        <v>111582494.84</v>
      </c>
      <c r="Q40" s="616"/>
      <c r="R40" s="31"/>
      <c r="S40" s="621"/>
    </row>
    <row r="41" spans="2:19">
      <c r="K41" s="646"/>
      <c r="L41" s="646"/>
      <c r="M41" s="681"/>
      <c r="N41" s="646"/>
      <c r="O41" s="523">
        <v>125763371.84</v>
      </c>
      <c r="Q41" s="616"/>
      <c r="R41" s="31"/>
      <c r="S41" s="621"/>
    </row>
    <row r="42" spans="2:19">
      <c r="F42">
        <f>G39-G40</f>
        <v>0</v>
      </c>
      <c r="K42" s="646"/>
      <c r="L42" s="646"/>
      <c r="M42" s="681"/>
      <c r="N42" s="646"/>
      <c r="O42" s="523">
        <v>133143941.84</v>
      </c>
      <c r="Q42" s="977"/>
    </row>
    <row r="43" spans="2:19">
      <c r="K43" s="646"/>
      <c r="L43" s="646"/>
      <c r="M43" s="681"/>
      <c r="N43" s="646"/>
      <c r="O43" s="523">
        <v>138179280.84</v>
      </c>
      <c r="Q43" s="977"/>
    </row>
    <row r="44" spans="2:19">
      <c r="K44" s="646"/>
      <c r="L44" s="646"/>
      <c r="M44" s="681"/>
      <c r="N44" s="646"/>
      <c r="O44" s="523">
        <v>141130060.84</v>
      </c>
      <c r="Q44" s="977"/>
    </row>
    <row r="45" spans="2:19">
      <c r="K45" s="646"/>
      <c r="L45" s="646"/>
      <c r="M45" s="681"/>
      <c r="N45" s="646"/>
      <c r="O45" s="523">
        <v>153859669.84</v>
      </c>
      <c r="Q45" s="977"/>
    </row>
    <row r="46" spans="2:19">
      <c r="L46" s="646"/>
      <c r="O46">
        <v>158344061.84</v>
      </c>
      <c r="Q46" s="977"/>
    </row>
    <row r="47" spans="2:19">
      <c r="L47" s="646"/>
      <c r="O47">
        <v>167987137</v>
      </c>
      <c r="Q47" s="977"/>
    </row>
    <row r="48" spans="2:19">
      <c r="L48" s="646"/>
      <c r="O48">
        <v>168629519</v>
      </c>
      <c r="Q48" s="977"/>
    </row>
    <row r="49" spans="12:12">
      <c r="L49" s="646"/>
    </row>
    <row r="50" spans="12:12">
      <c r="L50" s="646"/>
    </row>
    <row r="51" spans="12:12">
      <c r="L51" s="646"/>
    </row>
    <row r="52" spans="12:12">
      <c r="L52" s="646"/>
    </row>
  </sheetData>
  <mergeCells count="7">
    <mergeCell ref="B23:T23"/>
    <mergeCell ref="N2:O2"/>
    <mergeCell ref="Q2:R2"/>
    <mergeCell ref="K2:L2"/>
    <mergeCell ref="B2:D2"/>
    <mergeCell ref="E2:F2"/>
    <mergeCell ref="H2:I2"/>
  </mergeCells>
  <printOptions horizontalCentered="1" verticalCentered="1"/>
  <pageMargins left="0" right="0" top="0" bottom="0" header="0" footer="0"/>
  <pageSetup paperSize="8" scale="52" orientation="landscape" r:id="rId1"/>
  <headerFooter>
    <oddFooter>&amp;R_x000D_&amp;1#&amp;"Aptos"&amp;10&amp;K000000 Data sensitivity - Internal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tabColor theme="4" tint="0.79998168889431442"/>
    <pageSetUpPr fitToPage="1"/>
  </sheetPr>
  <dimension ref="A1:AH56"/>
  <sheetViews>
    <sheetView view="pageBreakPreview" zoomScale="85" zoomScaleNormal="100" zoomScaleSheetLayoutView="85" workbookViewId="0">
      <selection activeCell="H8" sqref="H8"/>
    </sheetView>
  </sheetViews>
  <sheetFormatPr defaultRowHeight="14.4"/>
  <cols>
    <col min="1" max="1" width="11.33203125" style="70" customWidth="1"/>
    <col min="2" max="3" width="14.6640625" customWidth="1"/>
    <col min="4" max="4" width="9" bestFit="1" customWidth="1"/>
    <col min="5" max="6" width="14.6640625" customWidth="1"/>
    <col min="7" max="7" width="13" bestFit="1" customWidth="1"/>
    <col min="8" max="9" width="14.6640625" customWidth="1"/>
    <col min="10" max="10" width="17.33203125" customWidth="1"/>
    <col min="11" max="11" width="14.6640625" customWidth="1"/>
    <col min="12" max="12" width="24.33203125" customWidth="1"/>
    <col min="13" max="13" width="14.33203125" customWidth="1"/>
    <col min="14" max="15" width="14.6640625" customWidth="1"/>
    <col min="16" max="16" width="17.88671875" bestFit="1" customWidth="1"/>
    <col min="17" max="26" width="12" customWidth="1"/>
  </cols>
  <sheetData>
    <row r="1" spans="1:17" ht="15" thickBot="1">
      <c r="B1" s="56"/>
      <c r="E1" s="56"/>
    </row>
    <row r="2" spans="1:17">
      <c r="A2" s="71"/>
      <c r="B2" s="1919" t="s">
        <v>28</v>
      </c>
      <c r="C2" s="1920"/>
      <c r="D2" s="1921"/>
      <c r="E2" s="1922" t="s">
        <v>120</v>
      </c>
      <c r="F2" s="1923"/>
      <c r="G2" s="21"/>
      <c r="H2" s="1924" t="s">
        <v>138</v>
      </c>
      <c r="I2" s="1925"/>
      <c r="J2" s="21"/>
      <c r="K2" s="1913" t="s">
        <v>30</v>
      </c>
      <c r="L2" s="1914"/>
      <c r="M2" s="22"/>
      <c r="N2" s="1915" t="s">
        <v>124</v>
      </c>
      <c r="O2" s="1916"/>
    </row>
    <row r="3" spans="1:17" ht="15" thickBot="1">
      <c r="A3" s="72" t="s">
        <v>0</v>
      </c>
      <c r="B3" s="30" t="s">
        <v>227</v>
      </c>
      <c r="C3" s="25" t="s">
        <v>137</v>
      </c>
      <c r="D3" s="24" t="s">
        <v>126</v>
      </c>
      <c r="E3" s="30" t="s">
        <v>532</v>
      </c>
      <c r="F3" s="25" t="s">
        <v>137</v>
      </c>
      <c r="G3" s="24" t="s">
        <v>126</v>
      </c>
      <c r="H3" s="30" t="s">
        <v>389</v>
      </c>
      <c r="I3" s="25" t="s">
        <v>125</v>
      </c>
      <c r="J3" s="25" t="s">
        <v>123</v>
      </c>
      <c r="K3" s="30" t="s">
        <v>389</v>
      </c>
      <c r="L3" s="25" t="s">
        <v>125</v>
      </c>
      <c r="M3" s="25" t="s">
        <v>127</v>
      </c>
      <c r="N3" s="30" t="s">
        <v>389</v>
      </c>
      <c r="O3" s="26" t="s">
        <v>125</v>
      </c>
      <c r="P3" s="2"/>
    </row>
    <row r="4" spans="1:17">
      <c r="A4" s="34">
        <v>46028</v>
      </c>
      <c r="B4" s="654">
        <v>29295</v>
      </c>
      <c r="C4" s="655">
        <v>29295</v>
      </c>
      <c r="D4" s="642">
        <f>C4/C$22</f>
        <v>2.571442114244183E-2</v>
      </c>
      <c r="E4" s="73"/>
      <c r="F4" s="607"/>
      <c r="G4" s="28"/>
      <c r="H4" s="73">
        <v>0</v>
      </c>
      <c r="I4" s="27">
        <v>0</v>
      </c>
      <c r="J4" s="618">
        <f t="shared" ref="J4:J12" si="0">I4/C$22</f>
        <v>0</v>
      </c>
      <c r="K4" s="31"/>
      <c r="L4" s="27"/>
      <c r="M4" s="642"/>
      <c r="N4" s="31">
        <f>K4-B4</f>
        <v>-29295</v>
      </c>
      <c r="O4" s="27">
        <f>N4</f>
        <v>-29295</v>
      </c>
      <c r="Q4" s="3" t="s">
        <v>12</v>
      </c>
    </row>
    <row r="5" spans="1:17">
      <c r="A5" s="34">
        <v>46059</v>
      </c>
      <c r="B5" s="654">
        <v>63408</v>
      </c>
      <c r="C5" s="655">
        <v>92703</v>
      </c>
      <c r="D5" s="642">
        <f t="shared" ref="D5:D22" si="1">C5/C$22</f>
        <v>8.1372383791356376E-2</v>
      </c>
      <c r="E5" s="73"/>
      <c r="F5" s="607"/>
      <c r="G5" s="28"/>
      <c r="H5" s="73">
        <f>I5-I4</f>
        <v>9176</v>
      </c>
      <c r="I5" s="27">
        <v>9176</v>
      </c>
      <c r="J5" s="618">
        <f t="shared" si="0"/>
        <v>8.0544641885320449E-3</v>
      </c>
      <c r="K5" s="73">
        <f>L5-L4</f>
        <v>9176</v>
      </c>
      <c r="L5" s="1117">
        <v>9176</v>
      </c>
      <c r="M5" s="642"/>
      <c r="N5" s="31">
        <f>K5-B5</f>
        <v>-54232</v>
      </c>
      <c r="O5" s="27">
        <f>O4+N5</f>
        <v>-83527</v>
      </c>
    </row>
    <row r="6" spans="1:17">
      <c r="A6" s="34">
        <v>46087</v>
      </c>
      <c r="B6" s="654">
        <v>6723</v>
      </c>
      <c r="C6" s="655">
        <v>99426</v>
      </c>
      <c r="D6" s="642">
        <f t="shared" si="1"/>
        <v>8.7273665694091868E-2</v>
      </c>
      <c r="E6" s="73"/>
      <c r="F6" s="607"/>
      <c r="G6" s="28"/>
      <c r="H6" s="73">
        <f t="shared" ref="H6:H12" si="2">I6-I5</f>
        <v>95495</v>
      </c>
      <c r="I6" s="27">
        <v>104671</v>
      </c>
      <c r="J6" s="618">
        <f t="shared" si="0"/>
        <v>9.1877596019816654E-2</v>
      </c>
      <c r="K6" s="73">
        <f t="shared" ref="K6:K22" si="3">L6-L5</f>
        <v>95495</v>
      </c>
      <c r="L6" s="655">
        <v>104671</v>
      </c>
      <c r="M6" s="642"/>
      <c r="N6" s="31">
        <f t="shared" ref="N6:N22" si="4">K6-B6</f>
        <v>88772</v>
      </c>
      <c r="O6" s="27">
        <f t="shared" ref="O6:O22" si="5">O5+N6</f>
        <v>5245</v>
      </c>
    </row>
    <row r="7" spans="1:17">
      <c r="A7" s="34">
        <v>46118</v>
      </c>
      <c r="B7" s="654">
        <v>22044</v>
      </c>
      <c r="C7" s="655">
        <v>121470</v>
      </c>
      <c r="D7" s="642">
        <f t="shared" si="1"/>
        <v>0.10662333968842495</v>
      </c>
      <c r="E7" s="73"/>
      <c r="F7" s="607"/>
      <c r="G7" s="28"/>
      <c r="H7" s="73">
        <f t="shared" si="2"/>
        <v>5885</v>
      </c>
      <c r="I7" s="27">
        <v>110556</v>
      </c>
      <c r="J7" s="618">
        <f t="shared" si="0"/>
        <v>9.7043302400539308E-2</v>
      </c>
      <c r="K7" s="73">
        <f t="shared" si="3"/>
        <v>5885</v>
      </c>
      <c r="L7" s="655">
        <v>110556</v>
      </c>
      <c r="M7" s="642"/>
      <c r="N7" s="31">
        <f t="shared" si="4"/>
        <v>-16159</v>
      </c>
      <c r="O7" s="27">
        <f t="shared" si="5"/>
        <v>-10914</v>
      </c>
    </row>
    <row r="8" spans="1:17">
      <c r="A8" s="34">
        <v>46148</v>
      </c>
      <c r="B8" s="654">
        <v>35051</v>
      </c>
      <c r="C8" s="655">
        <v>156521</v>
      </c>
      <c r="D8" s="642">
        <f t="shared" si="1"/>
        <v>0.13739023422550392</v>
      </c>
      <c r="E8" s="73"/>
      <c r="F8" s="607"/>
      <c r="G8" s="956"/>
      <c r="H8" s="73">
        <f t="shared" si="2"/>
        <v>46824</v>
      </c>
      <c r="I8" s="27">
        <v>157380</v>
      </c>
      <c r="J8" s="618">
        <f t="shared" si="0"/>
        <v>0.13814424302432141</v>
      </c>
      <c r="K8" s="73">
        <f t="shared" si="3"/>
        <v>46824</v>
      </c>
      <c r="L8" s="655">
        <v>157380</v>
      </c>
      <c r="M8" s="642"/>
      <c r="N8" s="31">
        <f t="shared" si="4"/>
        <v>11773</v>
      </c>
      <c r="O8" s="27">
        <f t="shared" si="5"/>
        <v>859</v>
      </c>
      <c r="Q8" s="3" t="s">
        <v>11</v>
      </c>
    </row>
    <row r="9" spans="1:17">
      <c r="A9" s="34">
        <v>46179</v>
      </c>
      <c r="B9" s="654">
        <v>66568</v>
      </c>
      <c r="C9" s="655">
        <v>223089</v>
      </c>
      <c r="D9" s="642">
        <f t="shared" si="1"/>
        <v>0.19582196614597047</v>
      </c>
      <c r="E9" s="73"/>
      <c r="F9" s="607"/>
      <c r="G9" s="28"/>
      <c r="H9" s="73">
        <f t="shared" si="2"/>
        <v>115472</v>
      </c>
      <c r="I9" s="27">
        <v>272852</v>
      </c>
      <c r="J9" s="618">
        <f t="shared" si="0"/>
        <v>0.23950268774731312</v>
      </c>
      <c r="K9" s="73">
        <f t="shared" si="3"/>
        <v>115472</v>
      </c>
      <c r="L9" s="655">
        <v>272852</v>
      </c>
      <c r="M9" s="642"/>
      <c r="N9" s="31">
        <f t="shared" si="4"/>
        <v>48904</v>
      </c>
      <c r="O9" s="27">
        <f t="shared" si="5"/>
        <v>49763</v>
      </c>
    </row>
    <row r="10" spans="1:17">
      <c r="A10" s="34">
        <v>46209</v>
      </c>
      <c r="B10" s="654">
        <v>58517</v>
      </c>
      <c r="C10" s="655">
        <v>281606</v>
      </c>
      <c r="D10" s="642">
        <f t="shared" si="1"/>
        <v>0.24718673084958095</v>
      </c>
      <c r="E10" s="73"/>
      <c r="F10" s="607"/>
      <c r="G10" s="28"/>
      <c r="H10" s="73">
        <f t="shared" si="2"/>
        <v>58068.400000000023</v>
      </c>
      <c r="I10" s="27">
        <v>330920.40000000002</v>
      </c>
      <c r="J10" s="618">
        <f t="shared" si="0"/>
        <v>0.29047368254737355</v>
      </c>
      <c r="K10" s="73">
        <f t="shared" si="3"/>
        <v>58068.400000000023</v>
      </c>
      <c r="L10" s="655">
        <v>330920.40000000002</v>
      </c>
      <c r="M10" s="642"/>
      <c r="N10" s="31">
        <f t="shared" si="4"/>
        <v>-448.59999999997672</v>
      </c>
      <c r="O10" s="27">
        <f t="shared" si="5"/>
        <v>49314.400000000023</v>
      </c>
    </row>
    <row r="11" spans="1:17">
      <c r="A11" s="34">
        <v>46240</v>
      </c>
      <c r="B11" s="654">
        <v>63858</v>
      </c>
      <c r="C11" s="655">
        <v>345464</v>
      </c>
      <c r="D11" s="642">
        <f t="shared" si="1"/>
        <v>0.30323969228716585</v>
      </c>
      <c r="E11" s="73"/>
      <c r="F11" s="607"/>
      <c r="G11" s="28"/>
      <c r="H11" s="73">
        <f t="shared" si="2"/>
        <v>59915</v>
      </c>
      <c r="I11" s="27">
        <v>390835.4</v>
      </c>
      <c r="J11" s="618">
        <f t="shared" si="0"/>
        <v>0.34306557682111999</v>
      </c>
      <c r="K11" s="73">
        <f t="shared" si="3"/>
        <v>59915</v>
      </c>
      <c r="L11" s="655">
        <v>390835.4</v>
      </c>
      <c r="M11" s="642"/>
      <c r="N11" s="31">
        <f t="shared" si="4"/>
        <v>-3943</v>
      </c>
      <c r="O11" s="27">
        <f t="shared" si="5"/>
        <v>45371.400000000023</v>
      </c>
    </row>
    <row r="12" spans="1:17">
      <c r="A12" s="34">
        <v>46271</v>
      </c>
      <c r="B12" s="654">
        <v>70181</v>
      </c>
      <c r="C12" s="655">
        <v>415645</v>
      </c>
      <c r="D12" s="642">
        <f t="shared" si="1"/>
        <v>0.36484282559311265</v>
      </c>
      <c r="E12" s="73"/>
      <c r="F12" s="607"/>
      <c r="G12" s="28"/>
      <c r="H12" s="73">
        <f t="shared" si="2"/>
        <v>56123.599999999977</v>
      </c>
      <c r="I12" s="27">
        <v>446959</v>
      </c>
      <c r="J12" s="618">
        <f t="shared" si="0"/>
        <v>0.39232947463405554</v>
      </c>
      <c r="K12" s="73">
        <f t="shared" si="3"/>
        <v>56123.599999999977</v>
      </c>
      <c r="L12" s="655">
        <v>446959</v>
      </c>
      <c r="M12" s="642">
        <f>L12/C22</f>
        <v>0.39232947463405554</v>
      </c>
      <c r="N12" s="31">
        <f t="shared" si="4"/>
        <v>-14057.400000000023</v>
      </c>
      <c r="O12" s="27">
        <f t="shared" si="5"/>
        <v>31314</v>
      </c>
    </row>
    <row r="13" spans="1:17">
      <c r="A13" s="34">
        <v>46301</v>
      </c>
      <c r="B13" s="654">
        <v>87930</v>
      </c>
      <c r="C13" s="655">
        <v>503575</v>
      </c>
      <c r="D13" s="642">
        <f t="shared" si="1"/>
        <v>0.44202558889930516</v>
      </c>
      <c r="E13" s="73"/>
      <c r="F13" s="607"/>
      <c r="G13" s="28"/>
      <c r="H13" s="73">
        <v>0</v>
      </c>
      <c r="I13" s="27"/>
      <c r="J13" s="618"/>
      <c r="K13" s="73">
        <f t="shared" si="3"/>
        <v>56616</v>
      </c>
      <c r="L13" s="655">
        <v>503575</v>
      </c>
      <c r="M13" s="642">
        <f t="shared" ref="M13:M22" si="6">L13/L$22</f>
        <v>0.44202558889930516</v>
      </c>
      <c r="N13" s="31">
        <f t="shared" si="4"/>
        <v>-31314</v>
      </c>
      <c r="O13" s="27">
        <f t="shared" si="5"/>
        <v>0</v>
      </c>
    </row>
    <row r="14" spans="1:17">
      <c r="A14" s="34">
        <v>46332</v>
      </c>
      <c r="B14" s="654">
        <v>94267</v>
      </c>
      <c r="C14" s="655">
        <v>597842</v>
      </c>
      <c r="D14" s="642">
        <f t="shared" si="1"/>
        <v>0.52477081292506256</v>
      </c>
      <c r="E14" s="73"/>
      <c r="F14" s="607"/>
      <c r="G14" s="28"/>
      <c r="H14" s="73"/>
      <c r="I14" s="27"/>
      <c r="J14" s="28"/>
      <c r="K14" s="73">
        <f t="shared" si="3"/>
        <v>94267</v>
      </c>
      <c r="L14" s="655">
        <v>597842</v>
      </c>
      <c r="M14" s="642">
        <f t="shared" si="6"/>
        <v>0.52477081292506256</v>
      </c>
      <c r="N14" s="31">
        <f t="shared" si="4"/>
        <v>0</v>
      </c>
      <c r="O14" s="27">
        <f t="shared" si="5"/>
        <v>0</v>
      </c>
    </row>
    <row r="15" spans="1:17">
      <c r="A15" s="34">
        <v>46362</v>
      </c>
      <c r="B15" s="654">
        <v>90588</v>
      </c>
      <c r="C15" s="655">
        <v>688430</v>
      </c>
      <c r="D15" s="642">
        <f t="shared" si="1"/>
        <v>0.6042867024096682</v>
      </c>
      <c r="E15" s="73"/>
      <c r="F15" s="607"/>
      <c r="G15" s="28"/>
      <c r="H15" s="73"/>
      <c r="I15" s="27"/>
      <c r="J15" s="28"/>
      <c r="K15" s="73">
        <f t="shared" si="3"/>
        <v>90588</v>
      </c>
      <c r="L15" s="655">
        <v>688430</v>
      </c>
      <c r="M15" s="642">
        <f t="shared" si="6"/>
        <v>0.6042867024096682</v>
      </c>
      <c r="N15" s="31">
        <f t="shared" si="4"/>
        <v>0</v>
      </c>
      <c r="O15" s="27">
        <f t="shared" si="5"/>
        <v>0</v>
      </c>
    </row>
    <row r="16" spans="1:17">
      <c r="A16" s="34">
        <v>46393</v>
      </c>
      <c r="B16" s="654">
        <v>86356</v>
      </c>
      <c r="C16" s="655">
        <v>774786</v>
      </c>
      <c r="D16" s="642">
        <f t="shared" si="1"/>
        <v>0.68008784773060027</v>
      </c>
      <c r="E16" s="73"/>
      <c r="F16" s="607"/>
      <c r="G16" s="28"/>
      <c r="H16" s="73"/>
      <c r="I16" s="27"/>
      <c r="J16" s="28"/>
      <c r="K16" s="73">
        <f t="shared" si="3"/>
        <v>86356</v>
      </c>
      <c r="L16" s="655">
        <v>774786</v>
      </c>
      <c r="M16" s="642">
        <f t="shared" si="6"/>
        <v>0.68008784773060027</v>
      </c>
      <c r="N16" s="31">
        <f t="shared" si="4"/>
        <v>0</v>
      </c>
      <c r="O16" s="27">
        <f t="shared" si="5"/>
        <v>0</v>
      </c>
    </row>
    <row r="17" spans="1:26">
      <c r="A17" s="34">
        <v>46424</v>
      </c>
      <c r="B17" s="654">
        <v>86016</v>
      </c>
      <c r="C17" s="655">
        <v>860802</v>
      </c>
      <c r="D17" s="642">
        <f t="shared" si="1"/>
        <v>0.75559054952231475</v>
      </c>
      <c r="E17" s="73"/>
      <c r="F17" s="607"/>
      <c r="G17" s="28"/>
      <c r="H17" s="73"/>
      <c r="I17" s="27"/>
      <c r="J17" s="28"/>
      <c r="K17" s="73">
        <f t="shared" si="3"/>
        <v>86016</v>
      </c>
      <c r="L17" s="655">
        <v>860802</v>
      </c>
      <c r="M17" s="642">
        <f t="shared" si="6"/>
        <v>0.75559054952231475</v>
      </c>
      <c r="N17" s="31">
        <f t="shared" si="4"/>
        <v>0</v>
      </c>
      <c r="O17" s="27">
        <f t="shared" si="5"/>
        <v>0</v>
      </c>
    </row>
    <row r="18" spans="1:26">
      <c r="A18" s="34">
        <v>46452</v>
      </c>
      <c r="B18" s="654">
        <v>80671</v>
      </c>
      <c r="C18" s="655">
        <v>941473</v>
      </c>
      <c r="D18" s="642">
        <f t="shared" si="1"/>
        <v>0.82640154347971106</v>
      </c>
      <c r="E18" s="73"/>
      <c r="F18" s="607"/>
      <c r="G18" s="28"/>
      <c r="H18" s="73"/>
      <c r="I18" s="27"/>
      <c r="J18" s="28"/>
      <c r="K18" s="73">
        <f t="shared" si="3"/>
        <v>80671</v>
      </c>
      <c r="L18" s="655">
        <v>941473</v>
      </c>
      <c r="M18" s="642">
        <f t="shared" si="6"/>
        <v>0.82640154347971106</v>
      </c>
      <c r="N18" s="31">
        <f t="shared" si="4"/>
        <v>0</v>
      </c>
      <c r="O18" s="27">
        <f t="shared" si="5"/>
        <v>0</v>
      </c>
      <c r="W18" s="650"/>
    </row>
    <row r="19" spans="1:26">
      <c r="A19" s="34">
        <v>46483</v>
      </c>
      <c r="B19" s="654">
        <v>71569</v>
      </c>
      <c r="C19" s="655">
        <v>1013042</v>
      </c>
      <c r="D19" s="642">
        <f t="shared" si="1"/>
        <v>0.88922302860493452</v>
      </c>
      <c r="E19" s="73"/>
      <c r="F19" s="607"/>
      <c r="G19" s="28"/>
      <c r="H19" s="73"/>
      <c r="I19" s="27"/>
      <c r="J19" s="28"/>
      <c r="K19" s="73">
        <f t="shared" si="3"/>
        <v>71569</v>
      </c>
      <c r="L19" s="655">
        <v>1013042</v>
      </c>
      <c r="M19" s="642">
        <f t="shared" si="6"/>
        <v>0.88922302860493452</v>
      </c>
      <c r="N19" s="31">
        <f t="shared" si="4"/>
        <v>0</v>
      </c>
      <c r="O19" s="27">
        <f t="shared" si="5"/>
        <v>0</v>
      </c>
    </row>
    <row r="20" spans="1:26">
      <c r="A20" s="34">
        <v>46513</v>
      </c>
      <c r="B20" s="654">
        <v>71175</v>
      </c>
      <c r="C20" s="655">
        <v>1084216</v>
      </c>
      <c r="D20" s="642">
        <f t="shared" si="1"/>
        <v>0.9516977925712139</v>
      </c>
      <c r="E20" s="73"/>
      <c r="F20" s="607"/>
      <c r="G20" s="28"/>
      <c r="H20" s="73"/>
      <c r="I20" s="27"/>
      <c r="J20" s="28"/>
      <c r="K20" s="73">
        <f t="shared" si="3"/>
        <v>71174</v>
      </c>
      <c r="L20" s="655">
        <v>1084216</v>
      </c>
      <c r="M20" s="642">
        <f t="shared" si="6"/>
        <v>0.9516977925712139</v>
      </c>
      <c r="N20" s="31">
        <f t="shared" si="4"/>
        <v>-1</v>
      </c>
      <c r="O20" s="27">
        <f t="shared" si="5"/>
        <v>-1</v>
      </c>
    </row>
    <row r="21" spans="1:26">
      <c r="A21" s="34">
        <v>46544</v>
      </c>
      <c r="B21" s="654">
        <v>38461</v>
      </c>
      <c r="C21" s="655">
        <v>1122677</v>
      </c>
      <c r="D21" s="642">
        <f t="shared" si="1"/>
        <v>0.98545790015132839</v>
      </c>
      <c r="E21" s="73"/>
      <c r="F21" s="607"/>
      <c r="G21" s="28"/>
      <c r="H21" s="73"/>
      <c r="I21" s="27"/>
      <c r="J21" s="28"/>
      <c r="K21" s="73">
        <f t="shared" si="3"/>
        <v>38461</v>
      </c>
      <c r="L21" s="655">
        <v>1122677</v>
      </c>
      <c r="M21" s="642">
        <f t="shared" si="6"/>
        <v>0.98545790015132839</v>
      </c>
      <c r="N21" s="31">
        <f t="shared" si="4"/>
        <v>0</v>
      </c>
      <c r="O21" s="27">
        <f t="shared" si="5"/>
        <v>-1</v>
      </c>
    </row>
    <row r="22" spans="1:26" ht="15" thickBot="1">
      <c r="A22" s="34">
        <v>46574</v>
      </c>
      <c r="B22" s="654">
        <v>16567</v>
      </c>
      <c r="C22" s="655">
        <v>1139244</v>
      </c>
      <c r="D22" s="642">
        <f t="shared" si="1"/>
        <v>1</v>
      </c>
      <c r="E22" s="73"/>
      <c r="F22" s="607"/>
      <c r="G22" s="28"/>
      <c r="H22" s="73"/>
      <c r="I22" s="27"/>
      <c r="J22" s="28"/>
      <c r="K22" s="73">
        <f t="shared" si="3"/>
        <v>16567</v>
      </c>
      <c r="L22" s="655">
        <v>1139244</v>
      </c>
      <c r="M22" s="642">
        <f t="shared" si="6"/>
        <v>1</v>
      </c>
      <c r="N22" s="31">
        <f t="shared" si="4"/>
        <v>0</v>
      </c>
      <c r="O22" s="27">
        <f t="shared" si="5"/>
        <v>-1</v>
      </c>
      <c r="R22" s="3" t="s">
        <v>13</v>
      </c>
    </row>
    <row r="23" spans="1:26" ht="27" thickTop="1" thickBot="1">
      <c r="B23" s="1910" t="s">
        <v>27</v>
      </c>
      <c r="C23" s="1911"/>
      <c r="D23" s="1911"/>
      <c r="E23" s="1911"/>
      <c r="F23" s="1911"/>
      <c r="G23" s="1911"/>
      <c r="H23" s="1911"/>
      <c r="I23" s="1911"/>
      <c r="J23" s="1911"/>
      <c r="K23" s="1911"/>
      <c r="L23" s="1911"/>
      <c r="M23" s="1911"/>
      <c r="N23" s="1911"/>
      <c r="O23" s="1911"/>
      <c r="P23" s="1911"/>
      <c r="Q23" s="1912"/>
      <c r="R23" s="32"/>
      <c r="S23" s="32"/>
      <c r="T23" s="32"/>
      <c r="U23" s="32"/>
      <c r="V23" s="32"/>
      <c r="W23" s="33"/>
      <c r="X23" s="1"/>
      <c r="Y23" s="1"/>
      <c r="Z23" s="1"/>
    </row>
    <row r="24" spans="1:26" ht="15" thickTop="1">
      <c r="B24" s="1"/>
      <c r="C24" s="1"/>
      <c r="D24" s="1"/>
      <c r="E24" s="1"/>
      <c r="F24" s="1"/>
      <c r="G24" s="1"/>
      <c r="H24" s="1"/>
      <c r="I24" s="1"/>
      <c r="J24" s="1"/>
      <c r="K24" s="1"/>
      <c r="L24" s="1"/>
      <c r="M24" s="1"/>
      <c r="N24" s="1"/>
      <c r="O24" s="1"/>
      <c r="P24" s="1"/>
      <c r="Q24" s="1"/>
      <c r="R24" s="1"/>
      <c r="S24" s="1"/>
      <c r="T24" s="1"/>
      <c r="U24" s="1"/>
      <c r="V24" s="1"/>
      <c r="W24" s="1"/>
      <c r="X24" s="1"/>
      <c r="Y24" s="1"/>
      <c r="Z24" s="1"/>
    </row>
    <row r="25" spans="1:26">
      <c r="L25" s="621"/>
    </row>
    <row r="27" spans="1:26" ht="14.4" customHeight="1"/>
    <row r="28" spans="1:26">
      <c r="K28" s="897">
        <f>C22-L22</f>
        <v>0</v>
      </c>
      <c r="L28" s="897">
        <f>C22-L22</f>
        <v>0</v>
      </c>
    </row>
    <row r="29" spans="1:26">
      <c r="I29">
        <v>330920.40000000002</v>
      </c>
    </row>
    <row r="30" spans="1:26">
      <c r="K30" s="77"/>
      <c r="L30" s="621">
        <f>K12+L28</f>
        <v>56123.599999999977</v>
      </c>
      <c r="M30">
        <v>434980.72</v>
      </c>
      <c r="N30" s="897">
        <f>M30+L28</f>
        <v>434980.72</v>
      </c>
    </row>
    <row r="31" spans="1:26">
      <c r="H31">
        <v>364039.9</v>
      </c>
      <c r="L31" s="897"/>
    </row>
    <row r="34" spans="4:34" ht="15.6">
      <c r="G34" s="1044">
        <v>443300</v>
      </c>
      <c r="P34" s="144"/>
      <c r="Q34" s="144"/>
      <c r="R34" s="144"/>
      <c r="S34" s="144"/>
      <c r="T34" s="144"/>
      <c r="U34" s="144"/>
      <c r="V34" s="144"/>
      <c r="W34" s="144"/>
      <c r="X34" s="144"/>
      <c r="Y34" s="144"/>
      <c r="Z34" s="144"/>
      <c r="AA34" s="144"/>
      <c r="AB34" s="144"/>
      <c r="AC34" s="144"/>
      <c r="AD34" s="144"/>
      <c r="AE34" s="144"/>
      <c r="AF34" s="144"/>
      <c r="AG34" s="144"/>
      <c r="AH34" s="144"/>
    </row>
    <row r="35" spans="4:34">
      <c r="D35">
        <v>9176</v>
      </c>
      <c r="E35" s="144"/>
      <c r="F35" s="144"/>
      <c r="G35" s="650"/>
      <c r="H35" s="650"/>
      <c r="K35" s="621">
        <f>K13-K36</f>
        <v>56616</v>
      </c>
    </row>
    <row r="36" spans="4:34">
      <c r="D36">
        <v>104671</v>
      </c>
      <c r="K36" s="897">
        <f>L22-C22</f>
        <v>0</v>
      </c>
    </row>
    <row r="37" spans="4:34">
      <c r="D37">
        <v>110556</v>
      </c>
    </row>
    <row r="38" spans="4:34">
      <c r="D38">
        <v>157380</v>
      </c>
    </row>
    <row r="39" spans="4:34">
      <c r="D39">
        <v>272852</v>
      </c>
      <c r="J39">
        <v>9176</v>
      </c>
    </row>
    <row r="40" spans="4:34">
      <c r="D40">
        <v>330920.40000000002</v>
      </c>
      <c r="J40">
        <v>104671</v>
      </c>
    </row>
    <row r="41" spans="4:34">
      <c r="D41">
        <v>455835.4</v>
      </c>
      <c r="J41">
        <v>110556</v>
      </c>
    </row>
    <row r="42" spans="4:34">
      <c r="D42">
        <v>485514</v>
      </c>
      <c r="J42">
        <v>157380</v>
      </c>
    </row>
    <row r="43" spans="4:34">
      <c r="J43">
        <v>272852</v>
      </c>
    </row>
    <row r="44" spans="4:34">
      <c r="J44">
        <v>330920.40000000002</v>
      </c>
    </row>
    <row r="45" spans="4:34">
      <c r="J45">
        <v>455835</v>
      </c>
    </row>
    <row r="46" spans="4:34">
      <c r="J46">
        <v>485514</v>
      </c>
    </row>
    <row r="47" spans="4:34">
      <c r="J47">
        <v>540160</v>
      </c>
    </row>
    <row r="48" spans="4:34">
      <c r="J48">
        <v>608020</v>
      </c>
    </row>
    <row r="49" spans="10:13">
      <c r="J49">
        <v>706653</v>
      </c>
      <c r="K49" s="621"/>
    </row>
    <row r="50" spans="10:13">
      <c r="J50">
        <v>793681</v>
      </c>
    </row>
    <row r="51" spans="10:13">
      <c r="J51">
        <v>866330</v>
      </c>
    </row>
    <row r="52" spans="10:13">
      <c r="J52">
        <v>948888</v>
      </c>
    </row>
    <row r="53" spans="10:13">
      <c r="J53">
        <v>1023803</v>
      </c>
      <c r="M53" s="621"/>
    </row>
    <row r="54" spans="10:13">
      <c r="J54">
        <v>1100929</v>
      </c>
    </row>
    <row r="55" spans="10:13">
      <c r="J55">
        <v>1136407</v>
      </c>
    </row>
    <row r="56" spans="10:13">
      <c r="J56">
        <v>1151844</v>
      </c>
    </row>
  </sheetData>
  <mergeCells count="6">
    <mergeCell ref="B23:Q23"/>
    <mergeCell ref="B2:D2"/>
    <mergeCell ref="E2:F2"/>
    <mergeCell ref="H2:I2"/>
    <mergeCell ref="K2:L2"/>
    <mergeCell ref="N2:O2"/>
  </mergeCells>
  <printOptions horizontalCentered="1" verticalCentered="1"/>
  <pageMargins left="0" right="0" top="0" bottom="0" header="0" footer="0"/>
  <pageSetup paperSize="8" scale="63" orientation="landscape" r:id="rId1"/>
  <headerFooter>
    <oddFooter>&amp;R_x000D_&amp;1#&amp;"Aptos"&amp;10&amp;K000000 Data sensitivity - Internal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tabColor theme="4" tint="0.79998168889431442"/>
    <pageSetUpPr fitToPage="1"/>
  </sheetPr>
  <dimension ref="A1:W35"/>
  <sheetViews>
    <sheetView view="pageBreakPreview" zoomScale="80" zoomScaleNormal="80" zoomScaleSheetLayoutView="80" workbookViewId="0">
      <selection activeCell="A10" sqref="A10"/>
    </sheetView>
  </sheetViews>
  <sheetFormatPr defaultColWidth="9.109375" defaultRowHeight="14.4"/>
  <cols>
    <col min="1" max="1" width="35.109375" customWidth="1"/>
    <col min="2" max="2" width="19.33203125" bestFit="1" customWidth="1"/>
    <col min="3" max="3" width="20" bestFit="1" customWidth="1"/>
    <col min="4" max="4" width="19.44140625" bestFit="1" customWidth="1"/>
    <col min="5" max="5" width="20.109375" bestFit="1" customWidth="1"/>
    <col min="6" max="10" width="13.88671875" customWidth="1"/>
  </cols>
  <sheetData>
    <row r="1" spans="1:19" ht="16.2" thickBot="1">
      <c r="A1" s="1926" t="s">
        <v>467</v>
      </c>
      <c r="B1" s="1926"/>
      <c r="C1" s="1926"/>
      <c r="D1" s="1926"/>
      <c r="E1" s="1926"/>
      <c r="F1" s="1926"/>
      <c r="G1" s="1926"/>
      <c r="H1" s="1926"/>
      <c r="I1" s="1926"/>
      <c r="J1" s="1926"/>
    </row>
    <row r="2" spans="1:19" s="78" customFormat="1" ht="30" customHeight="1">
      <c r="A2" s="228" t="s">
        <v>1</v>
      </c>
      <c r="B2" s="231" t="s">
        <v>460</v>
      </c>
      <c r="C2" s="231" t="s">
        <v>461</v>
      </c>
      <c r="D2" s="231" t="s">
        <v>458</v>
      </c>
      <c r="E2" s="231" t="s">
        <v>459</v>
      </c>
      <c r="F2" s="231" t="s">
        <v>462</v>
      </c>
      <c r="G2" s="231" t="s">
        <v>463</v>
      </c>
      <c r="H2" s="229" t="s">
        <v>464</v>
      </c>
      <c r="I2" s="229" t="s">
        <v>465</v>
      </c>
      <c r="J2" s="230" t="s">
        <v>466</v>
      </c>
    </row>
    <row r="3" spans="1:19" ht="21">
      <c r="A3" s="961" t="s">
        <v>996</v>
      </c>
      <c r="B3" s="962">
        <v>46399</v>
      </c>
      <c r="C3" s="962">
        <v>46569</v>
      </c>
      <c r="D3" s="962">
        <v>46380</v>
      </c>
      <c r="E3" s="962">
        <v>46573</v>
      </c>
      <c r="F3" s="963"/>
      <c r="G3" s="963"/>
      <c r="H3" s="961"/>
      <c r="I3" s="961"/>
      <c r="J3" s="964"/>
    </row>
    <row r="4" spans="1:19" ht="21">
      <c r="A4" s="965" t="s">
        <v>997</v>
      </c>
      <c r="B4" s="966">
        <v>46495</v>
      </c>
      <c r="C4" s="966">
        <v>46499</v>
      </c>
      <c r="D4" s="966">
        <v>46539</v>
      </c>
      <c r="E4" s="966">
        <v>46544</v>
      </c>
      <c r="F4" s="967"/>
      <c r="G4" s="967"/>
      <c r="H4" s="968">
        <v>0</v>
      </c>
      <c r="I4" s="232">
        <v>0</v>
      </c>
      <c r="J4" s="624">
        <v>0</v>
      </c>
    </row>
    <row r="5" spans="1:19" ht="21">
      <c r="A5" s="965" t="s">
        <v>998</v>
      </c>
      <c r="B5" s="966">
        <v>46512</v>
      </c>
      <c r="C5" s="966">
        <v>46531</v>
      </c>
      <c r="D5" s="966">
        <v>46553</v>
      </c>
      <c r="E5" s="966">
        <v>46567</v>
      </c>
      <c r="F5" s="967"/>
      <c r="G5" s="967"/>
      <c r="H5" s="968">
        <v>0</v>
      </c>
      <c r="I5" s="232">
        <v>0</v>
      </c>
      <c r="J5" s="624">
        <v>0</v>
      </c>
    </row>
    <row r="6" spans="1:19" ht="21">
      <c r="A6" s="969" t="s">
        <v>999</v>
      </c>
      <c r="B6" s="966">
        <v>46491</v>
      </c>
      <c r="C6" s="966">
        <v>46505</v>
      </c>
      <c r="D6" s="966">
        <v>46506</v>
      </c>
      <c r="E6" s="966">
        <v>46520</v>
      </c>
      <c r="F6" s="967"/>
      <c r="G6" s="967"/>
      <c r="H6" s="968">
        <v>0</v>
      </c>
      <c r="I6" s="232">
        <v>0</v>
      </c>
      <c r="J6" s="624">
        <v>0</v>
      </c>
    </row>
    <row r="7" spans="1:19" ht="21">
      <c r="A7" s="969" t="s">
        <v>621</v>
      </c>
      <c r="B7" s="966">
        <v>46520</v>
      </c>
      <c r="C7" s="966">
        <v>46542</v>
      </c>
      <c r="D7" s="966">
        <v>46548</v>
      </c>
      <c r="E7" s="966">
        <v>46573</v>
      </c>
      <c r="F7" s="967"/>
      <c r="G7" s="967"/>
      <c r="H7" s="968">
        <v>0</v>
      </c>
      <c r="I7" s="232">
        <v>0</v>
      </c>
      <c r="J7" s="624">
        <v>0</v>
      </c>
    </row>
    <row r="8" spans="1:19" ht="21">
      <c r="A8" s="969" t="s">
        <v>1000</v>
      </c>
      <c r="B8" s="966">
        <v>46534</v>
      </c>
      <c r="C8" s="966">
        <v>46549</v>
      </c>
      <c r="D8" s="966">
        <v>46496</v>
      </c>
      <c r="E8" s="966">
        <v>46511</v>
      </c>
      <c r="F8" s="967"/>
      <c r="G8" s="967"/>
      <c r="H8" s="968">
        <v>0</v>
      </c>
      <c r="I8" s="232">
        <v>0</v>
      </c>
      <c r="J8" s="624">
        <v>0</v>
      </c>
    </row>
    <row r="9" spans="1:19" ht="21">
      <c r="A9" s="969" t="s">
        <v>1001</v>
      </c>
      <c r="B9" s="970">
        <v>46415</v>
      </c>
      <c r="C9" s="970">
        <v>46428</v>
      </c>
      <c r="D9" s="970">
        <v>46489</v>
      </c>
      <c r="E9" s="970">
        <v>46499</v>
      </c>
      <c r="F9" s="967"/>
      <c r="G9" s="967"/>
      <c r="H9" s="968">
        <v>0</v>
      </c>
      <c r="I9" s="232">
        <v>0</v>
      </c>
      <c r="J9" s="624">
        <v>0</v>
      </c>
    </row>
    <row r="10" spans="1:19" ht="21">
      <c r="A10" s="969" t="s">
        <v>1002</v>
      </c>
      <c r="B10" s="970">
        <v>46563</v>
      </c>
      <c r="C10" s="970">
        <v>46569</v>
      </c>
      <c r="D10" s="970">
        <v>46566</v>
      </c>
      <c r="E10" s="970">
        <v>46573</v>
      </c>
      <c r="F10" s="967"/>
      <c r="G10" s="967"/>
      <c r="H10" s="968">
        <v>0</v>
      </c>
      <c r="I10" s="232">
        <v>0</v>
      </c>
      <c r="J10" s="624">
        <v>0</v>
      </c>
    </row>
    <row r="11" spans="1:19" ht="21">
      <c r="A11" s="969" t="s">
        <v>1003</v>
      </c>
      <c r="B11" s="966">
        <v>46399</v>
      </c>
      <c r="C11" s="966">
        <v>46410</v>
      </c>
      <c r="D11" s="966">
        <v>46380</v>
      </c>
      <c r="E11" s="966">
        <v>46392</v>
      </c>
      <c r="F11" s="971"/>
      <c r="G11" s="971"/>
      <c r="H11" s="968">
        <v>0</v>
      </c>
      <c r="I11" s="232">
        <v>0</v>
      </c>
      <c r="J11" s="624">
        <v>0</v>
      </c>
    </row>
    <row r="12" spans="1:19" ht="21">
      <c r="A12" s="972" t="s">
        <v>1004</v>
      </c>
      <c r="B12" s="962">
        <v>46399</v>
      </c>
      <c r="C12" s="962">
        <v>46569</v>
      </c>
      <c r="D12" s="962">
        <v>46380</v>
      </c>
      <c r="E12" s="962">
        <v>46573</v>
      </c>
      <c r="F12" s="973"/>
      <c r="G12" s="973"/>
      <c r="H12" s="974"/>
      <c r="I12" s="974"/>
      <c r="J12" s="975"/>
    </row>
    <row r="13" spans="1:19" ht="21">
      <c r="A13" s="965" t="s">
        <v>997</v>
      </c>
      <c r="B13" s="966">
        <v>46495</v>
      </c>
      <c r="C13" s="966">
        <v>46499</v>
      </c>
      <c r="D13" s="966">
        <v>46539</v>
      </c>
      <c r="E13" s="966">
        <v>46544</v>
      </c>
      <c r="F13" s="967"/>
      <c r="G13" s="967"/>
      <c r="H13" s="968">
        <v>0</v>
      </c>
      <c r="I13" s="232">
        <v>0</v>
      </c>
      <c r="J13" s="624">
        <v>0</v>
      </c>
    </row>
    <row r="14" spans="1:19" ht="21">
      <c r="A14" s="965" t="s">
        <v>998</v>
      </c>
      <c r="B14" s="966">
        <v>46512</v>
      </c>
      <c r="C14" s="966">
        <v>46531</v>
      </c>
      <c r="D14" s="966">
        <v>46553</v>
      </c>
      <c r="E14" s="966">
        <v>46567</v>
      </c>
      <c r="F14" s="967"/>
      <c r="G14" s="967"/>
      <c r="H14" s="968">
        <v>0</v>
      </c>
      <c r="I14" s="232">
        <v>0</v>
      </c>
      <c r="J14" s="624">
        <v>0</v>
      </c>
    </row>
    <row r="15" spans="1:19" ht="21">
      <c r="A15" s="969" t="s">
        <v>999</v>
      </c>
      <c r="B15" s="966">
        <v>46491</v>
      </c>
      <c r="C15" s="966">
        <v>46505</v>
      </c>
      <c r="D15" s="966">
        <v>46506</v>
      </c>
      <c r="E15" s="966">
        <v>46520</v>
      </c>
      <c r="F15" s="967"/>
      <c r="G15" s="967"/>
      <c r="H15" s="968">
        <v>0</v>
      </c>
      <c r="I15" s="232">
        <v>0</v>
      </c>
      <c r="J15" s="624">
        <v>0</v>
      </c>
      <c r="K15" s="674"/>
      <c r="L15" s="650"/>
      <c r="M15" s="650"/>
    </row>
    <row r="16" spans="1:19" ht="21">
      <c r="A16" s="969" t="s">
        <v>621</v>
      </c>
      <c r="B16" s="966">
        <v>46520</v>
      </c>
      <c r="C16" s="966">
        <v>46542</v>
      </c>
      <c r="D16" s="966">
        <v>46548</v>
      </c>
      <c r="E16" s="966">
        <v>46573</v>
      </c>
      <c r="F16" s="967"/>
      <c r="G16" s="967"/>
      <c r="H16" s="968">
        <v>0</v>
      </c>
      <c r="I16" s="232">
        <v>0</v>
      </c>
      <c r="J16" s="624">
        <v>0</v>
      </c>
      <c r="K16" s="650"/>
      <c r="L16" s="650"/>
      <c r="M16" s="144"/>
      <c r="N16" s="144"/>
      <c r="P16" s="144"/>
      <c r="Q16" s="674"/>
      <c r="R16" s="650"/>
      <c r="S16" s="674"/>
    </row>
    <row r="17" spans="1:23" ht="21">
      <c r="A17" s="969" t="s">
        <v>1000</v>
      </c>
      <c r="B17" s="966">
        <v>46534</v>
      </c>
      <c r="C17" s="966">
        <v>46549</v>
      </c>
      <c r="D17" s="966">
        <v>46496</v>
      </c>
      <c r="E17" s="966">
        <v>46511</v>
      </c>
      <c r="F17" s="967"/>
      <c r="G17" s="967"/>
      <c r="H17" s="968">
        <v>0</v>
      </c>
      <c r="I17" s="232">
        <v>0</v>
      </c>
      <c r="J17" s="624">
        <v>0</v>
      </c>
      <c r="K17" s="650"/>
      <c r="L17" s="650"/>
      <c r="M17" s="144"/>
      <c r="N17" s="144"/>
      <c r="O17" s="144"/>
      <c r="P17" s="144"/>
      <c r="Q17" s="650"/>
      <c r="R17" s="650"/>
      <c r="S17" s="650"/>
    </row>
    <row r="18" spans="1:23" ht="21">
      <c r="A18" s="969" t="s">
        <v>1001</v>
      </c>
      <c r="B18" s="970">
        <v>46415</v>
      </c>
      <c r="C18" s="970">
        <v>46428</v>
      </c>
      <c r="D18" s="970">
        <v>46489</v>
      </c>
      <c r="E18" s="970">
        <v>46499</v>
      </c>
      <c r="F18" s="967"/>
      <c r="G18" s="967"/>
      <c r="H18" s="968">
        <v>0</v>
      </c>
      <c r="I18" s="232">
        <v>0</v>
      </c>
      <c r="J18" s="624">
        <v>0</v>
      </c>
      <c r="K18" s="650"/>
      <c r="L18" s="650"/>
      <c r="M18" s="144"/>
      <c r="N18" s="144"/>
      <c r="O18" s="144"/>
      <c r="P18" s="144"/>
      <c r="Q18" s="650"/>
      <c r="R18" s="650"/>
      <c r="S18" s="650"/>
      <c r="W18" s="650"/>
    </row>
    <row r="19" spans="1:23" ht="21">
      <c r="A19" s="969" t="s">
        <v>1002</v>
      </c>
      <c r="B19" s="970">
        <v>46563</v>
      </c>
      <c r="C19" s="970">
        <v>46569</v>
      </c>
      <c r="D19" s="970">
        <v>46566</v>
      </c>
      <c r="E19" s="970">
        <v>46573</v>
      </c>
      <c r="F19" s="967"/>
      <c r="G19" s="967"/>
      <c r="H19" s="968">
        <v>0</v>
      </c>
      <c r="I19" s="232">
        <v>0</v>
      </c>
      <c r="J19" s="624">
        <v>0</v>
      </c>
      <c r="K19" s="674"/>
      <c r="L19" s="650"/>
      <c r="M19" s="144"/>
      <c r="N19" s="144"/>
      <c r="P19" s="144"/>
      <c r="Q19" s="674"/>
      <c r="R19" s="674"/>
      <c r="S19" s="674"/>
    </row>
    <row r="20" spans="1:23" ht="21">
      <c r="A20" s="969" t="s">
        <v>1003</v>
      </c>
      <c r="B20" s="966">
        <v>46399</v>
      </c>
      <c r="C20" s="966">
        <v>46410</v>
      </c>
      <c r="D20" s="966">
        <v>46380</v>
      </c>
      <c r="E20" s="966">
        <v>46392</v>
      </c>
      <c r="F20" s="967"/>
      <c r="G20" s="967"/>
      <c r="H20" s="968">
        <v>0</v>
      </c>
      <c r="I20" s="232">
        <v>0</v>
      </c>
      <c r="J20" s="624">
        <v>0</v>
      </c>
      <c r="M20" s="144"/>
      <c r="N20" s="144"/>
      <c r="P20" s="144"/>
      <c r="Q20" s="674"/>
      <c r="R20" s="674"/>
      <c r="S20" s="674"/>
    </row>
    <row r="21" spans="1:23" ht="21">
      <c r="A21" s="969" t="s">
        <v>5</v>
      </c>
      <c r="G21" s="144"/>
      <c r="H21" s="674">
        <f>AVERAGE(H16:H20)</f>
        <v>0</v>
      </c>
      <c r="I21" s="674">
        <f>SUM(I16:I20)</f>
        <v>0</v>
      </c>
      <c r="J21" s="674">
        <f>SUM(J16:J20)</f>
        <v>0</v>
      </c>
    </row>
    <row r="27" spans="1:23">
      <c r="K27" s="144"/>
      <c r="L27" s="144"/>
      <c r="M27" s="650"/>
      <c r="N27" s="650"/>
    </row>
    <row r="28" spans="1:23">
      <c r="K28" s="144"/>
      <c r="L28" s="144"/>
      <c r="M28" s="650"/>
      <c r="N28" s="650"/>
    </row>
    <row r="29" spans="1:23">
      <c r="K29" s="144"/>
      <c r="L29" s="144"/>
      <c r="M29" s="650"/>
      <c r="N29" s="650"/>
    </row>
    <row r="30" spans="1:23">
      <c r="K30" s="144"/>
      <c r="L30" s="144"/>
      <c r="M30" s="650"/>
      <c r="N30" s="650"/>
    </row>
    <row r="31" spans="1:23">
      <c r="K31" s="144"/>
      <c r="L31" s="144"/>
      <c r="M31" s="650"/>
      <c r="N31" s="650"/>
    </row>
    <row r="32" spans="1:23">
      <c r="K32" s="144"/>
      <c r="L32" s="144"/>
      <c r="M32" s="650"/>
      <c r="N32" s="650"/>
    </row>
    <row r="33" spans="11:14">
      <c r="K33" s="144"/>
      <c r="L33" s="144"/>
      <c r="M33" s="650"/>
      <c r="N33" s="650"/>
    </row>
    <row r="34" spans="11:14">
      <c r="K34" s="144"/>
      <c r="L34" s="144"/>
      <c r="M34" s="650"/>
      <c r="N34" s="650"/>
    </row>
    <row r="35" spans="11:14">
      <c r="K35" s="144"/>
      <c r="L35" s="144"/>
      <c r="M35" s="650"/>
      <c r="N35" s="650"/>
    </row>
  </sheetData>
  <mergeCells count="1">
    <mergeCell ref="A1:J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2">
    <tabColor rgb="FF53B3DD"/>
  </sheetPr>
  <dimension ref="A1:O28"/>
  <sheetViews>
    <sheetView rightToLeft="1" view="pageBreakPreview" topLeftCell="A4" zoomScale="80" zoomScaleNormal="44" zoomScaleSheetLayoutView="80" workbookViewId="0">
      <selection activeCell="G4" sqref="G4"/>
    </sheetView>
  </sheetViews>
  <sheetFormatPr defaultColWidth="8.6640625" defaultRowHeight="14.4"/>
  <cols>
    <col min="1" max="1" width="16.44140625" style="51" bestFit="1" customWidth="1"/>
    <col min="2" max="2" width="22.33203125" style="51" customWidth="1"/>
    <col min="3" max="3" width="22.44140625" style="51" customWidth="1"/>
    <col min="4" max="4" width="26.109375" style="51" customWidth="1"/>
    <col min="5" max="5" width="2.109375" style="51" customWidth="1"/>
    <col min="6" max="6" width="31.44140625" style="51" customWidth="1"/>
    <col min="7" max="10" width="10.88671875" style="51" customWidth="1"/>
    <col min="11" max="11" width="2.109375" style="51" customWidth="1"/>
    <col min="12" max="15" width="16.109375" style="51" customWidth="1"/>
    <col min="16" max="16384" width="8.6640625" style="51"/>
  </cols>
  <sheetData>
    <row r="1" spans="1:15" ht="45.9" customHeight="1" thickBot="1">
      <c r="A1" s="1928" t="s">
        <v>708</v>
      </c>
      <c r="B1" s="1929"/>
      <c r="C1" s="1929"/>
      <c r="D1" s="1929"/>
      <c r="E1" s="1929"/>
      <c r="F1" s="1929"/>
      <c r="G1" s="1929"/>
      <c r="H1" s="1929"/>
      <c r="I1" s="1929"/>
      <c r="J1" s="1929"/>
      <c r="K1" s="1929"/>
      <c r="L1" s="1929"/>
      <c r="M1" s="1929"/>
      <c r="N1" s="1929"/>
      <c r="O1" s="1930"/>
    </row>
    <row r="2" spans="1:15" ht="31.5" customHeight="1" thickBot="1">
      <c r="A2" s="1931" t="s">
        <v>570</v>
      </c>
      <c r="B2" s="1932"/>
      <c r="C2" s="1932"/>
      <c r="D2" s="1933"/>
      <c r="F2" s="1934" t="s">
        <v>571</v>
      </c>
      <c r="G2" s="1935"/>
      <c r="H2" s="1935"/>
      <c r="I2" s="1935"/>
      <c r="J2" s="1936"/>
      <c r="L2" s="1937" t="s">
        <v>572</v>
      </c>
      <c r="M2" s="1938"/>
      <c r="N2" s="1938"/>
      <c r="O2" s="1939"/>
    </row>
    <row r="3" spans="1:15" ht="31.5" customHeight="1">
      <c r="A3" s="706" t="s">
        <v>573</v>
      </c>
      <c r="B3" s="707" t="s">
        <v>574</v>
      </c>
      <c r="C3" s="706" t="s">
        <v>575</v>
      </c>
      <c r="D3" s="708" t="s">
        <v>576</v>
      </c>
      <c r="F3" s="709" t="s">
        <v>577</v>
      </c>
      <c r="G3" s="710" t="s">
        <v>578</v>
      </c>
      <c r="H3" s="710" t="s">
        <v>579</v>
      </c>
      <c r="I3" s="710" t="s">
        <v>580</v>
      </c>
      <c r="J3" s="710" t="s">
        <v>581</v>
      </c>
      <c r="L3" s="711"/>
      <c r="M3" s="712"/>
      <c r="N3" s="712"/>
      <c r="O3" s="713"/>
    </row>
    <row r="4" spans="1:15" ht="31.5" customHeight="1">
      <c r="A4" s="714" t="s">
        <v>582</v>
      </c>
      <c r="B4" s="715" t="s">
        <v>679</v>
      </c>
      <c r="C4" s="714" t="s">
        <v>583</v>
      </c>
      <c r="D4" s="715" t="s">
        <v>680</v>
      </c>
      <c r="F4" s="791" t="s">
        <v>682</v>
      </c>
      <c r="G4" s="792" t="s">
        <v>690</v>
      </c>
      <c r="H4" s="716">
        <v>0</v>
      </c>
      <c r="I4" s="716">
        <v>0</v>
      </c>
      <c r="J4" s="717" t="s">
        <v>429</v>
      </c>
      <c r="L4" s="718"/>
      <c r="M4" s="719"/>
      <c r="N4" s="719"/>
      <c r="O4" s="720"/>
    </row>
    <row r="5" spans="1:15" ht="31.5" customHeight="1">
      <c r="A5" s="714" t="s">
        <v>584</v>
      </c>
      <c r="B5" s="721" t="s">
        <v>585</v>
      </c>
      <c r="C5" s="714" t="s">
        <v>586</v>
      </c>
      <c r="D5" s="722" t="s">
        <v>681</v>
      </c>
      <c r="F5" s="791" t="s">
        <v>683</v>
      </c>
      <c r="G5" s="792" t="s">
        <v>691</v>
      </c>
      <c r="H5" s="716">
        <v>0</v>
      </c>
      <c r="I5" s="716">
        <v>0</v>
      </c>
      <c r="J5" s="717" t="s">
        <v>429</v>
      </c>
      <c r="L5" s="718"/>
      <c r="M5" s="719"/>
      <c r="N5" s="719"/>
      <c r="O5" s="720"/>
    </row>
    <row r="6" spans="1:15" ht="31.5" customHeight="1">
      <c r="A6" s="714" t="s">
        <v>587</v>
      </c>
      <c r="B6" s="725">
        <v>0</v>
      </c>
      <c r="C6" s="714" t="s">
        <v>588</v>
      </c>
      <c r="D6" s="726">
        <v>2.9999999999999997E-4</v>
      </c>
      <c r="F6" s="791" t="s">
        <v>684</v>
      </c>
      <c r="G6" s="792" t="s">
        <v>692</v>
      </c>
      <c r="H6" s="716">
        <v>0</v>
      </c>
      <c r="I6" s="716">
        <v>0</v>
      </c>
      <c r="J6" s="717" t="s">
        <v>429</v>
      </c>
      <c r="L6" s="718"/>
      <c r="M6" s="719"/>
      <c r="N6" s="719"/>
      <c r="O6" s="720"/>
    </row>
    <row r="7" spans="1:15" ht="31.5" customHeight="1" thickBot="1">
      <c r="C7" s="728">
        <f>C10+C11+C12+C13+C14+C15+C16+C17</f>
        <v>168629519.99000001</v>
      </c>
      <c r="F7" s="791" t="s">
        <v>685</v>
      </c>
      <c r="G7" s="792" t="s">
        <v>693</v>
      </c>
      <c r="H7" s="716">
        <v>0</v>
      </c>
      <c r="I7" s="716">
        <v>0</v>
      </c>
      <c r="J7" s="717" t="s">
        <v>429</v>
      </c>
      <c r="L7" s="718"/>
      <c r="M7" s="719"/>
      <c r="N7" s="719"/>
      <c r="O7" s="720"/>
    </row>
    <row r="8" spans="1:15" ht="31.5" customHeight="1" thickBot="1">
      <c r="A8" s="1937" t="s">
        <v>589</v>
      </c>
      <c r="B8" s="1938"/>
      <c r="C8" s="1938"/>
      <c r="D8" s="1939"/>
      <c r="F8" s="791" t="s">
        <v>686</v>
      </c>
      <c r="G8" s="792" t="s">
        <v>694</v>
      </c>
      <c r="H8" s="716">
        <v>0</v>
      </c>
      <c r="I8" s="716">
        <v>0</v>
      </c>
      <c r="J8" s="717" t="s">
        <v>429</v>
      </c>
      <c r="L8" s="718"/>
      <c r="M8" s="719"/>
      <c r="N8" s="719"/>
      <c r="O8" s="720"/>
    </row>
    <row r="9" spans="1:15" ht="31.5" customHeight="1" thickBot="1">
      <c r="A9" s="1940" t="s">
        <v>590</v>
      </c>
      <c r="B9" s="1940"/>
      <c r="C9" s="729" t="s">
        <v>591</v>
      </c>
      <c r="D9" s="710" t="s">
        <v>592</v>
      </c>
      <c r="F9" s="791" t="s">
        <v>687</v>
      </c>
      <c r="G9" s="792" t="s">
        <v>695</v>
      </c>
      <c r="H9" s="716">
        <v>0</v>
      </c>
      <c r="I9" s="716">
        <v>0</v>
      </c>
      <c r="J9" s="717" t="s">
        <v>429</v>
      </c>
      <c r="L9" s="730"/>
      <c r="M9" s="731"/>
      <c r="N9" s="731"/>
      <c r="O9" s="732"/>
    </row>
    <row r="10" spans="1:15" ht="31.5" customHeight="1">
      <c r="A10" s="1941" t="s">
        <v>698</v>
      </c>
      <c r="B10" s="1941"/>
      <c r="C10" s="793">
        <v>88002863.200000003</v>
      </c>
      <c r="D10" s="733">
        <f>C10/$C$7</f>
        <v>0.52187104135277562</v>
      </c>
      <c r="F10" s="791" t="s">
        <v>688</v>
      </c>
      <c r="G10" s="792" t="s">
        <v>696</v>
      </c>
      <c r="H10" s="716">
        <v>0</v>
      </c>
      <c r="I10" s="716">
        <v>0</v>
      </c>
      <c r="J10" s="717" t="s">
        <v>429</v>
      </c>
    </row>
    <row r="11" spans="1:15" ht="31.5" customHeight="1" thickBot="1">
      <c r="A11" s="1942" t="s">
        <v>699</v>
      </c>
      <c r="B11" s="1942"/>
      <c r="C11" s="793">
        <v>25408256.59</v>
      </c>
      <c r="D11" s="733">
        <f t="shared" ref="D11:D17" si="0">C11/$C$7</f>
        <v>0.15067502173704075</v>
      </c>
      <c r="F11" s="791" t="s">
        <v>689</v>
      </c>
      <c r="G11" s="792" t="s">
        <v>697</v>
      </c>
      <c r="H11" s="716">
        <v>0</v>
      </c>
      <c r="I11" s="716">
        <v>0</v>
      </c>
      <c r="J11" s="717" t="s">
        <v>429</v>
      </c>
    </row>
    <row r="12" spans="1:15" ht="31.5" customHeight="1" thickBot="1">
      <c r="A12" s="1943" t="s">
        <v>700</v>
      </c>
      <c r="B12" s="1943"/>
      <c r="C12" s="793">
        <v>7071026.5499999998</v>
      </c>
      <c r="D12" s="733">
        <f t="shared" si="0"/>
        <v>4.1932317368983334E-2</v>
      </c>
      <c r="F12" s="1937" t="s">
        <v>593</v>
      </c>
      <c r="G12" s="1938"/>
      <c r="H12" s="1938"/>
      <c r="I12" s="1938"/>
      <c r="J12" s="1939"/>
      <c r="L12" s="1937" t="s">
        <v>594</v>
      </c>
      <c r="M12" s="1938"/>
      <c r="N12" s="1938"/>
      <c r="O12" s="1938"/>
    </row>
    <row r="13" spans="1:15" ht="31.5" customHeight="1">
      <c r="A13" s="1927" t="s">
        <v>701</v>
      </c>
      <c r="B13" s="1927"/>
      <c r="C13" s="793">
        <v>4148179.83</v>
      </c>
      <c r="D13" s="733">
        <f t="shared" si="0"/>
        <v>2.4599369257802511E-2</v>
      </c>
      <c r="F13" s="710" t="s">
        <v>577</v>
      </c>
      <c r="G13" s="710" t="s">
        <v>578</v>
      </c>
      <c r="H13" s="710" t="s">
        <v>595</v>
      </c>
      <c r="I13" s="710" t="s">
        <v>580</v>
      </c>
      <c r="J13" s="710" t="s">
        <v>596</v>
      </c>
      <c r="L13" s="734"/>
      <c r="M13" s="735"/>
      <c r="N13" s="734"/>
      <c r="O13" s="735"/>
    </row>
    <row r="14" spans="1:15" ht="31.5" customHeight="1">
      <c r="A14" s="1943" t="s">
        <v>702</v>
      </c>
      <c r="B14" s="1943"/>
      <c r="C14" s="793">
        <v>7780464.9000000004</v>
      </c>
      <c r="D14" s="733">
        <f t="shared" si="0"/>
        <v>4.6139400150468281E-2</v>
      </c>
      <c r="F14" s="736"/>
      <c r="G14" s="727"/>
      <c r="H14" s="716"/>
      <c r="I14" s="737"/>
      <c r="J14" s="717"/>
      <c r="L14" s="734"/>
      <c r="M14" s="735"/>
      <c r="N14" s="734"/>
      <c r="O14" s="735"/>
    </row>
    <row r="15" spans="1:15" ht="31.5" customHeight="1">
      <c r="A15" s="1927" t="s">
        <v>703</v>
      </c>
      <c r="B15" s="1927"/>
      <c r="C15" s="793">
        <v>20085705.399999999</v>
      </c>
      <c r="D15" s="733">
        <f t="shared" si="0"/>
        <v>0.11911144265364161</v>
      </c>
      <c r="F15" s="738"/>
      <c r="G15" s="723"/>
      <c r="H15" s="723"/>
      <c r="I15" s="739"/>
      <c r="J15" s="724"/>
      <c r="L15" s="734"/>
      <c r="M15" s="735"/>
      <c r="N15" s="734"/>
      <c r="O15" s="735"/>
    </row>
    <row r="16" spans="1:15" ht="31.5" customHeight="1">
      <c r="A16" s="1943" t="s">
        <v>704</v>
      </c>
      <c r="B16" s="1943"/>
      <c r="C16" s="793">
        <v>6827173.8700000001</v>
      </c>
      <c r="D16" s="733">
        <f t="shared" si="0"/>
        <v>4.0486232009703055E-2</v>
      </c>
      <c r="F16" s="736"/>
      <c r="G16" s="727"/>
      <c r="H16" s="716"/>
      <c r="I16" s="737"/>
      <c r="J16" s="717"/>
      <c r="L16" s="718"/>
      <c r="M16" s="720"/>
      <c r="N16" s="718"/>
      <c r="O16" s="720"/>
    </row>
    <row r="17" spans="1:15" ht="31.5" customHeight="1" thickBot="1">
      <c r="A17" s="1927" t="s">
        <v>705</v>
      </c>
      <c r="B17" s="1927"/>
      <c r="C17" s="793">
        <v>9305849.6500000004</v>
      </c>
      <c r="D17" s="733">
        <f t="shared" si="0"/>
        <v>5.5185175469584756E-2</v>
      </c>
      <c r="F17" s="738"/>
      <c r="G17" s="723"/>
      <c r="H17" s="723"/>
      <c r="I17" s="739"/>
      <c r="J17" s="724"/>
      <c r="L17" s="740"/>
      <c r="M17" s="741"/>
      <c r="N17" s="740"/>
      <c r="O17" s="741"/>
    </row>
    <row r="18" spans="1:15" ht="31.5" customHeight="1" thickBot="1">
      <c r="A18" s="1947" t="s">
        <v>597</v>
      </c>
      <c r="B18" s="1948"/>
      <c r="C18" s="1932"/>
      <c r="D18" s="1949"/>
      <c r="F18" s="736"/>
      <c r="G18" s="727"/>
      <c r="H18" s="716"/>
      <c r="I18" s="737"/>
      <c r="J18" s="717"/>
      <c r="L18" s="742"/>
      <c r="M18" s="743"/>
      <c r="N18" s="744"/>
      <c r="O18" s="743"/>
    </row>
    <row r="19" spans="1:15" ht="31.5" customHeight="1">
      <c r="A19" s="1940" t="s">
        <v>577</v>
      </c>
      <c r="B19" s="1940"/>
      <c r="C19" s="710" t="s">
        <v>598</v>
      </c>
      <c r="D19" s="710" t="s">
        <v>599</v>
      </c>
      <c r="F19" s="738"/>
      <c r="G19" s="723"/>
      <c r="H19" s="723"/>
      <c r="I19" s="739"/>
      <c r="J19" s="724"/>
      <c r="L19" s="734"/>
      <c r="M19" s="735"/>
      <c r="O19" s="735"/>
    </row>
    <row r="20" spans="1:15" ht="31.5" customHeight="1" thickBot="1">
      <c r="A20" s="1944" t="s">
        <v>504</v>
      </c>
      <c r="B20" s="1945"/>
      <c r="C20" s="745">
        <v>46058</v>
      </c>
      <c r="D20" s="736" t="s">
        <v>710</v>
      </c>
      <c r="F20" s="736"/>
      <c r="G20" s="727"/>
      <c r="H20" s="716"/>
      <c r="I20" s="737"/>
      <c r="J20" s="717"/>
      <c r="L20" s="734"/>
      <c r="M20" s="735"/>
      <c r="O20" s="735"/>
    </row>
    <row r="21" spans="1:15" ht="31.5" customHeight="1" thickBot="1">
      <c r="A21" s="1944" t="s">
        <v>503</v>
      </c>
      <c r="B21" s="1945"/>
      <c r="C21" s="746">
        <v>46058</v>
      </c>
      <c r="D21" s="738" t="s">
        <v>848</v>
      </c>
      <c r="F21" s="1937" t="s">
        <v>600</v>
      </c>
      <c r="G21" s="1938"/>
      <c r="H21" s="1938"/>
      <c r="I21" s="1938"/>
      <c r="J21" s="1939"/>
      <c r="L21" s="734"/>
      <c r="M21" s="735"/>
      <c r="O21" s="735"/>
    </row>
    <row r="22" spans="1:15" ht="31.5" customHeight="1">
      <c r="A22" s="1944" t="s">
        <v>505</v>
      </c>
      <c r="B22" s="1945"/>
      <c r="C22" s="745">
        <v>46086</v>
      </c>
      <c r="D22" s="736" t="s">
        <v>848</v>
      </c>
      <c r="F22" s="1950" t="s">
        <v>706</v>
      </c>
      <c r="G22" s="1950"/>
      <c r="H22" s="1950"/>
      <c r="I22" s="1950"/>
      <c r="J22" s="1950"/>
      <c r="L22" s="734"/>
      <c r="M22" s="735"/>
      <c r="O22" s="735"/>
    </row>
    <row r="23" spans="1:15" ht="31.5" customHeight="1">
      <c r="A23" s="1944" t="s">
        <v>528</v>
      </c>
      <c r="B23" s="1945"/>
      <c r="C23" s="746">
        <v>46058</v>
      </c>
      <c r="D23" s="736" t="s">
        <v>710</v>
      </c>
      <c r="F23" s="1946" t="s">
        <v>707</v>
      </c>
      <c r="G23" s="1946"/>
      <c r="H23" s="1946"/>
      <c r="I23" s="1946"/>
      <c r="J23" s="1946"/>
      <c r="L23" s="734"/>
      <c r="M23" s="735"/>
      <c r="O23" s="735"/>
    </row>
    <row r="24" spans="1:15" ht="31.5" customHeight="1">
      <c r="A24" s="1944" t="s">
        <v>529</v>
      </c>
      <c r="B24" s="1945"/>
      <c r="C24" s="745">
        <v>46058</v>
      </c>
      <c r="D24" s="736" t="s">
        <v>710</v>
      </c>
      <c r="F24" s="1946" t="s">
        <v>601</v>
      </c>
      <c r="G24" s="1946"/>
      <c r="H24" s="1946"/>
      <c r="I24" s="1946"/>
      <c r="J24" s="1946"/>
      <c r="L24" s="734"/>
      <c r="M24" s="735"/>
      <c r="O24" s="735"/>
    </row>
    <row r="25" spans="1:15" ht="31.5" customHeight="1">
      <c r="A25" s="1944" t="s">
        <v>530</v>
      </c>
      <c r="B25" s="1945"/>
      <c r="C25" s="746">
        <v>46573</v>
      </c>
      <c r="D25" s="736" t="s">
        <v>848</v>
      </c>
      <c r="F25" s="1946" t="s">
        <v>602</v>
      </c>
      <c r="G25" s="1946"/>
      <c r="H25" s="1946"/>
      <c r="I25" s="1946"/>
      <c r="J25" s="1946"/>
      <c r="L25" s="734"/>
      <c r="M25" s="735"/>
      <c r="O25" s="735"/>
    </row>
    <row r="26" spans="1:15" ht="31.5" customHeight="1">
      <c r="A26" s="1944"/>
      <c r="B26" s="1945"/>
      <c r="C26" s="745"/>
      <c r="D26" s="736"/>
      <c r="F26" s="1946" t="s">
        <v>603</v>
      </c>
      <c r="G26" s="1946"/>
      <c r="H26" s="1946"/>
      <c r="I26" s="1946"/>
      <c r="J26" s="1946"/>
      <c r="L26" s="734"/>
      <c r="M26" s="735"/>
      <c r="O26" s="735"/>
    </row>
    <row r="27" spans="1:15" ht="31.5" customHeight="1">
      <c r="A27" s="1944"/>
      <c r="B27" s="1945"/>
      <c r="C27" s="746"/>
      <c r="D27" s="738"/>
      <c r="F27" s="1946" t="s">
        <v>604</v>
      </c>
      <c r="G27" s="1946"/>
      <c r="H27" s="1946"/>
      <c r="I27" s="1946"/>
      <c r="J27" s="1946"/>
      <c r="L27" s="734"/>
      <c r="M27" s="735"/>
      <c r="O27" s="735"/>
    </row>
    <row r="28" spans="1:15" ht="31.5" customHeight="1" thickBot="1">
      <c r="A28" s="1944"/>
      <c r="B28" s="1945"/>
      <c r="C28" s="745"/>
      <c r="D28" s="736"/>
      <c r="F28" s="1946" t="s">
        <v>605</v>
      </c>
      <c r="G28" s="1946"/>
      <c r="H28" s="1946"/>
      <c r="I28" s="1946"/>
      <c r="J28" s="1946"/>
      <c r="L28" s="740"/>
      <c r="M28" s="741"/>
      <c r="N28" s="747"/>
      <c r="O28" s="741"/>
    </row>
  </sheetData>
  <mergeCells count="35">
    <mergeCell ref="A27:B27"/>
    <mergeCell ref="F27:J27"/>
    <mergeCell ref="A28:B28"/>
    <mergeCell ref="F28:J28"/>
    <mergeCell ref="A24:B24"/>
    <mergeCell ref="F24:J24"/>
    <mergeCell ref="A25:B25"/>
    <mergeCell ref="F25:J25"/>
    <mergeCell ref="A26:B26"/>
    <mergeCell ref="F26:J26"/>
    <mergeCell ref="A23:B23"/>
    <mergeCell ref="F23:J23"/>
    <mergeCell ref="A14:B14"/>
    <mergeCell ref="A15:B15"/>
    <mergeCell ref="A16:B16"/>
    <mergeCell ref="A17:B17"/>
    <mergeCell ref="A18:D18"/>
    <mergeCell ref="A19:B19"/>
    <mergeCell ref="A20:B20"/>
    <mergeCell ref="A21:B21"/>
    <mergeCell ref="F21:J21"/>
    <mergeCell ref="A22:B22"/>
    <mergeCell ref="F22:J22"/>
    <mergeCell ref="A13:B13"/>
    <mergeCell ref="A1:O1"/>
    <mergeCell ref="A2:D2"/>
    <mergeCell ref="F2:J2"/>
    <mergeCell ref="L2:O2"/>
    <mergeCell ref="A8:D8"/>
    <mergeCell ref="A9:B9"/>
    <mergeCell ref="A10:B10"/>
    <mergeCell ref="A11:B11"/>
    <mergeCell ref="A12:B12"/>
    <mergeCell ref="F12:J12"/>
    <mergeCell ref="L12:O12"/>
  </mergeCells>
  <printOptions horizontalCentered="1" verticalCentered="1"/>
  <pageMargins left="0.25" right="0.25" top="0.25" bottom="0.25" header="0.3" footer="0.3"/>
  <pageSetup paperSize="8" scale="88" orientation="landscape" r:id="rId1"/>
  <headerFooter>
    <oddFooter>&amp;R_x000D_&amp;1#&amp;"Aptos"&amp;10&amp;K000000 Data sensitivity - Internal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4"/>
  <dimension ref="B2:L50"/>
  <sheetViews>
    <sheetView topLeftCell="B1" workbookViewId="0">
      <selection activeCell="I13" sqref="I13"/>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7" t="s">
        <v>76</v>
      </c>
    </row>
    <row r="4" spans="3:12">
      <c r="C4" s="143" t="s">
        <v>26</v>
      </c>
      <c r="E4" t="s">
        <v>72</v>
      </c>
    </row>
    <row r="5" spans="3:12">
      <c r="C5" s="143" t="s">
        <v>4</v>
      </c>
      <c r="E5" t="s">
        <v>73</v>
      </c>
      <c r="K5" t="s">
        <v>133</v>
      </c>
    </row>
    <row r="6" spans="3:12">
      <c r="C6" s="143" t="s">
        <v>32</v>
      </c>
      <c r="K6" t="s">
        <v>134</v>
      </c>
    </row>
    <row r="7" spans="3:12">
      <c r="C7" s="13"/>
      <c r="D7" s="14"/>
      <c r="E7" s="14"/>
      <c r="G7" s="14"/>
      <c r="H7" s="14"/>
      <c r="I7" s="14"/>
    </row>
    <row r="8" spans="3:12">
      <c r="C8" s="15"/>
      <c r="D8" s="7"/>
      <c r="E8" s="7"/>
      <c r="F8" s="16"/>
      <c r="G8" s="7"/>
      <c r="H8" s="7"/>
      <c r="I8" s="14"/>
    </row>
    <row r="9" spans="3:12">
      <c r="D9" s="51"/>
      <c r="E9" s="51"/>
      <c r="G9" s="7"/>
      <c r="H9" s="7"/>
      <c r="I9" s="7"/>
    </row>
    <row r="10" spans="3:12">
      <c r="C10" s="7" t="s">
        <v>80</v>
      </c>
      <c r="D10" s="7" t="s">
        <v>81</v>
      </c>
      <c r="E10" s="7"/>
      <c r="F10" s="7" t="s">
        <v>81</v>
      </c>
      <c r="G10" s="7"/>
      <c r="H10" s="7" t="s">
        <v>75</v>
      </c>
      <c r="I10" s="6"/>
      <c r="J10" s="17" t="s">
        <v>43</v>
      </c>
    </row>
    <row r="11" spans="3:12">
      <c r="C11" s="4"/>
      <c r="D11" s="4"/>
      <c r="E11" s="4"/>
      <c r="F11" s="4"/>
      <c r="G11" s="4"/>
      <c r="H11" s="7"/>
      <c r="J11" s="6" t="s">
        <v>114</v>
      </c>
      <c r="K11" t="s">
        <v>21</v>
      </c>
      <c r="L11" s="55" t="s">
        <v>84</v>
      </c>
    </row>
    <row r="12" spans="3:12">
      <c r="C12" s="4" t="s">
        <v>82</v>
      </c>
      <c r="D12" s="48" t="s">
        <v>83</v>
      </c>
      <c r="E12" s="48"/>
      <c r="F12" s="4" t="s">
        <v>83</v>
      </c>
      <c r="G12" s="4"/>
      <c r="H12" s="4" t="s">
        <v>84</v>
      </c>
      <c r="J12" s="6" t="s">
        <v>115</v>
      </c>
      <c r="K12" s="4" t="s">
        <v>49</v>
      </c>
      <c r="L12" s="55" t="s">
        <v>118</v>
      </c>
    </row>
    <row r="13" spans="3:12">
      <c r="C13" s="4" t="s">
        <v>82</v>
      </c>
      <c r="D13" s="48" t="s">
        <v>85</v>
      </c>
      <c r="E13" s="48"/>
      <c r="F13" s="4" t="s">
        <v>85</v>
      </c>
      <c r="G13" s="4"/>
      <c r="H13" s="4" t="s">
        <v>86</v>
      </c>
      <c r="J13" s="6" t="s">
        <v>116</v>
      </c>
      <c r="K13" s="4" t="s">
        <v>99</v>
      </c>
      <c r="L13" s="55" t="s">
        <v>119</v>
      </c>
    </row>
    <row r="14" spans="3:12">
      <c r="C14" s="4" t="s">
        <v>82</v>
      </c>
      <c r="D14" s="48" t="s">
        <v>87</v>
      </c>
      <c r="E14" s="48"/>
      <c r="F14" s="4"/>
      <c r="G14" s="4"/>
      <c r="H14" s="4" t="s">
        <v>88</v>
      </c>
      <c r="J14" s="6"/>
      <c r="K14" t="s">
        <v>348</v>
      </c>
      <c r="L14" s="55" t="s">
        <v>4</v>
      </c>
    </row>
    <row r="15" spans="3:12">
      <c r="C15" s="4" t="s">
        <v>82</v>
      </c>
      <c r="D15" s="48" t="s">
        <v>22</v>
      </c>
      <c r="E15" s="48"/>
      <c r="F15" s="4" t="s">
        <v>22</v>
      </c>
      <c r="G15" s="4" t="s">
        <v>103</v>
      </c>
      <c r="H15" s="4" t="s">
        <v>89</v>
      </c>
      <c r="J15" s="6"/>
      <c r="K15" s="4" t="s">
        <v>117</v>
      </c>
    </row>
    <row r="16" spans="3:12">
      <c r="C16" s="4" t="s">
        <v>90</v>
      </c>
      <c r="D16" s="48" t="s">
        <v>122</v>
      </c>
      <c r="E16" s="48"/>
      <c r="F16" s="4" t="s">
        <v>90</v>
      </c>
      <c r="G16" s="4" t="s">
        <v>100</v>
      </c>
      <c r="H16" s="4" t="s">
        <v>91</v>
      </c>
      <c r="I16" s="4" t="s">
        <v>434</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435</v>
      </c>
    </row>
    <row r="19" spans="3:10">
      <c r="C19" s="4"/>
      <c r="D19" s="52" t="s">
        <v>97</v>
      </c>
      <c r="E19" s="52"/>
      <c r="F19" s="4"/>
      <c r="G19" s="4"/>
      <c r="H19" s="4"/>
      <c r="J19" s="6"/>
    </row>
    <row r="20" spans="3:10">
      <c r="C20" s="4"/>
      <c r="D20" s="52" t="s">
        <v>98</v>
      </c>
      <c r="E20" s="4"/>
      <c r="F20" s="4"/>
      <c r="G20" s="4"/>
    </row>
    <row r="27" spans="3:10">
      <c r="G27" t="s">
        <v>158</v>
      </c>
    </row>
    <row r="41" spans="2:11" ht="18">
      <c r="B41" s="1953" t="s">
        <v>36</v>
      </c>
      <c r="C41" s="1954"/>
      <c r="D41" s="1954"/>
      <c r="E41" s="1954"/>
      <c r="F41" s="1954"/>
      <c r="G41" s="1954"/>
      <c r="H41" s="1954"/>
      <c r="I41" s="1955"/>
    </row>
    <row r="42" spans="2:11">
      <c r="B42" s="1952" t="s">
        <v>41</v>
      </c>
      <c r="C42" s="1952"/>
      <c r="D42" s="1952"/>
      <c r="E42" s="9" t="s">
        <v>42</v>
      </c>
      <c r="F42" s="9" t="s">
        <v>43</v>
      </c>
      <c r="G42" s="19" t="s">
        <v>18</v>
      </c>
      <c r="H42" s="19" t="s">
        <v>15</v>
      </c>
      <c r="I42" s="18" t="s">
        <v>16</v>
      </c>
    </row>
    <row r="43" spans="2:11">
      <c r="B43" s="1956" t="s">
        <v>142</v>
      </c>
      <c r="C43" s="1956"/>
      <c r="D43" s="1956"/>
      <c r="E43" s="8">
        <v>1</v>
      </c>
      <c r="F43" s="8">
        <f>IFERROR('Weekly Progress Report'!$Z$43,1)</f>
        <v>1.1002148938946008</v>
      </c>
      <c r="G43" s="10" t="s">
        <v>44</v>
      </c>
      <c r="H43" s="11"/>
      <c r="I43" s="12"/>
    </row>
    <row r="44" spans="2:11">
      <c r="B44" s="1956" t="s">
        <v>143</v>
      </c>
      <c r="C44" s="1956"/>
      <c r="D44" s="1956"/>
      <c r="E44" s="8">
        <v>1</v>
      </c>
      <c r="F44" s="8">
        <f>IFERROR('Weekly Progress Report'!$N$43,1)</f>
        <v>1.3525188550274847</v>
      </c>
      <c r="G44" s="10" t="s">
        <v>44</v>
      </c>
      <c r="H44" s="11"/>
      <c r="I44" s="12"/>
    </row>
    <row r="45" spans="2:11">
      <c r="B45" s="1951" t="s">
        <v>431</v>
      </c>
      <c r="C45" s="1951"/>
      <c r="D45" s="1951"/>
      <c r="E45" s="8">
        <v>1</v>
      </c>
      <c r="F45" s="8">
        <f>IFERROR(('Weekly Progress Report'!G103+'Weekly Progress Report'!H103)/'Weekly Progress Report'!F103,1)</f>
        <v>0.88888888888888884</v>
      </c>
      <c r="G45" s="10" t="s">
        <v>44</v>
      </c>
      <c r="H45" s="11"/>
      <c r="I45" s="12"/>
      <c r="K45">
        <f>12/20</f>
        <v>0.6</v>
      </c>
    </row>
    <row r="46" spans="2:11">
      <c r="B46" s="1951" t="s">
        <v>37</v>
      </c>
      <c r="C46" s="1951"/>
      <c r="D46" s="1951"/>
      <c r="E46" s="8">
        <v>1</v>
      </c>
      <c r="F46" s="8">
        <f>IFERROR('Weekly Progress Report'!N107/'Weekly Progress Report'!M107,1)</f>
        <v>2.0905923344947737</v>
      </c>
      <c r="G46" s="10" t="s">
        <v>44</v>
      </c>
      <c r="H46" s="11"/>
      <c r="I46" s="12"/>
    </row>
    <row r="47" spans="2:11">
      <c r="B47" s="1951" t="s">
        <v>432</v>
      </c>
      <c r="C47" s="1951"/>
      <c r="D47" s="1951"/>
      <c r="E47" s="8">
        <v>1</v>
      </c>
      <c r="F47" s="8">
        <f>IFERROR('Weekly Progress Report'!U107/'Weekly Progress Report'!T107,1)</f>
        <v>2.0388349514563107</v>
      </c>
      <c r="G47" s="10" t="s">
        <v>44</v>
      </c>
      <c r="H47" s="212"/>
      <c r="I47" s="213"/>
    </row>
    <row r="48" spans="2:11">
      <c r="B48" s="1951" t="s">
        <v>38</v>
      </c>
      <c r="C48" s="1951"/>
      <c r="D48" s="1951"/>
      <c r="E48" s="8">
        <v>1</v>
      </c>
      <c r="F48" s="8">
        <f>IFERROR('Weekly Progress Report'!R89/'Weekly Progress Report'!R87,1)</f>
        <v>0</v>
      </c>
      <c r="G48" s="10" t="s">
        <v>44</v>
      </c>
      <c r="H48" s="11"/>
      <c r="I48" s="12"/>
    </row>
    <row r="49" spans="2:9">
      <c r="B49" s="1951" t="s">
        <v>39</v>
      </c>
      <c r="C49" s="1951"/>
      <c r="D49" s="1951"/>
      <c r="E49" s="8">
        <v>1</v>
      </c>
      <c r="F49" s="8" t="e">
        <f>#REF!</f>
        <v>#REF!</v>
      </c>
      <c r="G49" s="10" t="s">
        <v>44</v>
      </c>
      <c r="H49" s="11"/>
      <c r="I49" s="12"/>
    </row>
    <row r="50" spans="2:9">
      <c r="B50" s="1951" t="s">
        <v>40</v>
      </c>
      <c r="C50" s="1951"/>
      <c r="D50" s="1951"/>
      <c r="E50" s="8">
        <v>1</v>
      </c>
      <c r="F50" s="8">
        <f>[39]Quality.!AC10</f>
        <v>0.95068965517241399</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&amp;R_x000D_&amp;1#&amp;"Aptos"&amp;10&amp;K000000 Data sensitivity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ds:schemaRefs>
    <ds:schemaRef ds:uri="http://purl.org/dc/dcmitype/"/>
    <ds:schemaRef ds:uri="http://schemas.microsoft.com/office/2006/documentManagement/types"/>
    <ds:schemaRef ds:uri="http://schemas.microsoft.com/office/infopath/2007/PartnerControls"/>
    <ds:schemaRef ds:uri="http://schemas.microsoft.com/office/2006/metadata/properties"/>
    <ds:schemaRef ds:uri="5eaf71ab-4025-4588-b733-4dc86344044e"/>
    <ds:schemaRef ds:uri="dc647c6d-d92f-4310-bd15-5b747ad8e47c"/>
    <ds:schemaRef ds:uri="http://www.w3.org/XML/1998/namespac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21</vt:i4>
      </vt:variant>
    </vt:vector>
  </HeadingPairs>
  <TitlesOfParts>
    <vt:vector size="51" baseType="lpstr">
      <vt:lpstr>Weekly Progress Report</vt:lpstr>
      <vt:lpstr>Sheet1</vt:lpstr>
      <vt:lpstr>Sheet2</vt:lpstr>
      <vt:lpstr>Sheet3</vt:lpstr>
      <vt:lpstr>Sheet4</vt:lpstr>
      <vt:lpstr>Sheet5</vt:lpstr>
      <vt:lpstr>Sheet6</vt:lpstr>
      <vt:lpstr>General Information</vt:lpstr>
      <vt:lpstr>Progress</vt:lpstr>
      <vt:lpstr>Weekly Photos</vt:lpstr>
      <vt:lpstr>Quality.</vt:lpstr>
      <vt:lpstr>Quality-Stat</vt:lpstr>
      <vt:lpstr>HSE-Stat </vt:lpstr>
      <vt:lpstr>HSE. </vt:lpstr>
      <vt:lpstr>Major Quantities</vt:lpstr>
      <vt:lpstr>CCO</vt:lpstr>
      <vt:lpstr>Invoice Log</vt:lpstr>
      <vt:lpstr>Issues</vt:lpstr>
      <vt:lpstr>Risk Register</vt:lpstr>
      <vt:lpstr>Invoice Amount FIR</vt:lpstr>
      <vt:lpstr>Manpower</vt:lpstr>
      <vt:lpstr>FIR Summary</vt:lpstr>
      <vt:lpstr>Schedule</vt:lpstr>
      <vt:lpstr>Milestones</vt:lpstr>
      <vt:lpstr>Procurement</vt:lpstr>
      <vt:lpstr>EV-Chart Data</vt:lpstr>
      <vt:lpstr>Physical-Chart Data</vt:lpstr>
      <vt:lpstr>Testing</vt:lpstr>
      <vt:lpstr>Conclusion</vt:lpstr>
      <vt:lpstr>Codes</vt:lpstr>
      <vt:lpstr>CCO!Print_Area</vt:lpstr>
      <vt:lpstr>Conclusion!Print_Area</vt:lpstr>
      <vt:lpstr>'EV-Chart Data'!Print_Area</vt:lpstr>
      <vt:lpstr>'FIR Summary'!Print_Area</vt:lpstr>
      <vt:lpstr>'HSE. '!Print_Area</vt:lpstr>
      <vt:lpstr>'HSE-Stat '!Print_Area</vt:lpstr>
      <vt:lpstr>'Invoice Log'!Print_Area</vt:lpstr>
      <vt:lpstr>Issues!Print_Area</vt:lpstr>
      <vt:lpstr>'Major Quantities'!Print_Area</vt:lpstr>
      <vt:lpstr>Manpower!Print_Area</vt:lpstr>
      <vt:lpstr>'Physical-Chart Data'!Print_Area</vt:lpstr>
      <vt:lpstr>Procurement!Print_Area</vt:lpstr>
      <vt:lpstr>Progress!Print_Area</vt:lpstr>
      <vt:lpstr>Quality.!Print_Area</vt:lpstr>
      <vt:lpstr>'Quality-Stat'!Print_Area</vt:lpstr>
      <vt:lpstr>'Weekly Progress Report'!Print_Area</vt:lpstr>
      <vt:lpstr>'FIR Summary'!Print_Titles</vt:lpstr>
      <vt:lpstr>Issues!Print_Titles</vt:lpstr>
      <vt:lpstr>Procurement!Print_Titles</vt:lpstr>
      <vt:lpstr>'Risk Register'!Print_Titles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SHAHABAZ KHAN</cp:lastModifiedBy>
  <cp:lastPrinted>2026-09-08T05:48:36Z</cp:lastPrinted>
  <dcterms:created xsi:type="dcterms:W3CDTF">2014-11-10T09:45:29Z</dcterms:created>
  <dcterms:modified xsi:type="dcterms:W3CDTF">2026-09-28T13:18:55Z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c294d68a-d2f5-40e0-927d-026bfab8fc4b_Enabled">
    <vt:lpwstr>true</vt:lpwstr>
  </property>
  <property fmtid="{D5CDD505-2E9C-101B-9397-08002B2CF9AE}" pid="9" name="MSIP_Label_c294d68a-d2f5-40e0-927d-026bfab8fc4b_SetDate">
    <vt:lpwstr>2026-03-04T06:39:14Z</vt:lpwstr>
  </property>
  <property fmtid="{D5CDD505-2E9C-101B-9397-08002B2CF9AE}" pid="10" name="MSIP_Label_c294d68a-d2f5-40e0-927d-026bfab8fc4b_Method">
    <vt:lpwstr>Privileged</vt:lpwstr>
  </property>
  <property fmtid="{D5CDD505-2E9C-101B-9397-08002B2CF9AE}" pid="11" name="MSIP_Label_c294d68a-d2f5-40e0-927d-026bfab8fc4b_Name">
    <vt:lpwstr>l1_internal</vt:lpwstr>
  </property>
  <property fmtid="{D5CDD505-2E9C-101B-9397-08002B2CF9AE}" pid="12" name="MSIP_Label_c294d68a-d2f5-40e0-927d-026bfab8fc4b_SiteId">
    <vt:lpwstr>a5877034-8d6a-496a-8cf8-ceb5e3451109</vt:lpwstr>
  </property>
  <property fmtid="{D5CDD505-2E9C-101B-9397-08002B2CF9AE}" pid="13" name="MSIP_Label_c294d68a-d2f5-40e0-927d-026bfab8fc4b_ActionId">
    <vt:lpwstr>0b1bdf3a-5889-4631-9af7-d8141a61671f</vt:lpwstr>
  </property>
  <property fmtid="{D5CDD505-2E9C-101B-9397-08002B2CF9AE}" pid="14" name="MSIP_Label_c294d68a-d2f5-40e0-927d-026bfab8fc4b_ContentBits">
    <vt:lpwstr>2</vt:lpwstr>
  </property>
  <property fmtid="{D5CDD505-2E9C-101B-9397-08002B2CF9AE}" pid="15" name="MSIP_Label_c294d68a-d2f5-40e0-927d-026bfab8fc4b_Tag">
    <vt:lpwstr>10, 0, 1, 1</vt:lpwstr>
  </property>
</Properties>
</file>